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charts/chart3.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codeName="ThisWorkbook" hidePivotFieldList="1" defaultThemeVersion="124226"/>
  <mc:AlternateContent xmlns:mc="http://schemas.openxmlformats.org/markup-compatibility/2006">
    <mc:Choice Requires="x15">
      <x15ac:absPath xmlns:x15ac="http://schemas.microsoft.com/office/spreadsheetml/2010/11/ac" url="\\emc.procornella.cat\empresa\Centre\PLANES_DE_VIABILIDAD\PLANES EN CURSO\"/>
    </mc:Choice>
  </mc:AlternateContent>
  <xr:revisionPtr revIDLastSave="0" documentId="13_ncr:1_{0C790662-6B2E-41D6-99FB-D15C54EF8992}" xr6:coauthVersionLast="47" xr6:coauthVersionMax="47" xr10:uidLastSave="{00000000-0000-0000-0000-000000000000}"/>
  <bookViews>
    <workbookView xWindow="-120" yWindow="-120" windowWidth="29040" windowHeight="15720" activeTab="1" xr2:uid="{FF856624-28A1-4604-95FE-FD26AD557231}"/>
  </bookViews>
  <sheets>
    <sheet name="Menú" sheetId="20" r:id="rId1"/>
    <sheet name="Cuestionario" sheetId="1" r:id="rId2"/>
    <sheet name="Anexos" sheetId="65" r:id="rId3"/>
    <sheet name="Inversión-Financiación" sheetId="2" r:id="rId4"/>
    <sheet name="Catálogo" sheetId="3" r:id="rId5"/>
    <sheet name="Personal retribución" sheetId="22" r:id="rId6"/>
    <sheet name="Otros Gastos" sheetId="8" r:id="rId7"/>
    <sheet name="Ventas" sheetId="7" r:id="rId8"/>
    <sheet name="INGRESOS-GASTOS" sheetId="9" state="hidden" r:id="rId9"/>
    <sheet name="Total préstamos" sheetId="33" state="hidden" r:id="rId10"/>
    <sheet name="IRPF-IVA-IS" sheetId="13" state="hidden" r:id="rId11"/>
    <sheet name="Balance" sheetId="10" r:id="rId12"/>
    <sheet name="AMORTIZACIÓN-BALANCE" sheetId="14" state="hidden" r:id="rId13"/>
    <sheet name="Resultado x Actividad" sheetId="18" r:id="rId14"/>
    <sheet name="Resultados" sheetId="12" r:id="rId15"/>
    <sheet name="Resultados mensuales " sheetId="11" r:id="rId16"/>
    <sheet name="Tesorería mensual" sheetId="15" r:id="rId17"/>
    <sheet name="Indicadores y valoración " sheetId="61" r:id="rId18"/>
    <sheet name="Resumen" sheetId="77" r:id="rId19"/>
    <sheet name="Tabla préstamo inicial" sheetId="6" r:id="rId20"/>
    <sheet name="Total préstamo post" sheetId="34" state="hidden" r:id="rId21"/>
    <sheet name="Plan de Viabilidad" sheetId="64" r:id="rId22"/>
    <sheet name="Seguimiento" sheetId="51" r:id="rId23"/>
    <sheet name="Seguimiento mensual" sheetId="70" r:id="rId24"/>
    <sheet name="Documentación y Plan de trabajo" sheetId="44" r:id="rId25"/>
    <sheet name="CAC-LTV" sheetId="73" r:id="rId26"/>
    <sheet name="Check-list legal" sheetId="74" r:id="rId27"/>
    <sheet name="Links de interés" sheetId="76" r:id="rId28"/>
    <sheet name="Ratios" sheetId="69" r:id="rId29"/>
    <sheet name="Inversión-Financiación a pegar" sheetId="81" state="hidden" r:id="rId30"/>
    <sheet name="Tablas a pegar" sheetId="62" state="hidden" r:id="rId31"/>
    <sheet name="DATOS" sheetId="5" state="hidden" r:id="rId32"/>
    <sheet name="Capitalización" sheetId="82" r:id="rId33"/>
  </sheets>
  <definedNames>
    <definedName name="_xlnm._FilterDatabase" localSheetId="24" hidden="1">'Documentación y Plan de trabajo'!$A$2:$D$36</definedName>
    <definedName name="a">DATE(AñoCalendario,8,1)-WEEKDAY(DATE(AñoCalendario,8,1))+1</definedName>
    <definedName name="AbrDom1">DATE(AñoCalendario,4,1)-WEEKDAY(DATE(AñoCalendario,4,1))+1</definedName>
    <definedName name="AgoDom1">DATE(AñoCalendario,8,1)-WEEKDAY(DATE(AñoCalendario,8,1))+1</definedName>
    <definedName name="AñoCalendario">#REF!</definedName>
    <definedName name="_xlnm.Print_Area" localSheetId="32">Capitalización!$A$1:$H$164</definedName>
    <definedName name="_xlnm.Print_Area" localSheetId="4">Catálogo!$A$1:$T$20</definedName>
    <definedName name="_xlnm.Print_Area" localSheetId="1">Cuestionario!$A$4:$J$117</definedName>
    <definedName name="_xlnm.Print_Area" localSheetId="24">'Documentación y Plan de trabajo'!$A$1:$A$20</definedName>
    <definedName name="_xlnm.Print_Area" localSheetId="17">'Indicadores y valoración '!$A$1:$J$42</definedName>
    <definedName name="_xlnm.Print_Area" localSheetId="3">'Inversión-Financiación'!$B$2:$R$46</definedName>
    <definedName name="_xlnm.Print_Area" localSheetId="29">'Inversión-Financiación a pegar'!$B$2:$F$40</definedName>
    <definedName name="_xlnm.Print_Area" localSheetId="0">Menú!$A$2:$G$16</definedName>
    <definedName name="_xlnm.Print_Area" localSheetId="21">'Plan de Viabilidad'!$A$2:$A$548</definedName>
    <definedName name="_xlnm.Print_Area" localSheetId="13">'Resultado x Actividad'!$A$1:$S$31</definedName>
    <definedName name="_xlnm.Print_Area" localSheetId="14">Resultados!$A$1:$H$29</definedName>
    <definedName name="_xlnm.Print_Area" localSheetId="15">'Resultados mensuales '!$B$1:$AL$41</definedName>
    <definedName name="_xlnm.Print_Area" localSheetId="18">Resumen!$A$1:$B$108</definedName>
    <definedName name="_xlnm.Print_Area" localSheetId="30">'Tablas a pegar'!$HC$338:$HL$705</definedName>
    <definedName name="_xlnm.Print_Area" localSheetId="16">'Tesorería mensual'!$B$1:$N$56</definedName>
    <definedName name="_xlnm.Print_Area" localSheetId="7">Ventas!$A$1:$BA$62</definedName>
    <definedName name="b">DATE(AñoCalendario,9,1)-WEEKDAY(DATE(AñoCalendario,9,1))+1</definedName>
    <definedName name="d">DATE(AñoCalendario,10,1)-WEEKDAY(DATE(AñoCalendario,10,1))+1</definedName>
    <definedName name="DecSun1">DATE(AñoCalendario,12,1)-WEEKDAY(DATE(AñoCalendario,12,1))+1</definedName>
    <definedName name="DesplazamientoPeríodo">#REF!</definedName>
    <definedName name="fdasfsda">DATE(AñoCalendario,5,1)-WEEKDAY(DATE(AñoCalendario,5,1))+1</definedName>
    <definedName name="FebSun1">DATE(AñoCalendario,2,1)-WEEKDAY(DATE(AñoCalendario,2,1))+1</definedName>
    <definedName name="Fechas_Nacimiento">#REF!</definedName>
    <definedName name="h">DATE(AñoCalendario,11,1)-WEEKDAY(DATE(AñoCalendario,11,1))+1</definedName>
    <definedName name="JanSun1">DATE(AñoCalendario,1,1)-WEEKDAY(DATE(AñoCalendario,1,1))+1</definedName>
    <definedName name="JulSun1">DATE(AñoCalendario,7,1)-WEEKDAY(DATE(AñoCalendario,7,1))+1</definedName>
    <definedName name="JunSun1">DATE(AñoCalendario,6,1)-WEEKDAY(DATE(AñoCalendario,6,1))+1</definedName>
    <definedName name="Márqueting" localSheetId="21">'Plan de Viabilidad'!#REF!</definedName>
    <definedName name="Márqueting" localSheetId="18">Resumen!#REF!</definedName>
    <definedName name="MarSun1">DATE(AñoCalendario,3,1)-WEEKDAY(DATE(AñoCalendario,3,1))+1</definedName>
    <definedName name="MaySun1">DATE(AñoCalendario,5,1)-WEEKDAY(DATE(AñoCalendario,5,1))+1</definedName>
    <definedName name="NovSun1">DATE(AñoCalendario,11,1)-WEEKDAY(DATE(AñoCalendario,11,1))+1</definedName>
    <definedName name="OctSun1">DATE(AñoCalendario,10,1)-WEEKDAY(DATE(AñoCalendario,10,1))+1</definedName>
    <definedName name="OLE_LINK2" localSheetId="21">'Plan de Viabilidad'!$A$3</definedName>
    <definedName name="OLE_LINK2" localSheetId="18">Resumen!#REF!</definedName>
    <definedName name="SepDom1">DATE(AñoCalendario,9,1)-WEEKDAY(DATE(AñoCalendario,9,1))+1</definedName>
  </definedNames>
  <calcPr calcId="191029"/>
  <extLst>
    <ext xmlns:x14="http://schemas.microsoft.com/office/spreadsheetml/2009/9/main" uri="{79F54976-1DA5-4618-B147-4CDE4B953A38}">
      <x14:workbookPr defaultImageDpi="15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6" i="82" l="1"/>
  <c r="E112" i="82"/>
  <c r="E96" i="82"/>
  <c r="E95" i="82"/>
  <c r="E94" i="82"/>
  <c r="E93" i="82"/>
  <c r="E92" i="82"/>
  <c r="A69" i="82"/>
  <c r="A67" i="82"/>
  <c r="A65" i="82"/>
  <c r="A63" i="82"/>
  <c r="A58" i="82"/>
  <c r="A56" i="82"/>
  <c r="A54" i="82"/>
  <c r="A52" i="82"/>
  <c r="A49" i="82"/>
  <c r="A45" i="82"/>
  <c r="A41" i="82"/>
  <c r="A39" i="82"/>
  <c r="A34" i="82"/>
  <c r="A32" i="82"/>
  <c r="A30" i="82"/>
  <c r="A28" i="82"/>
  <c r="D26" i="82"/>
  <c r="A26" i="82"/>
  <c r="A23" i="82"/>
  <c r="A21" i="82"/>
  <c r="A19" i="82"/>
  <c r="A17" i="82"/>
  <c r="D15" i="82"/>
  <c r="A15" i="82"/>
  <c r="A12" i="82"/>
  <c r="A10" i="82"/>
  <c r="A8" i="82"/>
  <c r="A43" i="82" s="1"/>
  <c r="A6" i="82"/>
  <c r="D4" i="82"/>
  <c r="IF836" i="62"/>
  <c r="IF835" i="62"/>
  <c r="IF834" i="62"/>
  <c r="IF833" i="62"/>
  <c r="HX822" i="62"/>
  <c r="HV779" i="62"/>
  <c r="HT760" i="62"/>
  <c r="HV760" i="62" s="1"/>
  <c r="HT759" i="62"/>
  <c r="HV759" i="62" s="1"/>
  <c r="HT757" i="62"/>
  <c r="HT756" i="62"/>
  <c r="HT755" i="62"/>
  <c r="HT753" i="62"/>
  <c r="HV753" i="62" s="1"/>
  <c r="HT750" i="62"/>
  <c r="HV750" i="62" s="1"/>
  <c r="HT749" i="62"/>
  <c r="HT748" i="62"/>
  <c r="HT747" i="62"/>
  <c r="HT746" i="62"/>
  <c r="HT744" i="62"/>
  <c r="HV744" i="62" s="1"/>
  <c r="HT742" i="62"/>
  <c r="HT740" i="62"/>
  <c r="HT736" i="62"/>
  <c r="HT730" i="62"/>
  <c r="HN727" i="62"/>
  <c r="HN726" i="62"/>
  <c r="HN724" i="62"/>
  <c r="HN723" i="62"/>
  <c r="HN721" i="62"/>
  <c r="HN720" i="62"/>
  <c r="HN719" i="62"/>
  <c r="HK704" i="62"/>
  <c r="HJ704" i="62"/>
  <c r="HI704" i="62"/>
  <c r="HH704" i="62"/>
  <c r="HG704" i="62"/>
  <c r="HF704" i="62"/>
  <c r="HE704" i="62"/>
  <c r="HK703" i="62"/>
  <c r="HJ703" i="62"/>
  <c r="HI703" i="62"/>
  <c r="HH703" i="62"/>
  <c r="HG703" i="62"/>
  <c r="HF703" i="62"/>
  <c r="HE703" i="62"/>
  <c r="HK702" i="62"/>
  <c r="HJ702" i="62"/>
  <c r="HI702" i="62"/>
  <c r="HH702" i="62"/>
  <c r="HG702" i="62"/>
  <c r="HF702" i="62"/>
  <c r="HE702" i="62"/>
  <c r="HK701" i="62"/>
  <c r="HJ701" i="62"/>
  <c r="HI701" i="62"/>
  <c r="HH701" i="62"/>
  <c r="HG701" i="62"/>
  <c r="HF701" i="62"/>
  <c r="HE701" i="62"/>
  <c r="HK700" i="62"/>
  <c r="HJ700" i="62"/>
  <c r="HI700" i="62"/>
  <c r="HH700" i="62"/>
  <c r="HG700" i="62"/>
  <c r="HF700" i="62"/>
  <c r="HE700" i="62"/>
  <c r="HK699" i="62"/>
  <c r="HJ699" i="62"/>
  <c r="HI699" i="62"/>
  <c r="HH699" i="62"/>
  <c r="HG699" i="62"/>
  <c r="HF699" i="62"/>
  <c r="HE699" i="62"/>
  <c r="HK698" i="62"/>
  <c r="HJ698" i="62"/>
  <c r="HI698" i="62"/>
  <c r="HH698" i="62"/>
  <c r="HG698" i="62"/>
  <c r="HF698" i="62"/>
  <c r="HE698" i="62"/>
  <c r="HK697" i="62"/>
  <c r="HJ697" i="62"/>
  <c r="HI697" i="62"/>
  <c r="HH697" i="62"/>
  <c r="HG697" i="62"/>
  <c r="HF697" i="62"/>
  <c r="HE697" i="62"/>
  <c r="HK696" i="62"/>
  <c r="HJ696" i="62"/>
  <c r="HI696" i="62"/>
  <c r="HH696" i="62"/>
  <c r="HG696" i="62"/>
  <c r="HF696" i="62"/>
  <c r="HE696" i="62"/>
  <c r="HK695" i="62"/>
  <c r="HJ695" i="62"/>
  <c r="HI695" i="62"/>
  <c r="HH695" i="62"/>
  <c r="HG695" i="62"/>
  <c r="HF695" i="62"/>
  <c r="HE695" i="62"/>
  <c r="HK694" i="62"/>
  <c r="HJ694" i="62"/>
  <c r="HI694" i="62"/>
  <c r="HH694" i="62"/>
  <c r="HG694" i="62"/>
  <c r="HF694" i="62"/>
  <c r="HE694" i="62"/>
  <c r="HK693" i="62"/>
  <c r="HJ693" i="62"/>
  <c r="HI693" i="62"/>
  <c r="HH693" i="62"/>
  <c r="HG693" i="62"/>
  <c r="HF693" i="62"/>
  <c r="HE693" i="62"/>
  <c r="HK692" i="62"/>
  <c r="HJ692" i="62"/>
  <c r="HI692" i="62"/>
  <c r="HH692" i="62"/>
  <c r="HG692" i="62"/>
  <c r="HF692" i="62"/>
  <c r="HE692" i="62"/>
  <c r="HK691" i="62"/>
  <c r="HJ691" i="62"/>
  <c r="HI691" i="62"/>
  <c r="HH691" i="62"/>
  <c r="HG691" i="62"/>
  <c r="HF691" i="62"/>
  <c r="HE691" i="62"/>
  <c r="HK690" i="62"/>
  <c r="HJ690" i="62"/>
  <c r="HI690" i="62"/>
  <c r="HH690" i="62"/>
  <c r="HG690" i="62"/>
  <c r="HF690" i="62"/>
  <c r="HE690" i="62"/>
  <c r="HK689" i="62"/>
  <c r="HJ689" i="62"/>
  <c r="HI689" i="62"/>
  <c r="HH689" i="62"/>
  <c r="HG689" i="62"/>
  <c r="HF689" i="62"/>
  <c r="HE689" i="62"/>
  <c r="HK688" i="62"/>
  <c r="HJ688" i="62"/>
  <c r="HI688" i="62"/>
  <c r="HH688" i="62"/>
  <c r="HG688" i="62"/>
  <c r="HF688" i="62"/>
  <c r="HE688" i="62"/>
  <c r="HK687" i="62"/>
  <c r="HJ687" i="62"/>
  <c r="HI687" i="62"/>
  <c r="HH687" i="62"/>
  <c r="HG687" i="62"/>
  <c r="HF687" i="62"/>
  <c r="HE687" i="62"/>
  <c r="HK686" i="62"/>
  <c r="HJ686" i="62"/>
  <c r="HI686" i="62"/>
  <c r="HH686" i="62"/>
  <c r="HG686" i="62"/>
  <c r="HF686" i="62"/>
  <c r="HE686" i="62"/>
  <c r="HK685" i="62"/>
  <c r="HJ685" i="62"/>
  <c r="HI685" i="62"/>
  <c r="HH685" i="62"/>
  <c r="HG685" i="62"/>
  <c r="HF685" i="62"/>
  <c r="HE685" i="62"/>
  <c r="HK684" i="62"/>
  <c r="HJ684" i="62"/>
  <c r="HI684" i="62"/>
  <c r="HH684" i="62"/>
  <c r="HG684" i="62"/>
  <c r="HF684" i="62"/>
  <c r="HE684" i="62"/>
  <c r="HK683" i="62"/>
  <c r="HJ683" i="62"/>
  <c r="HI683" i="62"/>
  <c r="HH683" i="62"/>
  <c r="HG683" i="62"/>
  <c r="HF683" i="62"/>
  <c r="HE683" i="62"/>
  <c r="HK682" i="62"/>
  <c r="HJ682" i="62"/>
  <c r="HI682" i="62"/>
  <c r="HH682" i="62"/>
  <c r="HG682" i="62"/>
  <c r="HF682" i="62"/>
  <c r="HE682" i="62"/>
  <c r="HK681" i="62"/>
  <c r="HJ681" i="62"/>
  <c r="HI681" i="62"/>
  <c r="HH681" i="62"/>
  <c r="HG681" i="62"/>
  <c r="HF681" i="62"/>
  <c r="HE681" i="62"/>
  <c r="HK680" i="62"/>
  <c r="HJ680" i="62"/>
  <c r="HI680" i="62"/>
  <c r="HH680" i="62"/>
  <c r="HG680" i="62"/>
  <c r="HF680" i="62"/>
  <c r="HE680" i="62"/>
  <c r="HK679" i="62"/>
  <c r="HJ679" i="62"/>
  <c r="HI679" i="62"/>
  <c r="HH679" i="62"/>
  <c r="HG679" i="62"/>
  <c r="HF679" i="62"/>
  <c r="HE679" i="62"/>
  <c r="HK678" i="62"/>
  <c r="HJ678" i="62"/>
  <c r="HI678" i="62"/>
  <c r="HH678" i="62"/>
  <c r="HG678" i="62"/>
  <c r="HF678" i="62"/>
  <c r="HE678" i="62"/>
  <c r="HK677" i="62"/>
  <c r="HJ677" i="62"/>
  <c r="HI677" i="62"/>
  <c r="HH677" i="62"/>
  <c r="HG677" i="62"/>
  <c r="HF677" i="62"/>
  <c r="HE677" i="62"/>
  <c r="HK676" i="62"/>
  <c r="HJ676" i="62"/>
  <c r="HI676" i="62"/>
  <c r="HH676" i="62"/>
  <c r="HG676" i="62"/>
  <c r="HF676" i="62"/>
  <c r="HE676" i="62"/>
  <c r="HK675" i="62"/>
  <c r="HJ675" i="62"/>
  <c r="HI675" i="62"/>
  <c r="HH675" i="62"/>
  <c r="HG675" i="62"/>
  <c r="HF675" i="62"/>
  <c r="HE675" i="62"/>
  <c r="HK674" i="62"/>
  <c r="HJ674" i="62"/>
  <c r="HI674" i="62"/>
  <c r="HH674" i="62"/>
  <c r="HG674" i="62"/>
  <c r="HF674" i="62"/>
  <c r="HE674" i="62"/>
  <c r="HK673" i="62"/>
  <c r="HJ673" i="62"/>
  <c r="HI673" i="62"/>
  <c r="HH673" i="62"/>
  <c r="HG673" i="62"/>
  <c r="HF673" i="62"/>
  <c r="HE673" i="62"/>
  <c r="HK672" i="62"/>
  <c r="HJ672" i="62"/>
  <c r="HI672" i="62"/>
  <c r="HH672" i="62"/>
  <c r="HG672" i="62"/>
  <c r="HF672" i="62"/>
  <c r="HE672" i="62"/>
  <c r="HK671" i="62"/>
  <c r="HJ671" i="62"/>
  <c r="HI671" i="62"/>
  <c r="HH671" i="62"/>
  <c r="HG671" i="62"/>
  <c r="HF671" i="62"/>
  <c r="HE671" i="62"/>
  <c r="HK670" i="62"/>
  <c r="HJ670" i="62"/>
  <c r="HI670" i="62"/>
  <c r="HH670" i="62"/>
  <c r="HG670" i="62"/>
  <c r="HF670" i="62"/>
  <c r="HE670" i="62"/>
  <c r="HK669" i="62"/>
  <c r="HJ669" i="62"/>
  <c r="HI669" i="62"/>
  <c r="HH669" i="62"/>
  <c r="HG669" i="62"/>
  <c r="HF669" i="62"/>
  <c r="HE669" i="62"/>
  <c r="HK668" i="62"/>
  <c r="HJ668" i="62"/>
  <c r="HI668" i="62"/>
  <c r="HH668" i="62"/>
  <c r="HG668" i="62"/>
  <c r="HF668" i="62"/>
  <c r="HE668" i="62"/>
  <c r="HK667" i="62"/>
  <c r="HJ667" i="62"/>
  <c r="HI667" i="62"/>
  <c r="HH667" i="62"/>
  <c r="HG667" i="62"/>
  <c r="HF667" i="62"/>
  <c r="HE667" i="62"/>
  <c r="HK666" i="62"/>
  <c r="HJ666" i="62"/>
  <c r="HI666" i="62"/>
  <c r="HH666" i="62"/>
  <c r="HG666" i="62"/>
  <c r="HF666" i="62"/>
  <c r="HE666" i="62"/>
  <c r="HK665" i="62"/>
  <c r="HJ665" i="62"/>
  <c r="HI665" i="62"/>
  <c r="HH665" i="62"/>
  <c r="HG665" i="62"/>
  <c r="HF665" i="62"/>
  <c r="HE665" i="62"/>
  <c r="HK664" i="62"/>
  <c r="HJ664" i="62"/>
  <c r="HI664" i="62"/>
  <c r="HH664" i="62"/>
  <c r="HG664" i="62"/>
  <c r="HF664" i="62"/>
  <c r="HE664" i="62"/>
  <c r="HK663" i="62"/>
  <c r="HJ663" i="62"/>
  <c r="HI663" i="62"/>
  <c r="HH663" i="62"/>
  <c r="HG663" i="62"/>
  <c r="HF663" i="62"/>
  <c r="HE663" i="62"/>
  <c r="HK662" i="62"/>
  <c r="HJ662" i="62"/>
  <c r="HI662" i="62"/>
  <c r="HH662" i="62"/>
  <c r="HG662" i="62"/>
  <c r="HF662" i="62"/>
  <c r="HE662" i="62"/>
  <c r="HK661" i="62"/>
  <c r="HJ661" i="62"/>
  <c r="HI661" i="62"/>
  <c r="HH661" i="62"/>
  <c r="HG661" i="62"/>
  <c r="HF661" i="62"/>
  <c r="HE661" i="62"/>
  <c r="HK660" i="62"/>
  <c r="HJ660" i="62"/>
  <c r="HI660" i="62"/>
  <c r="HH660" i="62"/>
  <c r="HG660" i="62"/>
  <c r="HF660" i="62"/>
  <c r="HE660" i="62"/>
  <c r="HK659" i="62"/>
  <c r="HJ659" i="62"/>
  <c r="HI659" i="62"/>
  <c r="HH659" i="62"/>
  <c r="HG659" i="62"/>
  <c r="HF659" i="62"/>
  <c r="HE659" i="62"/>
  <c r="HK658" i="62"/>
  <c r="HJ658" i="62"/>
  <c r="HI658" i="62"/>
  <c r="HH658" i="62"/>
  <c r="HG658" i="62"/>
  <c r="HF658" i="62"/>
  <c r="HE658" i="62"/>
  <c r="HK657" i="62"/>
  <c r="HJ657" i="62"/>
  <c r="HI657" i="62"/>
  <c r="HH657" i="62"/>
  <c r="HG657" i="62"/>
  <c r="HF657" i="62"/>
  <c r="HE657" i="62"/>
  <c r="HK656" i="62"/>
  <c r="HJ656" i="62"/>
  <c r="HI656" i="62"/>
  <c r="HH656" i="62"/>
  <c r="HG656" i="62"/>
  <c r="HF656" i="62"/>
  <c r="HE656" i="62"/>
  <c r="HK655" i="62"/>
  <c r="HJ655" i="62"/>
  <c r="HI655" i="62"/>
  <c r="HH655" i="62"/>
  <c r="HG655" i="62"/>
  <c r="HF655" i="62"/>
  <c r="HE655" i="62"/>
  <c r="HK654" i="62"/>
  <c r="HJ654" i="62"/>
  <c r="HI654" i="62"/>
  <c r="HH654" i="62"/>
  <c r="HG654" i="62"/>
  <c r="HF654" i="62"/>
  <c r="HE654" i="62"/>
  <c r="HK653" i="62"/>
  <c r="HJ653" i="62"/>
  <c r="HI653" i="62"/>
  <c r="HH653" i="62"/>
  <c r="HG653" i="62"/>
  <c r="HF653" i="62"/>
  <c r="HE653" i="62"/>
  <c r="HK652" i="62"/>
  <c r="HJ652" i="62"/>
  <c r="HI652" i="62"/>
  <c r="HH652" i="62"/>
  <c r="HG652" i="62"/>
  <c r="HF652" i="62"/>
  <c r="HE652" i="62"/>
  <c r="HK651" i="62"/>
  <c r="HJ651" i="62"/>
  <c r="HI651" i="62"/>
  <c r="HH651" i="62"/>
  <c r="HG651" i="62"/>
  <c r="HF651" i="62"/>
  <c r="HE651" i="62"/>
  <c r="HK650" i="62"/>
  <c r="HJ650" i="62"/>
  <c r="HI650" i="62"/>
  <c r="HH650" i="62"/>
  <c r="HG650" i="62"/>
  <c r="HF650" i="62"/>
  <c r="HE650" i="62"/>
  <c r="HK649" i="62"/>
  <c r="HJ649" i="62"/>
  <c r="HI649" i="62"/>
  <c r="HH649" i="62"/>
  <c r="HG649" i="62"/>
  <c r="HF649" i="62"/>
  <c r="HE649" i="62"/>
  <c r="HK648" i="62"/>
  <c r="HJ648" i="62"/>
  <c r="HI648" i="62"/>
  <c r="HH648" i="62"/>
  <c r="HG648" i="62"/>
  <c r="HF648" i="62"/>
  <c r="HE648" i="62"/>
  <c r="HK647" i="62"/>
  <c r="HJ647" i="62"/>
  <c r="HI647" i="62"/>
  <c r="HH647" i="62"/>
  <c r="HG647" i="62"/>
  <c r="HF647" i="62"/>
  <c r="HE647" i="62"/>
  <c r="HK646" i="62"/>
  <c r="HJ646" i="62"/>
  <c r="HI646" i="62"/>
  <c r="HH646" i="62"/>
  <c r="HG646" i="62"/>
  <c r="HF646" i="62"/>
  <c r="HE646" i="62"/>
  <c r="HK645" i="62"/>
  <c r="HJ645" i="62"/>
  <c r="HI645" i="62"/>
  <c r="HH645" i="62"/>
  <c r="HG645" i="62"/>
  <c r="HF645" i="62"/>
  <c r="HE645" i="62"/>
  <c r="HK644" i="62"/>
  <c r="HJ644" i="62"/>
  <c r="HI644" i="62"/>
  <c r="HH644" i="62"/>
  <c r="HG644" i="62"/>
  <c r="HF644" i="62"/>
  <c r="HE644" i="62"/>
  <c r="HK643" i="62"/>
  <c r="HJ643" i="62"/>
  <c r="HI643" i="62"/>
  <c r="HH643" i="62"/>
  <c r="HG643" i="62"/>
  <c r="HF643" i="62"/>
  <c r="HE643" i="62"/>
  <c r="HK642" i="62"/>
  <c r="HJ642" i="62"/>
  <c r="HI642" i="62"/>
  <c r="HH642" i="62"/>
  <c r="HG642" i="62"/>
  <c r="HF642" i="62"/>
  <c r="HE642" i="62"/>
  <c r="HK641" i="62"/>
  <c r="HJ641" i="62"/>
  <c r="HI641" i="62"/>
  <c r="HH641" i="62"/>
  <c r="HG641" i="62"/>
  <c r="HF641" i="62"/>
  <c r="HE641" i="62"/>
  <c r="HK640" i="62"/>
  <c r="HJ640" i="62"/>
  <c r="HI640" i="62"/>
  <c r="HH640" i="62"/>
  <c r="HG640" i="62"/>
  <c r="HF640" i="62"/>
  <c r="HE640" i="62"/>
  <c r="HK639" i="62"/>
  <c r="HJ639" i="62"/>
  <c r="HI639" i="62"/>
  <c r="HH639" i="62"/>
  <c r="HG639" i="62"/>
  <c r="HF639" i="62"/>
  <c r="HE639" i="62"/>
  <c r="HK638" i="62"/>
  <c r="HJ638" i="62"/>
  <c r="HI638" i="62"/>
  <c r="HH638" i="62"/>
  <c r="HG638" i="62"/>
  <c r="HF638" i="62"/>
  <c r="HE638" i="62"/>
  <c r="HK637" i="62"/>
  <c r="HJ637" i="62"/>
  <c r="HI637" i="62"/>
  <c r="HH637" i="62"/>
  <c r="HG637" i="62"/>
  <c r="HF637" i="62"/>
  <c r="HE637" i="62"/>
  <c r="HK636" i="62"/>
  <c r="HJ636" i="62"/>
  <c r="HI636" i="62"/>
  <c r="HH636" i="62"/>
  <c r="HG636" i="62"/>
  <c r="HF636" i="62"/>
  <c r="HE636" i="62"/>
  <c r="HK635" i="62"/>
  <c r="HJ635" i="62"/>
  <c r="HI635" i="62"/>
  <c r="HH635" i="62"/>
  <c r="HG635" i="62"/>
  <c r="HF635" i="62"/>
  <c r="HE635" i="62"/>
  <c r="HK634" i="62"/>
  <c r="HJ634" i="62"/>
  <c r="HI634" i="62"/>
  <c r="HH634" i="62"/>
  <c r="HG634" i="62"/>
  <c r="HF634" i="62"/>
  <c r="HE634" i="62"/>
  <c r="HK633" i="62"/>
  <c r="HJ633" i="62"/>
  <c r="HI633" i="62"/>
  <c r="HH633" i="62"/>
  <c r="HG633" i="62"/>
  <c r="HF633" i="62"/>
  <c r="HE633" i="62"/>
  <c r="HK632" i="62"/>
  <c r="HJ632" i="62"/>
  <c r="HI632" i="62"/>
  <c r="HH632" i="62"/>
  <c r="HG632" i="62"/>
  <c r="HF632" i="62"/>
  <c r="HE632" i="62"/>
  <c r="HK631" i="62"/>
  <c r="HJ631" i="62"/>
  <c r="HI631" i="62"/>
  <c r="HH631" i="62"/>
  <c r="HG631" i="62"/>
  <c r="HF631" i="62"/>
  <c r="HE631" i="62"/>
  <c r="HK630" i="62"/>
  <c r="HJ630" i="62"/>
  <c r="HI630" i="62"/>
  <c r="HH630" i="62"/>
  <c r="HG630" i="62"/>
  <c r="HF630" i="62"/>
  <c r="HE630" i="62"/>
  <c r="HK629" i="62"/>
  <c r="HJ629" i="62"/>
  <c r="HI629" i="62"/>
  <c r="HH629" i="62"/>
  <c r="HG629" i="62"/>
  <c r="HF629" i="62"/>
  <c r="HE629" i="62"/>
  <c r="HK628" i="62"/>
  <c r="HJ628" i="62"/>
  <c r="HI628" i="62"/>
  <c r="HH628" i="62"/>
  <c r="HG628" i="62"/>
  <c r="HF628" i="62"/>
  <c r="HE628" i="62"/>
  <c r="HK627" i="62"/>
  <c r="HJ627" i="62"/>
  <c r="HI627" i="62"/>
  <c r="HH627" i="62"/>
  <c r="HG627" i="62"/>
  <c r="HF627" i="62"/>
  <c r="HE627" i="62"/>
  <c r="HK626" i="62"/>
  <c r="HJ626" i="62"/>
  <c r="HI626" i="62"/>
  <c r="HH626" i="62"/>
  <c r="HG626" i="62"/>
  <c r="HF626" i="62"/>
  <c r="HE626" i="62"/>
  <c r="HK625" i="62"/>
  <c r="HJ625" i="62"/>
  <c r="HI625" i="62"/>
  <c r="HH625" i="62"/>
  <c r="HG625" i="62"/>
  <c r="HF625" i="62"/>
  <c r="HE625" i="62"/>
  <c r="HK624" i="62"/>
  <c r="HJ624" i="62"/>
  <c r="HI624" i="62"/>
  <c r="HH624" i="62"/>
  <c r="HG624" i="62"/>
  <c r="HF624" i="62"/>
  <c r="HE624" i="62"/>
  <c r="HK623" i="62"/>
  <c r="HJ623" i="62"/>
  <c r="HI623" i="62"/>
  <c r="HH623" i="62"/>
  <c r="HG623" i="62"/>
  <c r="HF623" i="62"/>
  <c r="HE623" i="62"/>
  <c r="HK622" i="62"/>
  <c r="HJ622" i="62"/>
  <c r="HI622" i="62"/>
  <c r="HH622" i="62"/>
  <c r="HG622" i="62"/>
  <c r="HF622" i="62"/>
  <c r="HE622" i="62"/>
  <c r="HK621" i="62"/>
  <c r="HJ621" i="62"/>
  <c r="HI621" i="62"/>
  <c r="HH621" i="62"/>
  <c r="HG621" i="62"/>
  <c r="HF621" i="62"/>
  <c r="HE621" i="62"/>
  <c r="HK620" i="62"/>
  <c r="HJ620" i="62"/>
  <c r="HI620" i="62"/>
  <c r="HH620" i="62"/>
  <c r="HG620" i="62"/>
  <c r="HF620" i="62"/>
  <c r="HE620" i="62"/>
  <c r="HK619" i="62"/>
  <c r="HJ619" i="62"/>
  <c r="HI619" i="62"/>
  <c r="HH619" i="62"/>
  <c r="HG619" i="62"/>
  <c r="HF619" i="62"/>
  <c r="HE619" i="62"/>
  <c r="HK618" i="62"/>
  <c r="HJ618" i="62"/>
  <c r="HI618" i="62"/>
  <c r="HH618" i="62"/>
  <c r="HG618" i="62"/>
  <c r="HF618" i="62"/>
  <c r="HE618" i="62"/>
  <c r="HK617" i="62"/>
  <c r="HJ617" i="62"/>
  <c r="HI617" i="62"/>
  <c r="HH617" i="62"/>
  <c r="HG617" i="62"/>
  <c r="HF617" i="62"/>
  <c r="HE617" i="62"/>
  <c r="HK616" i="62"/>
  <c r="HJ616" i="62"/>
  <c r="HI616" i="62"/>
  <c r="HH616" i="62"/>
  <c r="HG616" i="62"/>
  <c r="HF616" i="62"/>
  <c r="HE616" i="62"/>
  <c r="HK615" i="62"/>
  <c r="HJ615" i="62"/>
  <c r="HI615" i="62"/>
  <c r="HH615" i="62"/>
  <c r="HG615" i="62"/>
  <c r="HF615" i="62"/>
  <c r="HE615" i="62"/>
  <c r="HK614" i="62"/>
  <c r="HJ614" i="62"/>
  <c r="HI614" i="62"/>
  <c r="HH614" i="62"/>
  <c r="HG614" i="62"/>
  <c r="HF614" i="62"/>
  <c r="HE614" i="62"/>
  <c r="HK613" i="62"/>
  <c r="HJ613" i="62"/>
  <c r="HI613" i="62"/>
  <c r="HH613" i="62"/>
  <c r="HG613" i="62"/>
  <c r="HF613" i="62"/>
  <c r="HE613" i="62"/>
  <c r="HK612" i="62"/>
  <c r="HJ612" i="62"/>
  <c r="HI612" i="62"/>
  <c r="HH612" i="62"/>
  <c r="HG612" i="62"/>
  <c r="HF612" i="62"/>
  <c r="HE612" i="62"/>
  <c r="HK611" i="62"/>
  <c r="HJ611" i="62"/>
  <c r="HI611" i="62"/>
  <c r="HH611" i="62"/>
  <c r="HG611" i="62"/>
  <c r="HF611" i="62"/>
  <c r="HE611" i="62"/>
  <c r="HK610" i="62"/>
  <c r="HJ610" i="62"/>
  <c r="HI610" i="62"/>
  <c r="HH610" i="62"/>
  <c r="HG610" i="62"/>
  <c r="HF610" i="62"/>
  <c r="HE610" i="62"/>
  <c r="HK609" i="62"/>
  <c r="HJ609" i="62"/>
  <c r="HI609" i="62"/>
  <c r="HH609" i="62"/>
  <c r="HG609" i="62"/>
  <c r="HF609" i="62"/>
  <c r="HE609" i="62"/>
  <c r="HK608" i="62"/>
  <c r="HJ608" i="62"/>
  <c r="HI608" i="62"/>
  <c r="HH608" i="62"/>
  <c r="HG608" i="62"/>
  <c r="HF608" i="62"/>
  <c r="HE608" i="62"/>
  <c r="HK607" i="62"/>
  <c r="HJ607" i="62"/>
  <c r="HI607" i="62"/>
  <c r="HH607" i="62"/>
  <c r="HG607" i="62"/>
  <c r="HF607" i="62"/>
  <c r="HE607" i="62"/>
  <c r="HK606" i="62"/>
  <c r="HJ606" i="62"/>
  <c r="HI606" i="62"/>
  <c r="HH606" i="62"/>
  <c r="HG606" i="62"/>
  <c r="HF606" i="62"/>
  <c r="HE606" i="62"/>
  <c r="HK605" i="62"/>
  <c r="HJ605" i="62"/>
  <c r="HI605" i="62"/>
  <c r="HH605" i="62"/>
  <c r="HG605" i="62"/>
  <c r="HF605" i="62"/>
  <c r="HE605" i="62"/>
  <c r="HK604" i="62"/>
  <c r="HJ604" i="62"/>
  <c r="HI604" i="62"/>
  <c r="HH604" i="62"/>
  <c r="HG604" i="62"/>
  <c r="HF604" i="62"/>
  <c r="HE604" i="62"/>
  <c r="HK603" i="62"/>
  <c r="HJ603" i="62"/>
  <c r="HI603" i="62"/>
  <c r="HH603" i="62"/>
  <c r="HG603" i="62"/>
  <c r="HF603" i="62"/>
  <c r="HE603" i="62"/>
  <c r="HK602" i="62"/>
  <c r="HJ602" i="62"/>
  <c r="HI602" i="62"/>
  <c r="HH602" i="62"/>
  <c r="HG602" i="62"/>
  <c r="HF602" i="62"/>
  <c r="HE602" i="62"/>
  <c r="HK601" i="62"/>
  <c r="HJ601" i="62"/>
  <c r="HI601" i="62"/>
  <c r="HH601" i="62"/>
  <c r="HG601" i="62"/>
  <c r="HF601" i="62"/>
  <c r="HE601" i="62"/>
  <c r="HK600" i="62"/>
  <c r="HJ600" i="62"/>
  <c r="HI600" i="62"/>
  <c r="HH600" i="62"/>
  <c r="HG600" i="62"/>
  <c r="HF600" i="62"/>
  <c r="HE600" i="62"/>
  <c r="HK599" i="62"/>
  <c r="HJ599" i="62"/>
  <c r="HI599" i="62"/>
  <c r="HH599" i="62"/>
  <c r="HG599" i="62"/>
  <c r="HF599" i="62"/>
  <c r="HE599" i="62"/>
  <c r="HK598" i="62"/>
  <c r="HJ598" i="62"/>
  <c r="HI598" i="62"/>
  <c r="HH598" i="62"/>
  <c r="HG598" i="62"/>
  <c r="HF598" i="62"/>
  <c r="HE598" i="62"/>
  <c r="HK597" i="62"/>
  <c r="HJ597" i="62"/>
  <c r="HI597" i="62"/>
  <c r="HH597" i="62"/>
  <c r="HG597" i="62"/>
  <c r="HF597" i="62"/>
  <c r="HE597" i="62"/>
  <c r="HK596" i="62"/>
  <c r="HJ596" i="62"/>
  <c r="HI596" i="62"/>
  <c r="HH596" i="62"/>
  <c r="HG596" i="62"/>
  <c r="HF596" i="62"/>
  <c r="HE596" i="62"/>
  <c r="HK595" i="62"/>
  <c r="HJ595" i="62"/>
  <c r="HI595" i="62"/>
  <c r="HH595" i="62"/>
  <c r="HG595" i="62"/>
  <c r="HF595" i="62"/>
  <c r="HE595" i="62"/>
  <c r="HK594" i="62"/>
  <c r="HJ594" i="62"/>
  <c r="HI594" i="62"/>
  <c r="HH594" i="62"/>
  <c r="HG594" i="62"/>
  <c r="HF594" i="62"/>
  <c r="HE594" i="62"/>
  <c r="HK593" i="62"/>
  <c r="HJ593" i="62"/>
  <c r="HI593" i="62"/>
  <c r="HH593" i="62"/>
  <c r="HG593" i="62"/>
  <c r="HF593" i="62"/>
  <c r="HE593" i="62"/>
  <c r="HK592" i="62"/>
  <c r="HJ592" i="62"/>
  <c r="HI592" i="62"/>
  <c r="HH592" i="62"/>
  <c r="HG592" i="62"/>
  <c r="HF592" i="62"/>
  <c r="HE592" i="62"/>
  <c r="HK591" i="62"/>
  <c r="HJ591" i="62"/>
  <c r="HI591" i="62"/>
  <c r="HH591" i="62"/>
  <c r="HG591" i="62"/>
  <c r="HF591" i="62"/>
  <c r="HE591" i="62"/>
  <c r="HK590" i="62"/>
  <c r="HJ590" i="62"/>
  <c r="HI590" i="62"/>
  <c r="HH590" i="62"/>
  <c r="HG590" i="62"/>
  <c r="HF590" i="62"/>
  <c r="HE590" i="62"/>
  <c r="HK589" i="62"/>
  <c r="HJ589" i="62"/>
  <c r="HI589" i="62"/>
  <c r="HH589" i="62"/>
  <c r="HG589" i="62"/>
  <c r="HF589" i="62"/>
  <c r="HE589" i="62"/>
  <c r="HK588" i="62"/>
  <c r="HJ588" i="62"/>
  <c r="HI588" i="62"/>
  <c r="HH588" i="62"/>
  <c r="HG588" i="62"/>
  <c r="HF588" i="62"/>
  <c r="HE588" i="62"/>
  <c r="HK587" i="62"/>
  <c r="HJ587" i="62"/>
  <c r="HI587" i="62"/>
  <c r="HH587" i="62"/>
  <c r="HG587" i="62"/>
  <c r="HF587" i="62"/>
  <c r="HE587" i="62"/>
  <c r="HK586" i="62"/>
  <c r="HJ586" i="62"/>
  <c r="HI586" i="62"/>
  <c r="HH586" i="62"/>
  <c r="HG586" i="62"/>
  <c r="HF586" i="62"/>
  <c r="HE586" i="62"/>
  <c r="HK585" i="62"/>
  <c r="HJ585" i="62"/>
  <c r="HI585" i="62"/>
  <c r="HH585" i="62"/>
  <c r="HG585" i="62"/>
  <c r="HF585" i="62"/>
  <c r="HE585" i="62"/>
  <c r="HK584" i="62"/>
  <c r="HJ584" i="62"/>
  <c r="HI584" i="62"/>
  <c r="HH584" i="62"/>
  <c r="HG584" i="62"/>
  <c r="HF584" i="62"/>
  <c r="HE584" i="62"/>
  <c r="HK583" i="62"/>
  <c r="HJ583" i="62"/>
  <c r="HI583" i="62"/>
  <c r="HH583" i="62"/>
  <c r="HG583" i="62"/>
  <c r="HF583" i="62"/>
  <c r="HE583" i="62"/>
  <c r="HK582" i="62"/>
  <c r="HJ582" i="62"/>
  <c r="HI582" i="62"/>
  <c r="HH582" i="62"/>
  <c r="HG582" i="62"/>
  <c r="HF582" i="62"/>
  <c r="HE582" i="62"/>
  <c r="HK581" i="62"/>
  <c r="HJ581" i="62"/>
  <c r="HI581" i="62"/>
  <c r="HH581" i="62"/>
  <c r="HG581" i="62"/>
  <c r="HF581" i="62"/>
  <c r="HE581" i="62"/>
  <c r="HK580" i="62"/>
  <c r="HJ580" i="62"/>
  <c r="HI580" i="62"/>
  <c r="HH580" i="62"/>
  <c r="HG580" i="62"/>
  <c r="HF580" i="62"/>
  <c r="HE580" i="62"/>
  <c r="HK579" i="62"/>
  <c r="HJ579" i="62"/>
  <c r="HI579" i="62"/>
  <c r="HH579" i="62"/>
  <c r="HG579" i="62"/>
  <c r="HF579" i="62"/>
  <c r="HE579" i="62"/>
  <c r="HK578" i="62"/>
  <c r="HJ578" i="62"/>
  <c r="HI578" i="62"/>
  <c r="HH578" i="62"/>
  <c r="HG578" i="62"/>
  <c r="HF578" i="62"/>
  <c r="HE578" i="62"/>
  <c r="HK577" i="62"/>
  <c r="HJ577" i="62"/>
  <c r="HI577" i="62"/>
  <c r="HH577" i="62"/>
  <c r="HG577" i="62"/>
  <c r="HF577" i="62"/>
  <c r="HE577" i="62"/>
  <c r="HK576" i="62"/>
  <c r="HJ576" i="62"/>
  <c r="HI576" i="62"/>
  <c r="HH576" i="62"/>
  <c r="HG576" i="62"/>
  <c r="HF576" i="62"/>
  <c r="HE576" i="62"/>
  <c r="HK575" i="62"/>
  <c r="HJ575" i="62"/>
  <c r="HI575" i="62"/>
  <c r="HH575" i="62"/>
  <c r="HG575" i="62"/>
  <c r="HF575" i="62"/>
  <c r="HE575" i="62"/>
  <c r="HK574" i="62"/>
  <c r="HJ574" i="62"/>
  <c r="HI574" i="62"/>
  <c r="HH574" i="62"/>
  <c r="HG574" i="62"/>
  <c r="HF574" i="62"/>
  <c r="HE574" i="62"/>
  <c r="HK573" i="62"/>
  <c r="HJ573" i="62"/>
  <c r="HI573" i="62"/>
  <c r="HH573" i="62"/>
  <c r="HG573" i="62"/>
  <c r="HF573" i="62"/>
  <c r="HE573" i="62"/>
  <c r="HK572" i="62"/>
  <c r="HJ572" i="62"/>
  <c r="HI572" i="62"/>
  <c r="HH572" i="62"/>
  <c r="HG572" i="62"/>
  <c r="HF572" i="62"/>
  <c r="HE572" i="62"/>
  <c r="HK571" i="62"/>
  <c r="HJ571" i="62"/>
  <c r="HI571" i="62"/>
  <c r="HH571" i="62"/>
  <c r="HG571" i="62"/>
  <c r="HF571" i="62"/>
  <c r="HE571" i="62"/>
  <c r="HK570" i="62"/>
  <c r="HJ570" i="62"/>
  <c r="HI570" i="62"/>
  <c r="HH570" i="62"/>
  <c r="HG570" i="62"/>
  <c r="HF570" i="62"/>
  <c r="HE570" i="62"/>
  <c r="HK569" i="62"/>
  <c r="HJ569" i="62"/>
  <c r="HI569" i="62"/>
  <c r="HH569" i="62"/>
  <c r="HG569" i="62"/>
  <c r="HF569" i="62"/>
  <c r="HE569" i="62"/>
  <c r="HK568" i="62"/>
  <c r="HJ568" i="62"/>
  <c r="HI568" i="62"/>
  <c r="HH568" i="62"/>
  <c r="HG568" i="62"/>
  <c r="HF568" i="62"/>
  <c r="HE568" i="62"/>
  <c r="HK567" i="62"/>
  <c r="HJ567" i="62"/>
  <c r="HI567" i="62"/>
  <c r="HH567" i="62"/>
  <c r="HG567" i="62"/>
  <c r="HF567" i="62"/>
  <c r="HE567" i="62"/>
  <c r="HK566" i="62"/>
  <c r="HJ566" i="62"/>
  <c r="HI566" i="62"/>
  <c r="HH566" i="62"/>
  <c r="HG566" i="62"/>
  <c r="HF566" i="62"/>
  <c r="HE566" i="62"/>
  <c r="HK565" i="62"/>
  <c r="HJ565" i="62"/>
  <c r="HI565" i="62"/>
  <c r="HH565" i="62"/>
  <c r="HG565" i="62"/>
  <c r="HF565" i="62"/>
  <c r="HE565" i="62"/>
  <c r="HK564" i="62"/>
  <c r="HJ564" i="62"/>
  <c r="HI564" i="62"/>
  <c r="HH564" i="62"/>
  <c r="HG564" i="62"/>
  <c r="HF564" i="62"/>
  <c r="HE564" i="62"/>
  <c r="HK563" i="62"/>
  <c r="HJ563" i="62"/>
  <c r="HI563" i="62"/>
  <c r="HH563" i="62"/>
  <c r="HG563" i="62"/>
  <c r="HF563" i="62"/>
  <c r="HE563" i="62"/>
  <c r="HK562" i="62"/>
  <c r="HJ562" i="62"/>
  <c r="HI562" i="62"/>
  <c r="HH562" i="62"/>
  <c r="HG562" i="62"/>
  <c r="HF562" i="62"/>
  <c r="HE562" i="62"/>
  <c r="HK561" i="62"/>
  <c r="HJ561" i="62"/>
  <c r="HI561" i="62"/>
  <c r="HH561" i="62"/>
  <c r="HG561" i="62"/>
  <c r="HF561" i="62"/>
  <c r="HE561" i="62"/>
  <c r="HK560" i="62"/>
  <c r="HJ560" i="62"/>
  <c r="HI560" i="62"/>
  <c r="HH560" i="62"/>
  <c r="HG560" i="62"/>
  <c r="HF560" i="62"/>
  <c r="HE560" i="62"/>
  <c r="HK559" i="62"/>
  <c r="HJ559" i="62"/>
  <c r="HI559" i="62"/>
  <c r="HH559" i="62"/>
  <c r="HG559" i="62"/>
  <c r="HF559" i="62"/>
  <c r="HE559" i="62"/>
  <c r="HK558" i="62"/>
  <c r="HJ558" i="62"/>
  <c r="HI558" i="62"/>
  <c r="HH558" i="62"/>
  <c r="HG558" i="62"/>
  <c r="HF558" i="62"/>
  <c r="HE558" i="62"/>
  <c r="HK557" i="62"/>
  <c r="HJ557" i="62"/>
  <c r="HI557" i="62"/>
  <c r="HH557" i="62"/>
  <c r="HG557" i="62"/>
  <c r="HF557" i="62"/>
  <c r="HE557" i="62"/>
  <c r="HK556" i="62"/>
  <c r="HJ556" i="62"/>
  <c r="HI556" i="62"/>
  <c r="HH556" i="62"/>
  <c r="HG556" i="62"/>
  <c r="HF556" i="62"/>
  <c r="HE556" i="62"/>
  <c r="HK555" i="62"/>
  <c r="HJ555" i="62"/>
  <c r="HI555" i="62"/>
  <c r="HH555" i="62"/>
  <c r="HG555" i="62"/>
  <c r="HF555" i="62"/>
  <c r="HE555" i="62"/>
  <c r="HK554" i="62"/>
  <c r="HJ554" i="62"/>
  <c r="HI554" i="62"/>
  <c r="HH554" i="62"/>
  <c r="HG554" i="62"/>
  <c r="HF554" i="62"/>
  <c r="HE554" i="62"/>
  <c r="HK553" i="62"/>
  <c r="HJ553" i="62"/>
  <c r="HI553" i="62"/>
  <c r="HH553" i="62"/>
  <c r="HG553" i="62"/>
  <c r="HF553" i="62"/>
  <c r="HE553" i="62"/>
  <c r="HK552" i="62"/>
  <c r="HJ552" i="62"/>
  <c r="HI552" i="62"/>
  <c r="HH552" i="62"/>
  <c r="HG552" i="62"/>
  <c r="HF552" i="62"/>
  <c r="HE552" i="62"/>
  <c r="HK551" i="62"/>
  <c r="HJ551" i="62"/>
  <c r="HI551" i="62"/>
  <c r="HH551" i="62"/>
  <c r="HG551" i="62"/>
  <c r="HF551" i="62"/>
  <c r="HE551" i="62"/>
  <c r="HK550" i="62"/>
  <c r="HJ550" i="62"/>
  <c r="HI550" i="62"/>
  <c r="HH550" i="62"/>
  <c r="HG550" i="62"/>
  <c r="HF550" i="62"/>
  <c r="HE550" i="62"/>
  <c r="HK549" i="62"/>
  <c r="HJ549" i="62"/>
  <c r="HI549" i="62"/>
  <c r="HH549" i="62"/>
  <c r="HG549" i="62"/>
  <c r="HF549" i="62"/>
  <c r="HE549" i="62"/>
  <c r="HK548" i="62"/>
  <c r="HJ548" i="62"/>
  <c r="HI548" i="62"/>
  <c r="HH548" i="62"/>
  <c r="HG548" i="62"/>
  <c r="HF548" i="62"/>
  <c r="HE548" i="62"/>
  <c r="HK547" i="62"/>
  <c r="HJ547" i="62"/>
  <c r="HI547" i="62"/>
  <c r="HH547" i="62"/>
  <c r="HG547" i="62"/>
  <c r="HF547" i="62"/>
  <c r="HE547" i="62"/>
  <c r="HK546" i="62"/>
  <c r="HJ546" i="62"/>
  <c r="HI546" i="62"/>
  <c r="HH546" i="62"/>
  <c r="HG546" i="62"/>
  <c r="HF546" i="62"/>
  <c r="HE546" i="62"/>
  <c r="HK545" i="62"/>
  <c r="HJ545" i="62"/>
  <c r="HI545" i="62"/>
  <c r="HH545" i="62"/>
  <c r="HG545" i="62"/>
  <c r="HF545" i="62"/>
  <c r="HE545" i="62"/>
  <c r="HK544" i="62"/>
  <c r="HJ544" i="62"/>
  <c r="HI544" i="62"/>
  <c r="HH544" i="62"/>
  <c r="HG544" i="62"/>
  <c r="HF544" i="62"/>
  <c r="HE544" i="62"/>
  <c r="HK543" i="62"/>
  <c r="HJ543" i="62"/>
  <c r="HI543" i="62"/>
  <c r="HH543" i="62"/>
  <c r="HG543" i="62"/>
  <c r="HF543" i="62"/>
  <c r="HE543" i="62"/>
  <c r="HK542" i="62"/>
  <c r="HJ542" i="62"/>
  <c r="HI542" i="62"/>
  <c r="HH542" i="62"/>
  <c r="HG542" i="62"/>
  <c r="HF542" i="62"/>
  <c r="HE542" i="62"/>
  <c r="HK541" i="62"/>
  <c r="HJ541" i="62"/>
  <c r="HI541" i="62"/>
  <c r="HH541" i="62"/>
  <c r="HG541" i="62"/>
  <c r="HF541" i="62"/>
  <c r="HE541" i="62"/>
  <c r="HK540" i="62"/>
  <c r="HJ540" i="62"/>
  <c r="HI540" i="62"/>
  <c r="HH540" i="62"/>
  <c r="HG540" i="62"/>
  <c r="HF540" i="62"/>
  <c r="HE540" i="62"/>
  <c r="HK539" i="62"/>
  <c r="HJ539" i="62"/>
  <c r="HI539" i="62"/>
  <c r="HH539" i="62"/>
  <c r="HG539" i="62"/>
  <c r="HF539" i="62"/>
  <c r="HE539" i="62"/>
  <c r="HK538" i="62"/>
  <c r="HJ538" i="62"/>
  <c r="HI538" i="62"/>
  <c r="HH538" i="62"/>
  <c r="HG538" i="62"/>
  <c r="HF538" i="62"/>
  <c r="HE538" i="62"/>
  <c r="HK537" i="62"/>
  <c r="HJ537" i="62"/>
  <c r="HI537" i="62"/>
  <c r="HH537" i="62"/>
  <c r="HG537" i="62"/>
  <c r="HF537" i="62"/>
  <c r="HE537" i="62"/>
  <c r="HK536" i="62"/>
  <c r="HJ536" i="62"/>
  <c r="HI536" i="62"/>
  <c r="HH536" i="62"/>
  <c r="HG536" i="62"/>
  <c r="HF536" i="62"/>
  <c r="HE536" i="62"/>
  <c r="HK535" i="62"/>
  <c r="HJ535" i="62"/>
  <c r="HI535" i="62"/>
  <c r="HH535" i="62"/>
  <c r="HG535" i="62"/>
  <c r="HF535" i="62"/>
  <c r="HE535" i="62"/>
  <c r="HK534" i="62"/>
  <c r="HJ534" i="62"/>
  <c r="HI534" i="62"/>
  <c r="HH534" i="62"/>
  <c r="HG534" i="62"/>
  <c r="HF534" i="62"/>
  <c r="HE534" i="62"/>
  <c r="HK533" i="62"/>
  <c r="HJ533" i="62"/>
  <c r="HI533" i="62"/>
  <c r="HH533" i="62"/>
  <c r="HG533" i="62"/>
  <c r="HF533" i="62"/>
  <c r="HE533" i="62"/>
  <c r="HK532" i="62"/>
  <c r="HJ532" i="62"/>
  <c r="HI532" i="62"/>
  <c r="HH532" i="62"/>
  <c r="HG532" i="62"/>
  <c r="HF532" i="62"/>
  <c r="HE532" i="62"/>
  <c r="HK531" i="62"/>
  <c r="HJ531" i="62"/>
  <c r="HI531" i="62"/>
  <c r="HH531" i="62"/>
  <c r="HG531" i="62"/>
  <c r="HF531" i="62"/>
  <c r="HE531" i="62"/>
  <c r="HK530" i="62"/>
  <c r="HJ530" i="62"/>
  <c r="HI530" i="62"/>
  <c r="HH530" i="62"/>
  <c r="HG530" i="62"/>
  <c r="HF530" i="62"/>
  <c r="HE530" i="62"/>
  <c r="HK529" i="62"/>
  <c r="HJ529" i="62"/>
  <c r="HI529" i="62"/>
  <c r="HH529" i="62"/>
  <c r="HG529" i="62"/>
  <c r="HF529" i="62"/>
  <c r="HE529" i="62"/>
  <c r="HK528" i="62"/>
  <c r="HJ528" i="62"/>
  <c r="HI528" i="62"/>
  <c r="HH528" i="62"/>
  <c r="HG528" i="62"/>
  <c r="HF528" i="62"/>
  <c r="HE528" i="62"/>
  <c r="HK527" i="62"/>
  <c r="HJ527" i="62"/>
  <c r="HI527" i="62"/>
  <c r="HH527" i="62"/>
  <c r="HG527" i="62"/>
  <c r="HF527" i="62"/>
  <c r="HE527" i="62"/>
  <c r="HK526" i="62"/>
  <c r="HJ526" i="62"/>
  <c r="HI526" i="62"/>
  <c r="HH526" i="62"/>
  <c r="HG526" i="62"/>
  <c r="HF526" i="62"/>
  <c r="HE526" i="62"/>
  <c r="HK525" i="62"/>
  <c r="HJ525" i="62"/>
  <c r="HI525" i="62"/>
  <c r="HH525" i="62"/>
  <c r="HG525" i="62"/>
  <c r="HF525" i="62"/>
  <c r="HE525" i="62"/>
  <c r="HK524" i="62"/>
  <c r="HJ524" i="62"/>
  <c r="HI524" i="62"/>
  <c r="HH524" i="62"/>
  <c r="HG524" i="62"/>
  <c r="HF524" i="62"/>
  <c r="HE524" i="62"/>
  <c r="HK523" i="62"/>
  <c r="HJ523" i="62"/>
  <c r="HI523" i="62"/>
  <c r="HH523" i="62"/>
  <c r="HG523" i="62"/>
  <c r="HF523" i="62"/>
  <c r="HE523" i="62"/>
  <c r="HK522" i="62"/>
  <c r="HJ522" i="62"/>
  <c r="HI522" i="62"/>
  <c r="HH522" i="62"/>
  <c r="HG522" i="62"/>
  <c r="HF522" i="62"/>
  <c r="HE522" i="62"/>
  <c r="HK521" i="62"/>
  <c r="HJ521" i="62"/>
  <c r="HI521" i="62"/>
  <c r="HH521" i="62"/>
  <c r="HG521" i="62"/>
  <c r="HF521" i="62"/>
  <c r="HE521" i="62"/>
  <c r="HK520" i="62"/>
  <c r="HJ520" i="62"/>
  <c r="HI520" i="62"/>
  <c r="HH520" i="62"/>
  <c r="HG520" i="62"/>
  <c r="HF520" i="62"/>
  <c r="HE520" i="62"/>
  <c r="HK519" i="62"/>
  <c r="HJ519" i="62"/>
  <c r="HI519" i="62"/>
  <c r="HH519" i="62"/>
  <c r="HG519" i="62"/>
  <c r="HF519" i="62"/>
  <c r="HE519" i="62"/>
  <c r="HK518" i="62"/>
  <c r="HJ518" i="62"/>
  <c r="HI518" i="62"/>
  <c r="HH518" i="62"/>
  <c r="HG518" i="62"/>
  <c r="HF518" i="62"/>
  <c r="HE518" i="62"/>
  <c r="HK517" i="62"/>
  <c r="HJ517" i="62"/>
  <c r="HI517" i="62"/>
  <c r="HH517" i="62"/>
  <c r="HG517" i="62"/>
  <c r="HF517" i="62"/>
  <c r="HE517" i="62"/>
  <c r="HK516" i="62"/>
  <c r="HJ516" i="62"/>
  <c r="HI516" i="62"/>
  <c r="HH516" i="62"/>
  <c r="HG516" i="62"/>
  <c r="HF516" i="62"/>
  <c r="HE516" i="62"/>
  <c r="HK515" i="62"/>
  <c r="HJ515" i="62"/>
  <c r="HI515" i="62"/>
  <c r="HH515" i="62"/>
  <c r="HG515" i="62"/>
  <c r="HF515" i="62"/>
  <c r="HE515" i="62"/>
  <c r="HK514" i="62"/>
  <c r="HJ514" i="62"/>
  <c r="HI514" i="62"/>
  <c r="HH514" i="62"/>
  <c r="HG514" i="62"/>
  <c r="HF514" i="62"/>
  <c r="HE514" i="62"/>
  <c r="HK513" i="62"/>
  <c r="HJ513" i="62"/>
  <c r="HI513" i="62"/>
  <c r="HH513" i="62"/>
  <c r="HG513" i="62"/>
  <c r="HF513" i="62"/>
  <c r="HE513" i="62"/>
  <c r="HK512" i="62"/>
  <c r="HJ512" i="62"/>
  <c r="HI512" i="62"/>
  <c r="HH512" i="62"/>
  <c r="HG512" i="62"/>
  <c r="HF512" i="62"/>
  <c r="HE512" i="62"/>
  <c r="HK511" i="62"/>
  <c r="HJ511" i="62"/>
  <c r="HI511" i="62"/>
  <c r="HH511" i="62"/>
  <c r="HG511" i="62"/>
  <c r="HF511" i="62"/>
  <c r="HE511" i="62"/>
  <c r="HK510" i="62"/>
  <c r="HJ510" i="62"/>
  <c r="HI510" i="62"/>
  <c r="HH510" i="62"/>
  <c r="HG510" i="62"/>
  <c r="HF510" i="62"/>
  <c r="HE510" i="62"/>
  <c r="HK509" i="62"/>
  <c r="HJ509" i="62"/>
  <c r="HI509" i="62"/>
  <c r="HH509" i="62"/>
  <c r="HG509" i="62"/>
  <c r="HF509" i="62"/>
  <c r="HE509" i="62"/>
  <c r="HK508" i="62"/>
  <c r="HJ508" i="62"/>
  <c r="HI508" i="62"/>
  <c r="HH508" i="62"/>
  <c r="HG508" i="62"/>
  <c r="HF508" i="62"/>
  <c r="HE508" i="62"/>
  <c r="HK507" i="62"/>
  <c r="HJ507" i="62"/>
  <c r="HI507" i="62"/>
  <c r="HH507" i="62"/>
  <c r="HG507" i="62"/>
  <c r="HF507" i="62"/>
  <c r="HE507" i="62"/>
  <c r="HK506" i="62"/>
  <c r="HJ506" i="62"/>
  <c r="HI506" i="62"/>
  <c r="HH506" i="62"/>
  <c r="HG506" i="62"/>
  <c r="HF506" i="62"/>
  <c r="HE506" i="62"/>
  <c r="HK505" i="62"/>
  <c r="HJ505" i="62"/>
  <c r="HI505" i="62"/>
  <c r="HH505" i="62"/>
  <c r="HG505" i="62"/>
  <c r="HF505" i="62"/>
  <c r="HE505" i="62"/>
  <c r="HK504" i="62"/>
  <c r="HJ504" i="62"/>
  <c r="HI504" i="62"/>
  <c r="HH504" i="62"/>
  <c r="HG504" i="62"/>
  <c r="HF504" i="62"/>
  <c r="HE504" i="62"/>
  <c r="HK503" i="62"/>
  <c r="HJ503" i="62"/>
  <c r="HI503" i="62"/>
  <c r="HH503" i="62"/>
  <c r="HG503" i="62"/>
  <c r="HF503" i="62"/>
  <c r="HE503" i="62"/>
  <c r="HK502" i="62"/>
  <c r="HJ502" i="62"/>
  <c r="HI502" i="62"/>
  <c r="HH502" i="62"/>
  <c r="HG502" i="62"/>
  <c r="HF502" i="62"/>
  <c r="HE502" i="62"/>
  <c r="HK501" i="62"/>
  <c r="HJ501" i="62"/>
  <c r="HI501" i="62"/>
  <c r="HH501" i="62"/>
  <c r="HG501" i="62"/>
  <c r="HF501" i="62"/>
  <c r="HE501" i="62"/>
  <c r="HK500" i="62"/>
  <c r="HJ500" i="62"/>
  <c r="HI500" i="62"/>
  <c r="HH500" i="62"/>
  <c r="HG500" i="62"/>
  <c r="HF500" i="62"/>
  <c r="HE500" i="62"/>
  <c r="HK499" i="62"/>
  <c r="HJ499" i="62"/>
  <c r="HI499" i="62"/>
  <c r="HH499" i="62"/>
  <c r="HG499" i="62"/>
  <c r="HF499" i="62"/>
  <c r="HE499" i="62"/>
  <c r="HK498" i="62"/>
  <c r="HJ498" i="62"/>
  <c r="HI498" i="62"/>
  <c r="HH498" i="62"/>
  <c r="HG498" i="62"/>
  <c r="HF498" i="62"/>
  <c r="HE498" i="62"/>
  <c r="HK497" i="62"/>
  <c r="HJ497" i="62"/>
  <c r="HI497" i="62"/>
  <c r="HH497" i="62"/>
  <c r="HG497" i="62"/>
  <c r="HF497" i="62"/>
  <c r="HE497" i="62"/>
  <c r="HK496" i="62"/>
  <c r="HJ496" i="62"/>
  <c r="HI496" i="62"/>
  <c r="HH496" i="62"/>
  <c r="HG496" i="62"/>
  <c r="HF496" i="62"/>
  <c r="HE496" i="62"/>
  <c r="HK495" i="62"/>
  <c r="HJ495" i="62"/>
  <c r="HI495" i="62"/>
  <c r="HH495" i="62"/>
  <c r="HG495" i="62"/>
  <c r="HF495" i="62"/>
  <c r="HE495" i="62"/>
  <c r="HK494" i="62"/>
  <c r="HJ494" i="62"/>
  <c r="HI494" i="62"/>
  <c r="HH494" i="62"/>
  <c r="HG494" i="62"/>
  <c r="HF494" i="62"/>
  <c r="HE494" i="62"/>
  <c r="HK493" i="62"/>
  <c r="HJ493" i="62"/>
  <c r="HI493" i="62"/>
  <c r="HH493" i="62"/>
  <c r="HG493" i="62"/>
  <c r="HF493" i="62"/>
  <c r="HE493" i="62"/>
  <c r="HK492" i="62"/>
  <c r="HJ492" i="62"/>
  <c r="HI492" i="62"/>
  <c r="HH492" i="62"/>
  <c r="HG492" i="62"/>
  <c r="HF492" i="62"/>
  <c r="HE492" i="62"/>
  <c r="HK491" i="62"/>
  <c r="HJ491" i="62"/>
  <c r="HI491" i="62"/>
  <c r="HH491" i="62"/>
  <c r="HG491" i="62"/>
  <c r="HF491" i="62"/>
  <c r="HE491" i="62"/>
  <c r="HK490" i="62"/>
  <c r="HJ490" i="62"/>
  <c r="HI490" i="62"/>
  <c r="HH490" i="62"/>
  <c r="HG490" i="62"/>
  <c r="HF490" i="62"/>
  <c r="HE490" i="62"/>
  <c r="HK489" i="62"/>
  <c r="HJ489" i="62"/>
  <c r="HI489" i="62"/>
  <c r="HH489" i="62"/>
  <c r="HG489" i="62"/>
  <c r="HF489" i="62"/>
  <c r="HE489" i="62"/>
  <c r="HK488" i="62"/>
  <c r="HJ488" i="62"/>
  <c r="HI488" i="62"/>
  <c r="HH488" i="62"/>
  <c r="HG488" i="62"/>
  <c r="HF488" i="62"/>
  <c r="HE488" i="62"/>
  <c r="HK487" i="62"/>
  <c r="HJ487" i="62"/>
  <c r="HI487" i="62"/>
  <c r="HH487" i="62"/>
  <c r="HG487" i="62"/>
  <c r="HF487" i="62"/>
  <c r="HE487" i="62"/>
  <c r="HK486" i="62"/>
  <c r="HJ486" i="62"/>
  <c r="HI486" i="62"/>
  <c r="HH486" i="62"/>
  <c r="HG486" i="62"/>
  <c r="HF486" i="62"/>
  <c r="HE486" i="62"/>
  <c r="HK485" i="62"/>
  <c r="HJ485" i="62"/>
  <c r="HI485" i="62"/>
  <c r="HH485" i="62"/>
  <c r="HG485" i="62"/>
  <c r="HF485" i="62"/>
  <c r="HE485" i="62"/>
  <c r="HK484" i="62"/>
  <c r="HJ484" i="62"/>
  <c r="HI484" i="62"/>
  <c r="HH484" i="62"/>
  <c r="HG484" i="62"/>
  <c r="HF484" i="62"/>
  <c r="HE484" i="62"/>
  <c r="HK483" i="62"/>
  <c r="HJ483" i="62"/>
  <c r="HI483" i="62"/>
  <c r="HH483" i="62"/>
  <c r="HG483" i="62"/>
  <c r="HF483" i="62"/>
  <c r="HE483" i="62"/>
  <c r="HK482" i="62"/>
  <c r="HJ482" i="62"/>
  <c r="HI482" i="62"/>
  <c r="HH482" i="62"/>
  <c r="HG482" i="62"/>
  <c r="HF482" i="62"/>
  <c r="HE482" i="62"/>
  <c r="HK481" i="62"/>
  <c r="HJ481" i="62"/>
  <c r="HI481" i="62"/>
  <c r="HH481" i="62"/>
  <c r="HG481" i="62"/>
  <c r="HF481" i="62"/>
  <c r="HE481" i="62"/>
  <c r="HK480" i="62"/>
  <c r="HJ480" i="62"/>
  <c r="HI480" i="62"/>
  <c r="HH480" i="62"/>
  <c r="HG480" i="62"/>
  <c r="HF480" i="62"/>
  <c r="HE480" i="62"/>
  <c r="HK479" i="62"/>
  <c r="HJ479" i="62"/>
  <c r="HI479" i="62"/>
  <c r="HH479" i="62"/>
  <c r="HG479" i="62"/>
  <c r="HF479" i="62"/>
  <c r="HE479" i="62"/>
  <c r="HK478" i="62"/>
  <c r="HJ478" i="62"/>
  <c r="HI478" i="62"/>
  <c r="HH478" i="62"/>
  <c r="HG478" i="62"/>
  <c r="HF478" i="62"/>
  <c r="HE478" i="62"/>
  <c r="HK477" i="62"/>
  <c r="HJ477" i="62"/>
  <c r="HI477" i="62"/>
  <c r="HH477" i="62"/>
  <c r="HG477" i="62"/>
  <c r="HF477" i="62"/>
  <c r="HE477" i="62"/>
  <c r="HK476" i="62"/>
  <c r="HJ476" i="62"/>
  <c r="HI476" i="62"/>
  <c r="HH476" i="62"/>
  <c r="HG476" i="62"/>
  <c r="HF476" i="62"/>
  <c r="HE476" i="62"/>
  <c r="HK475" i="62"/>
  <c r="HJ475" i="62"/>
  <c r="HI475" i="62"/>
  <c r="HH475" i="62"/>
  <c r="HG475" i="62"/>
  <c r="HF475" i="62"/>
  <c r="HE475" i="62"/>
  <c r="HK474" i="62"/>
  <c r="HJ474" i="62"/>
  <c r="HI474" i="62"/>
  <c r="HH474" i="62"/>
  <c r="HG474" i="62"/>
  <c r="HF474" i="62"/>
  <c r="HE474" i="62"/>
  <c r="HK473" i="62"/>
  <c r="HJ473" i="62"/>
  <c r="HI473" i="62"/>
  <c r="HH473" i="62"/>
  <c r="HG473" i="62"/>
  <c r="HF473" i="62"/>
  <c r="HE473" i="62"/>
  <c r="HK472" i="62"/>
  <c r="HJ472" i="62"/>
  <c r="HI472" i="62"/>
  <c r="HH472" i="62"/>
  <c r="HG472" i="62"/>
  <c r="HF472" i="62"/>
  <c r="HE472" i="62"/>
  <c r="HK471" i="62"/>
  <c r="HJ471" i="62"/>
  <c r="HI471" i="62"/>
  <c r="HH471" i="62"/>
  <c r="HG471" i="62"/>
  <c r="HF471" i="62"/>
  <c r="HE471" i="62"/>
  <c r="HK470" i="62"/>
  <c r="HJ470" i="62"/>
  <c r="HI470" i="62"/>
  <c r="HH470" i="62"/>
  <c r="HG470" i="62"/>
  <c r="HF470" i="62"/>
  <c r="HE470" i="62"/>
  <c r="HK469" i="62"/>
  <c r="HJ469" i="62"/>
  <c r="HI469" i="62"/>
  <c r="HH469" i="62"/>
  <c r="HG469" i="62"/>
  <c r="HF469" i="62"/>
  <c r="HE469" i="62"/>
  <c r="HK468" i="62"/>
  <c r="HJ468" i="62"/>
  <c r="HI468" i="62"/>
  <c r="HH468" i="62"/>
  <c r="HG468" i="62"/>
  <c r="HF468" i="62"/>
  <c r="HE468" i="62"/>
  <c r="HK467" i="62"/>
  <c r="HJ467" i="62"/>
  <c r="HI467" i="62"/>
  <c r="HH467" i="62"/>
  <c r="HG467" i="62"/>
  <c r="HF467" i="62"/>
  <c r="HE467" i="62"/>
  <c r="HK466" i="62"/>
  <c r="HJ466" i="62"/>
  <c r="HI466" i="62"/>
  <c r="HH466" i="62"/>
  <c r="HG466" i="62"/>
  <c r="HF466" i="62"/>
  <c r="HE466" i="62"/>
  <c r="HK465" i="62"/>
  <c r="HJ465" i="62"/>
  <c r="HI465" i="62"/>
  <c r="HH465" i="62"/>
  <c r="HG465" i="62"/>
  <c r="HF465" i="62"/>
  <c r="HE465" i="62"/>
  <c r="HK464" i="62"/>
  <c r="HJ464" i="62"/>
  <c r="HI464" i="62"/>
  <c r="HH464" i="62"/>
  <c r="HG464" i="62"/>
  <c r="HF464" i="62"/>
  <c r="HE464" i="62"/>
  <c r="HK463" i="62"/>
  <c r="HJ463" i="62"/>
  <c r="HI463" i="62"/>
  <c r="HH463" i="62"/>
  <c r="HG463" i="62"/>
  <c r="HF463" i="62"/>
  <c r="HE463" i="62"/>
  <c r="HK462" i="62"/>
  <c r="HJ462" i="62"/>
  <c r="HI462" i="62"/>
  <c r="HH462" i="62"/>
  <c r="HG462" i="62"/>
  <c r="HF462" i="62"/>
  <c r="HE462" i="62"/>
  <c r="HK461" i="62"/>
  <c r="HJ461" i="62"/>
  <c r="HI461" i="62"/>
  <c r="HH461" i="62"/>
  <c r="HG461" i="62"/>
  <c r="HF461" i="62"/>
  <c r="HE461" i="62"/>
  <c r="HK460" i="62"/>
  <c r="HJ460" i="62"/>
  <c r="HI460" i="62"/>
  <c r="HH460" i="62"/>
  <c r="HG460" i="62"/>
  <c r="HF460" i="62"/>
  <c r="HE460" i="62"/>
  <c r="HK459" i="62"/>
  <c r="HJ459" i="62"/>
  <c r="HI459" i="62"/>
  <c r="HH459" i="62"/>
  <c r="HG459" i="62"/>
  <c r="HF459" i="62"/>
  <c r="HE459" i="62"/>
  <c r="HK458" i="62"/>
  <c r="HJ458" i="62"/>
  <c r="HI458" i="62"/>
  <c r="HH458" i="62"/>
  <c r="HG458" i="62"/>
  <c r="HF458" i="62"/>
  <c r="HE458" i="62"/>
  <c r="HK457" i="62"/>
  <c r="HJ457" i="62"/>
  <c r="HI457" i="62"/>
  <c r="HH457" i="62"/>
  <c r="HG457" i="62"/>
  <c r="HF457" i="62"/>
  <c r="HE457" i="62"/>
  <c r="HK456" i="62"/>
  <c r="HJ456" i="62"/>
  <c r="HI456" i="62"/>
  <c r="HH456" i="62"/>
  <c r="HG456" i="62"/>
  <c r="HF456" i="62"/>
  <c r="HE456" i="62"/>
  <c r="HK455" i="62"/>
  <c r="HJ455" i="62"/>
  <c r="HI455" i="62"/>
  <c r="HH455" i="62"/>
  <c r="HG455" i="62"/>
  <c r="HF455" i="62"/>
  <c r="HE455" i="62"/>
  <c r="HK454" i="62"/>
  <c r="HJ454" i="62"/>
  <c r="HI454" i="62"/>
  <c r="HH454" i="62"/>
  <c r="HG454" i="62"/>
  <c r="HF454" i="62"/>
  <c r="HE454" i="62"/>
  <c r="HK453" i="62"/>
  <c r="HJ453" i="62"/>
  <c r="HI453" i="62"/>
  <c r="HH453" i="62"/>
  <c r="HG453" i="62"/>
  <c r="HF453" i="62"/>
  <c r="HE453" i="62"/>
  <c r="HK452" i="62"/>
  <c r="HJ452" i="62"/>
  <c r="HI452" i="62"/>
  <c r="HH452" i="62"/>
  <c r="HG452" i="62"/>
  <c r="HF452" i="62"/>
  <c r="HE452" i="62"/>
  <c r="HK451" i="62"/>
  <c r="HJ451" i="62"/>
  <c r="HI451" i="62"/>
  <c r="HH451" i="62"/>
  <c r="HG451" i="62"/>
  <c r="HF451" i="62"/>
  <c r="HE451" i="62"/>
  <c r="HK450" i="62"/>
  <c r="HJ450" i="62"/>
  <c r="HI450" i="62"/>
  <c r="HH450" i="62"/>
  <c r="HG450" i="62"/>
  <c r="HF450" i="62"/>
  <c r="HE450" i="62"/>
  <c r="HK449" i="62"/>
  <c r="HJ449" i="62"/>
  <c r="HI449" i="62"/>
  <c r="HH449" i="62"/>
  <c r="HG449" i="62"/>
  <c r="HF449" i="62"/>
  <c r="HE449" i="62"/>
  <c r="HK448" i="62"/>
  <c r="HJ448" i="62"/>
  <c r="HI448" i="62"/>
  <c r="HH448" i="62"/>
  <c r="HG448" i="62"/>
  <c r="HF448" i="62"/>
  <c r="HE448" i="62"/>
  <c r="HK447" i="62"/>
  <c r="HJ447" i="62"/>
  <c r="HI447" i="62"/>
  <c r="HH447" i="62"/>
  <c r="HG447" i="62"/>
  <c r="HF447" i="62"/>
  <c r="HE447" i="62"/>
  <c r="HK446" i="62"/>
  <c r="HJ446" i="62"/>
  <c r="HI446" i="62"/>
  <c r="HH446" i="62"/>
  <c r="HG446" i="62"/>
  <c r="HF446" i="62"/>
  <c r="HE446" i="62"/>
  <c r="HK445" i="62"/>
  <c r="HJ445" i="62"/>
  <c r="HI445" i="62"/>
  <c r="HH445" i="62"/>
  <c r="HG445" i="62"/>
  <c r="HF445" i="62"/>
  <c r="HE445" i="62"/>
  <c r="HK444" i="62"/>
  <c r="HJ444" i="62"/>
  <c r="HI444" i="62"/>
  <c r="HH444" i="62"/>
  <c r="HG444" i="62"/>
  <c r="HF444" i="62"/>
  <c r="HE444" i="62"/>
  <c r="HK443" i="62"/>
  <c r="HJ443" i="62"/>
  <c r="HI443" i="62"/>
  <c r="HH443" i="62"/>
  <c r="HG443" i="62"/>
  <c r="HF443" i="62"/>
  <c r="HE443" i="62"/>
  <c r="HK442" i="62"/>
  <c r="HJ442" i="62"/>
  <c r="HI442" i="62"/>
  <c r="HH442" i="62"/>
  <c r="HG442" i="62"/>
  <c r="HF442" i="62"/>
  <c r="HE442" i="62"/>
  <c r="HK441" i="62"/>
  <c r="HJ441" i="62"/>
  <c r="HI441" i="62"/>
  <c r="HH441" i="62"/>
  <c r="HG441" i="62"/>
  <c r="HF441" i="62"/>
  <c r="HE441" i="62"/>
  <c r="HK440" i="62"/>
  <c r="HJ440" i="62"/>
  <c r="HI440" i="62"/>
  <c r="HH440" i="62"/>
  <c r="HG440" i="62"/>
  <c r="HF440" i="62"/>
  <c r="HE440" i="62"/>
  <c r="HK439" i="62"/>
  <c r="HJ439" i="62"/>
  <c r="HI439" i="62"/>
  <c r="HH439" i="62"/>
  <c r="HG439" i="62"/>
  <c r="HF439" i="62"/>
  <c r="HE439" i="62"/>
  <c r="HK438" i="62"/>
  <c r="HJ438" i="62"/>
  <c r="HI438" i="62"/>
  <c r="HH438" i="62"/>
  <c r="HG438" i="62"/>
  <c r="HF438" i="62"/>
  <c r="HE438" i="62"/>
  <c r="HK437" i="62"/>
  <c r="HJ437" i="62"/>
  <c r="HI437" i="62"/>
  <c r="HH437" i="62"/>
  <c r="HG437" i="62"/>
  <c r="HF437" i="62"/>
  <c r="HE437" i="62"/>
  <c r="HK436" i="62"/>
  <c r="HJ436" i="62"/>
  <c r="HI436" i="62"/>
  <c r="HH436" i="62"/>
  <c r="HG436" i="62"/>
  <c r="HF436" i="62"/>
  <c r="HE436" i="62"/>
  <c r="HK435" i="62"/>
  <c r="HJ435" i="62"/>
  <c r="HI435" i="62"/>
  <c r="HH435" i="62"/>
  <c r="HG435" i="62"/>
  <c r="HF435" i="62"/>
  <c r="HE435" i="62"/>
  <c r="HK434" i="62"/>
  <c r="HJ434" i="62"/>
  <c r="HI434" i="62"/>
  <c r="HH434" i="62"/>
  <c r="HG434" i="62"/>
  <c r="HF434" i="62"/>
  <c r="HE434" i="62"/>
  <c r="HK433" i="62"/>
  <c r="HJ433" i="62"/>
  <c r="HI433" i="62"/>
  <c r="HH433" i="62"/>
  <c r="HG433" i="62"/>
  <c r="HF433" i="62"/>
  <c r="HE433" i="62"/>
  <c r="HK432" i="62"/>
  <c r="HJ432" i="62"/>
  <c r="HI432" i="62"/>
  <c r="HH432" i="62"/>
  <c r="HG432" i="62"/>
  <c r="HF432" i="62"/>
  <c r="HE432" i="62"/>
  <c r="HK431" i="62"/>
  <c r="HJ431" i="62"/>
  <c r="HI431" i="62"/>
  <c r="HH431" i="62"/>
  <c r="HG431" i="62"/>
  <c r="HF431" i="62"/>
  <c r="HE431" i="62"/>
  <c r="HK430" i="62"/>
  <c r="HJ430" i="62"/>
  <c r="HI430" i="62"/>
  <c r="HH430" i="62"/>
  <c r="HG430" i="62"/>
  <c r="HF430" i="62"/>
  <c r="HE430" i="62"/>
  <c r="HK429" i="62"/>
  <c r="HJ429" i="62"/>
  <c r="HI429" i="62"/>
  <c r="HH429" i="62"/>
  <c r="HG429" i="62"/>
  <c r="HF429" i="62"/>
  <c r="HE429" i="62"/>
  <c r="HK428" i="62"/>
  <c r="HJ428" i="62"/>
  <c r="HI428" i="62"/>
  <c r="HH428" i="62"/>
  <c r="HG428" i="62"/>
  <c r="HF428" i="62"/>
  <c r="HE428" i="62"/>
  <c r="HK427" i="62"/>
  <c r="HJ427" i="62"/>
  <c r="HI427" i="62"/>
  <c r="HH427" i="62"/>
  <c r="HG427" i="62"/>
  <c r="HF427" i="62"/>
  <c r="HE427" i="62"/>
  <c r="HK426" i="62"/>
  <c r="HJ426" i="62"/>
  <c r="HI426" i="62"/>
  <c r="HH426" i="62"/>
  <c r="HG426" i="62"/>
  <c r="HF426" i="62"/>
  <c r="HE426" i="62"/>
  <c r="HK425" i="62"/>
  <c r="HJ425" i="62"/>
  <c r="HI425" i="62"/>
  <c r="HH425" i="62"/>
  <c r="HG425" i="62"/>
  <c r="HF425" i="62"/>
  <c r="HE425" i="62"/>
  <c r="HK424" i="62"/>
  <c r="HJ424" i="62"/>
  <c r="HI424" i="62"/>
  <c r="HH424" i="62"/>
  <c r="HG424" i="62"/>
  <c r="HF424" i="62"/>
  <c r="HE424" i="62"/>
  <c r="HK423" i="62"/>
  <c r="HJ423" i="62"/>
  <c r="HI423" i="62"/>
  <c r="HH423" i="62"/>
  <c r="HG423" i="62"/>
  <c r="HF423" i="62"/>
  <c r="HE423" i="62"/>
  <c r="HK422" i="62"/>
  <c r="HJ422" i="62"/>
  <c r="HI422" i="62"/>
  <c r="HH422" i="62"/>
  <c r="HG422" i="62"/>
  <c r="HF422" i="62"/>
  <c r="HE422" i="62"/>
  <c r="HK421" i="62"/>
  <c r="HJ421" i="62"/>
  <c r="HI421" i="62"/>
  <c r="HH421" i="62"/>
  <c r="HG421" i="62"/>
  <c r="HF421" i="62"/>
  <c r="HE421" i="62"/>
  <c r="HK420" i="62"/>
  <c r="HJ420" i="62"/>
  <c r="HI420" i="62"/>
  <c r="HH420" i="62"/>
  <c r="HG420" i="62"/>
  <c r="HF420" i="62"/>
  <c r="HE420" i="62"/>
  <c r="HK419" i="62"/>
  <c r="HJ419" i="62"/>
  <c r="HI419" i="62"/>
  <c r="HH419" i="62"/>
  <c r="HG419" i="62"/>
  <c r="HF419" i="62"/>
  <c r="HE419" i="62"/>
  <c r="HK418" i="62"/>
  <c r="HJ418" i="62"/>
  <c r="HI418" i="62"/>
  <c r="HH418" i="62"/>
  <c r="HG418" i="62"/>
  <c r="HF418" i="62"/>
  <c r="HE418" i="62"/>
  <c r="HK417" i="62"/>
  <c r="HJ417" i="62"/>
  <c r="HI417" i="62"/>
  <c r="HH417" i="62"/>
  <c r="HG417" i="62"/>
  <c r="HF417" i="62"/>
  <c r="HE417" i="62"/>
  <c r="HK416" i="62"/>
  <c r="HJ416" i="62"/>
  <c r="HI416" i="62"/>
  <c r="HH416" i="62"/>
  <c r="HG416" i="62"/>
  <c r="HF416" i="62"/>
  <c r="HE416" i="62"/>
  <c r="HK415" i="62"/>
  <c r="HJ415" i="62"/>
  <c r="HI415" i="62"/>
  <c r="HH415" i="62"/>
  <c r="HG415" i="62"/>
  <c r="HF415" i="62"/>
  <c r="HE415" i="62"/>
  <c r="HK414" i="62"/>
  <c r="HJ414" i="62"/>
  <c r="HI414" i="62"/>
  <c r="HH414" i="62"/>
  <c r="HG414" i="62"/>
  <c r="HF414" i="62"/>
  <c r="HE414" i="62"/>
  <c r="HK413" i="62"/>
  <c r="HJ413" i="62"/>
  <c r="HI413" i="62"/>
  <c r="HH413" i="62"/>
  <c r="HG413" i="62"/>
  <c r="HF413" i="62"/>
  <c r="HE413" i="62"/>
  <c r="HK412" i="62"/>
  <c r="HJ412" i="62"/>
  <c r="HI412" i="62"/>
  <c r="HH412" i="62"/>
  <c r="HG412" i="62"/>
  <c r="HF412" i="62"/>
  <c r="HE412" i="62"/>
  <c r="HK411" i="62"/>
  <c r="HJ411" i="62"/>
  <c r="HI411" i="62"/>
  <c r="HH411" i="62"/>
  <c r="HG411" i="62"/>
  <c r="HF411" i="62"/>
  <c r="HE411" i="62"/>
  <c r="HK410" i="62"/>
  <c r="HJ410" i="62"/>
  <c r="HI410" i="62"/>
  <c r="HH410" i="62"/>
  <c r="HG410" i="62"/>
  <c r="HF410" i="62"/>
  <c r="HE410" i="62"/>
  <c r="HK409" i="62"/>
  <c r="HJ409" i="62"/>
  <c r="HI409" i="62"/>
  <c r="HH409" i="62"/>
  <c r="HG409" i="62"/>
  <c r="HF409" i="62"/>
  <c r="HE409" i="62"/>
  <c r="HK408" i="62"/>
  <c r="HJ408" i="62"/>
  <c r="HI408" i="62"/>
  <c r="HH408" i="62"/>
  <c r="HG408" i="62"/>
  <c r="HF408" i="62"/>
  <c r="HE408" i="62"/>
  <c r="HK407" i="62"/>
  <c r="HJ407" i="62"/>
  <c r="HI407" i="62"/>
  <c r="HH407" i="62"/>
  <c r="HG407" i="62"/>
  <c r="HF407" i="62"/>
  <c r="HE407" i="62"/>
  <c r="HK406" i="62"/>
  <c r="HJ406" i="62"/>
  <c r="HI406" i="62"/>
  <c r="HH406" i="62"/>
  <c r="HG406" i="62"/>
  <c r="HF406" i="62"/>
  <c r="HE406" i="62"/>
  <c r="HK405" i="62"/>
  <c r="HJ405" i="62"/>
  <c r="HI405" i="62"/>
  <c r="HH405" i="62"/>
  <c r="HG405" i="62"/>
  <c r="HF405" i="62"/>
  <c r="HE405" i="62"/>
  <c r="HK404" i="62"/>
  <c r="HJ404" i="62"/>
  <c r="HI404" i="62"/>
  <c r="HH404" i="62"/>
  <c r="HG404" i="62"/>
  <c r="HF404" i="62"/>
  <c r="HE404" i="62"/>
  <c r="HK403" i="62"/>
  <c r="HJ403" i="62"/>
  <c r="HI403" i="62"/>
  <c r="HH403" i="62"/>
  <c r="HG403" i="62"/>
  <c r="HF403" i="62"/>
  <c r="HE403" i="62"/>
  <c r="HK402" i="62"/>
  <c r="HJ402" i="62"/>
  <c r="HI402" i="62"/>
  <c r="HH402" i="62"/>
  <c r="HG402" i="62"/>
  <c r="HF402" i="62"/>
  <c r="HE402" i="62"/>
  <c r="HK401" i="62"/>
  <c r="HJ401" i="62"/>
  <c r="HI401" i="62"/>
  <c r="HH401" i="62"/>
  <c r="HG401" i="62"/>
  <c r="HF401" i="62"/>
  <c r="HE401" i="62"/>
  <c r="HK400" i="62"/>
  <c r="HJ400" i="62"/>
  <c r="HI400" i="62"/>
  <c r="HH400" i="62"/>
  <c r="HG400" i="62"/>
  <c r="HF400" i="62"/>
  <c r="HE400" i="62"/>
  <c r="HK399" i="62"/>
  <c r="HJ399" i="62"/>
  <c r="HI399" i="62"/>
  <c r="HH399" i="62"/>
  <c r="HG399" i="62"/>
  <c r="HF399" i="62"/>
  <c r="HE399" i="62"/>
  <c r="HK398" i="62"/>
  <c r="HJ398" i="62"/>
  <c r="HI398" i="62"/>
  <c r="HH398" i="62"/>
  <c r="HG398" i="62"/>
  <c r="HF398" i="62"/>
  <c r="HE398" i="62"/>
  <c r="HK397" i="62"/>
  <c r="HJ397" i="62"/>
  <c r="HI397" i="62"/>
  <c r="HH397" i="62"/>
  <c r="HG397" i="62"/>
  <c r="HF397" i="62"/>
  <c r="HE397" i="62"/>
  <c r="HK396" i="62"/>
  <c r="HJ396" i="62"/>
  <c r="HI396" i="62"/>
  <c r="HH396" i="62"/>
  <c r="HG396" i="62"/>
  <c r="HF396" i="62"/>
  <c r="HE396" i="62"/>
  <c r="HK395" i="62"/>
  <c r="HJ395" i="62"/>
  <c r="HI395" i="62"/>
  <c r="HH395" i="62"/>
  <c r="HG395" i="62"/>
  <c r="HF395" i="62"/>
  <c r="HE395" i="62"/>
  <c r="HK394" i="62"/>
  <c r="HJ394" i="62"/>
  <c r="HI394" i="62"/>
  <c r="HH394" i="62"/>
  <c r="HG394" i="62"/>
  <c r="HF394" i="62"/>
  <c r="HE394" i="62"/>
  <c r="HK393" i="62"/>
  <c r="HJ393" i="62"/>
  <c r="HI393" i="62"/>
  <c r="HH393" i="62"/>
  <c r="HG393" i="62"/>
  <c r="HF393" i="62"/>
  <c r="HE393" i="62"/>
  <c r="HK392" i="62"/>
  <c r="HJ392" i="62"/>
  <c r="HI392" i="62"/>
  <c r="HH392" i="62"/>
  <c r="HG392" i="62"/>
  <c r="HF392" i="62"/>
  <c r="HE392" i="62"/>
  <c r="HK391" i="62"/>
  <c r="HJ391" i="62"/>
  <c r="HI391" i="62"/>
  <c r="HH391" i="62"/>
  <c r="HG391" i="62"/>
  <c r="HF391" i="62"/>
  <c r="HE391" i="62"/>
  <c r="HK390" i="62"/>
  <c r="HJ390" i="62"/>
  <c r="HI390" i="62"/>
  <c r="HH390" i="62"/>
  <c r="HG390" i="62"/>
  <c r="HF390" i="62"/>
  <c r="HE390" i="62"/>
  <c r="HK389" i="62"/>
  <c r="HJ389" i="62"/>
  <c r="HI389" i="62"/>
  <c r="HH389" i="62"/>
  <c r="HG389" i="62"/>
  <c r="HF389" i="62"/>
  <c r="HE389" i="62"/>
  <c r="HK388" i="62"/>
  <c r="HJ388" i="62"/>
  <c r="HI388" i="62"/>
  <c r="HH388" i="62"/>
  <c r="HG388" i="62"/>
  <c r="HF388" i="62"/>
  <c r="HE388" i="62"/>
  <c r="HK387" i="62"/>
  <c r="HJ387" i="62"/>
  <c r="HI387" i="62"/>
  <c r="HH387" i="62"/>
  <c r="HG387" i="62"/>
  <c r="HF387" i="62"/>
  <c r="HE387" i="62"/>
  <c r="HK386" i="62"/>
  <c r="HJ386" i="62"/>
  <c r="HI386" i="62"/>
  <c r="HH386" i="62"/>
  <c r="HG386" i="62"/>
  <c r="HF386" i="62"/>
  <c r="HE386" i="62"/>
  <c r="HK385" i="62"/>
  <c r="HJ385" i="62"/>
  <c r="HI385" i="62"/>
  <c r="HH385" i="62"/>
  <c r="HG385" i="62"/>
  <c r="HF385" i="62"/>
  <c r="HE385" i="62"/>
  <c r="HK384" i="62"/>
  <c r="HJ384" i="62"/>
  <c r="HI384" i="62"/>
  <c r="HH384" i="62"/>
  <c r="HG384" i="62"/>
  <c r="HF384" i="62"/>
  <c r="HE384" i="62"/>
  <c r="HK383" i="62"/>
  <c r="HJ383" i="62"/>
  <c r="HI383" i="62"/>
  <c r="HH383" i="62"/>
  <c r="HG383" i="62"/>
  <c r="HF383" i="62"/>
  <c r="HE383" i="62"/>
  <c r="HK382" i="62"/>
  <c r="HJ382" i="62"/>
  <c r="HI382" i="62"/>
  <c r="HH382" i="62"/>
  <c r="HG382" i="62"/>
  <c r="HF382" i="62"/>
  <c r="HE382" i="62"/>
  <c r="HK381" i="62"/>
  <c r="HJ381" i="62"/>
  <c r="HI381" i="62"/>
  <c r="HH381" i="62"/>
  <c r="HG381" i="62"/>
  <c r="HF381" i="62"/>
  <c r="HE381" i="62"/>
  <c r="HK380" i="62"/>
  <c r="HJ380" i="62"/>
  <c r="HI380" i="62"/>
  <c r="HH380" i="62"/>
  <c r="HG380" i="62"/>
  <c r="HF380" i="62"/>
  <c r="HE380" i="62"/>
  <c r="HK379" i="62"/>
  <c r="HJ379" i="62"/>
  <c r="HI379" i="62"/>
  <c r="HH379" i="62"/>
  <c r="HG379" i="62"/>
  <c r="HF379" i="62"/>
  <c r="HE379" i="62"/>
  <c r="HK378" i="62"/>
  <c r="HJ378" i="62"/>
  <c r="HI378" i="62"/>
  <c r="HH378" i="62"/>
  <c r="HG378" i="62"/>
  <c r="HF378" i="62"/>
  <c r="HE378" i="62"/>
  <c r="HK377" i="62"/>
  <c r="HJ377" i="62"/>
  <c r="HI377" i="62"/>
  <c r="HH377" i="62"/>
  <c r="HG377" i="62"/>
  <c r="HF377" i="62"/>
  <c r="HE377" i="62"/>
  <c r="HK376" i="62"/>
  <c r="HJ376" i="62"/>
  <c r="HI376" i="62"/>
  <c r="HH376" i="62"/>
  <c r="HG376" i="62"/>
  <c r="HF376" i="62"/>
  <c r="HE376" i="62"/>
  <c r="HK375" i="62"/>
  <c r="HJ375" i="62"/>
  <c r="HI375" i="62"/>
  <c r="HH375" i="62"/>
  <c r="HG375" i="62"/>
  <c r="HF375" i="62"/>
  <c r="HE375" i="62"/>
  <c r="HK374" i="62"/>
  <c r="HJ374" i="62"/>
  <c r="HI374" i="62"/>
  <c r="HH374" i="62"/>
  <c r="HG374" i="62"/>
  <c r="HF374" i="62"/>
  <c r="HE374" i="62"/>
  <c r="HK373" i="62"/>
  <c r="HJ373" i="62"/>
  <c r="HI373" i="62"/>
  <c r="HH373" i="62"/>
  <c r="HG373" i="62"/>
  <c r="HF373" i="62"/>
  <c r="HE373" i="62"/>
  <c r="HK372" i="62"/>
  <c r="HJ372" i="62"/>
  <c r="HI372" i="62"/>
  <c r="HH372" i="62"/>
  <c r="HG372" i="62"/>
  <c r="HF372" i="62"/>
  <c r="HE372" i="62"/>
  <c r="HK371" i="62"/>
  <c r="HJ371" i="62"/>
  <c r="HI371" i="62"/>
  <c r="HH371" i="62"/>
  <c r="HG371" i="62"/>
  <c r="HF371" i="62"/>
  <c r="HE371" i="62"/>
  <c r="HK370" i="62"/>
  <c r="HJ370" i="62"/>
  <c r="HI370" i="62"/>
  <c r="HH370" i="62"/>
  <c r="HG370" i="62"/>
  <c r="HF370" i="62"/>
  <c r="HE370" i="62"/>
  <c r="HK369" i="62"/>
  <c r="HJ369" i="62"/>
  <c r="HI369" i="62"/>
  <c r="HH369" i="62"/>
  <c r="HG369" i="62"/>
  <c r="HF369" i="62"/>
  <c r="HE369" i="62"/>
  <c r="HK368" i="62"/>
  <c r="HJ368" i="62"/>
  <c r="HI368" i="62"/>
  <c r="HH368" i="62"/>
  <c r="HG368" i="62"/>
  <c r="HF368" i="62"/>
  <c r="HE368" i="62"/>
  <c r="HK367" i="62"/>
  <c r="HJ367" i="62"/>
  <c r="HI367" i="62"/>
  <c r="HH367" i="62"/>
  <c r="HG367" i="62"/>
  <c r="HF367" i="62"/>
  <c r="HE367" i="62"/>
  <c r="HK366" i="62"/>
  <c r="HJ366" i="62"/>
  <c r="HI366" i="62"/>
  <c r="HH366" i="62"/>
  <c r="HG366" i="62"/>
  <c r="HF366" i="62"/>
  <c r="HE366" i="62"/>
  <c r="HK365" i="62"/>
  <c r="HJ365" i="62"/>
  <c r="HI365" i="62"/>
  <c r="HH365" i="62"/>
  <c r="HG365" i="62"/>
  <c r="HF365" i="62"/>
  <c r="HE365" i="62"/>
  <c r="HK364" i="62"/>
  <c r="HJ364" i="62"/>
  <c r="HI364" i="62"/>
  <c r="HH364" i="62"/>
  <c r="HG364" i="62"/>
  <c r="HF364" i="62"/>
  <c r="HE364" i="62"/>
  <c r="HK363" i="62"/>
  <c r="HJ363" i="62"/>
  <c r="HI363" i="62"/>
  <c r="HH363" i="62"/>
  <c r="HG363" i="62"/>
  <c r="HF363" i="62"/>
  <c r="HE363" i="62"/>
  <c r="HK362" i="62"/>
  <c r="HJ362" i="62"/>
  <c r="HI362" i="62"/>
  <c r="HH362" i="62"/>
  <c r="HG362" i="62"/>
  <c r="HF362" i="62"/>
  <c r="HE362" i="62"/>
  <c r="HK361" i="62"/>
  <c r="HJ361" i="62"/>
  <c r="HI361" i="62"/>
  <c r="HH361" i="62"/>
  <c r="HG361" i="62"/>
  <c r="HF361" i="62"/>
  <c r="HE361" i="62"/>
  <c r="HK360" i="62"/>
  <c r="HJ360" i="62"/>
  <c r="HI360" i="62"/>
  <c r="HH360" i="62"/>
  <c r="HG360" i="62"/>
  <c r="HF360" i="62"/>
  <c r="HE360" i="62"/>
  <c r="HK359" i="62"/>
  <c r="HJ359" i="62"/>
  <c r="HI359" i="62"/>
  <c r="HH359" i="62"/>
  <c r="HG359" i="62"/>
  <c r="HF359" i="62"/>
  <c r="HE359" i="62"/>
  <c r="HK358" i="62"/>
  <c r="HJ358" i="62"/>
  <c r="HI358" i="62"/>
  <c r="HH358" i="62"/>
  <c r="HG358" i="62"/>
  <c r="HF358" i="62"/>
  <c r="HE358" i="62"/>
  <c r="HK357" i="62"/>
  <c r="HJ357" i="62"/>
  <c r="HI357" i="62"/>
  <c r="HH357" i="62"/>
  <c r="HG357" i="62"/>
  <c r="HF357" i="62"/>
  <c r="HE357" i="62"/>
  <c r="HK356" i="62"/>
  <c r="HJ356" i="62"/>
  <c r="HI356" i="62"/>
  <c r="HH356" i="62"/>
  <c r="HG356" i="62"/>
  <c r="HF356" i="62"/>
  <c r="HE356" i="62"/>
  <c r="HK355" i="62"/>
  <c r="HJ355" i="62"/>
  <c r="HI355" i="62"/>
  <c r="HH355" i="62"/>
  <c r="HG355" i="62"/>
  <c r="HF355" i="62"/>
  <c r="HE355" i="62"/>
  <c r="HK354" i="62"/>
  <c r="HJ354" i="62"/>
  <c r="HI354" i="62"/>
  <c r="HH354" i="62"/>
  <c r="HG354" i="62"/>
  <c r="HF354" i="62"/>
  <c r="HE354" i="62"/>
  <c r="HK353" i="62"/>
  <c r="HJ353" i="62"/>
  <c r="HI353" i="62"/>
  <c r="HH353" i="62"/>
  <c r="HG353" i="62"/>
  <c r="HF353" i="62"/>
  <c r="HE353" i="62"/>
  <c r="HK352" i="62"/>
  <c r="HJ352" i="62"/>
  <c r="HI352" i="62"/>
  <c r="HH352" i="62"/>
  <c r="HG352" i="62"/>
  <c r="HF352" i="62"/>
  <c r="HE352" i="62"/>
  <c r="HK351" i="62"/>
  <c r="HJ351" i="62"/>
  <c r="HI351" i="62"/>
  <c r="HH351" i="62"/>
  <c r="HG351" i="62"/>
  <c r="HF351" i="62"/>
  <c r="HE351" i="62"/>
  <c r="HK350" i="62"/>
  <c r="HJ350" i="62"/>
  <c r="HI350" i="62"/>
  <c r="HH350" i="62"/>
  <c r="HG350" i="62"/>
  <c r="HF350" i="62"/>
  <c r="HE350" i="62"/>
  <c r="HK349" i="62"/>
  <c r="HJ349" i="62"/>
  <c r="HI349" i="62"/>
  <c r="HH349" i="62"/>
  <c r="HG349" i="62"/>
  <c r="HF349" i="62"/>
  <c r="HE349" i="62"/>
  <c r="HK348" i="62"/>
  <c r="HJ348" i="62"/>
  <c r="HI348" i="62"/>
  <c r="HH348" i="62"/>
  <c r="HG348" i="62"/>
  <c r="HF348" i="62"/>
  <c r="HE348" i="62"/>
  <c r="HK347" i="62"/>
  <c r="HJ347" i="62"/>
  <c r="HI347" i="62"/>
  <c r="HH347" i="62"/>
  <c r="HG347" i="62"/>
  <c r="HF347" i="62"/>
  <c r="HE347" i="62"/>
  <c r="HK346" i="62"/>
  <c r="HJ346" i="62"/>
  <c r="HI346" i="62"/>
  <c r="HH346" i="62"/>
  <c r="HG346" i="62"/>
  <c r="HF346" i="62"/>
  <c r="HE346" i="62"/>
  <c r="HK345" i="62"/>
  <c r="HJ345" i="62"/>
  <c r="HI345" i="62"/>
  <c r="HH345" i="62"/>
  <c r="HG345" i="62"/>
  <c r="HF345" i="62"/>
  <c r="HE345" i="62"/>
  <c r="HK344" i="62"/>
  <c r="HJ344" i="62"/>
  <c r="HI344" i="62"/>
  <c r="HH344" i="62"/>
  <c r="HG344" i="62"/>
  <c r="HF344" i="62"/>
  <c r="HE344" i="62"/>
  <c r="HK343" i="62"/>
  <c r="HJ343" i="62"/>
  <c r="HI343" i="62"/>
  <c r="HH343" i="62"/>
  <c r="HG343" i="62"/>
  <c r="HF343" i="62"/>
  <c r="HE343" i="62"/>
  <c r="HK342" i="62"/>
  <c r="HJ342" i="62"/>
  <c r="HI342" i="62"/>
  <c r="HH342" i="62"/>
  <c r="HG342" i="62"/>
  <c r="HF342" i="62"/>
  <c r="HE342" i="62"/>
  <c r="HK341" i="62"/>
  <c r="HJ341" i="62"/>
  <c r="HI341" i="62"/>
  <c r="HH341" i="62"/>
  <c r="HG341" i="62"/>
  <c r="HF341" i="62"/>
  <c r="HE341" i="62"/>
  <c r="HK340" i="62"/>
  <c r="HJ340" i="62"/>
  <c r="HI340" i="62"/>
  <c r="HH340" i="62"/>
  <c r="HG340" i="62"/>
  <c r="HF340" i="62"/>
  <c r="HE340" i="62"/>
  <c r="HL339" i="62"/>
  <c r="HC339" i="62"/>
  <c r="HE338" i="62"/>
  <c r="HC338" i="62"/>
  <c r="HA328" i="62"/>
  <c r="HA327" i="62"/>
  <c r="GZ327" i="62"/>
  <c r="GY327" i="62"/>
  <c r="GX327" i="62"/>
  <c r="GW327" i="62"/>
  <c r="GV327" i="62"/>
  <c r="GU327" i="62"/>
  <c r="GT327" i="62"/>
  <c r="GS327" i="62"/>
  <c r="GR327" i="62"/>
  <c r="GQ327" i="62"/>
  <c r="GP327" i="62"/>
  <c r="GN327" i="62"/>
  <c r="GM327" i="62"/>
  <c r="GO325" i="62"/>
  <c r="GO324" i="62"/>
  <c r="GO323" i="62"/>
  <c r="GO322" i="62"/>
  <c r="GO321" i="62"/>
  <c r="GO320" i="62"/>
  <c r="GO319" i="62"/>
  <c r="GN318" i="62"/>
  <c r="GM318" i="62"/>
  <c r="GN317" i="62"/>
  <c r="GM317" i="62"/>
  <c r="GG317" i="62"/>
  <c r="GI316" i="62"/>
  <c r="GI315" i="62"/>
  <c r="GH313" i="62"/>
  <c r="GK312" i="62"/>
  <c r="GH311" i="62"/>
  <c r="GC311" i="62"/>
  <c r="GC310" i="62"/>
  <c r="GE308" i="62"/>
  <c r="GC308" i="62"/>
  <c r="GC307" i="62"/>
  <c r="FS301" i="62"/>
  <c r="FK280" i="62"/>
  <c r="FJ280" i="62"/>
  <c r="FI280" i="62"/>
  <c r="FK279" i="62"/>
  <c r="FJ279" i="62"/>
  <c r="FI279" i="62"/>
  <c r="FK278" i="62"/>
  <c r="FJ278" i="62"/>
  <c r="FI278" i="62"/>
  <c r="FK277" i="62"/>
  <c r="FJ277" i="62"/>
  <c r="FI277" i="62"/>
  <c r="FK276" i="62"/>
  <c r="FJ276" i="62"/>
  <c r="FI276" i="62"/>
  <c r="FI275" i="62"/>
  <c r="ES272" i="62"/>
  <c r="FA272" i="62" s="1"/>
  <c r="ES271" i="62"/>
  <c r="FA271" i="62" s="1"/>
  <c r="ES270" i="62"/>
  <c r="FA270" i="62" s="1"/>
  <c r="ES268" i="62"/>
  <c r="FA268" i="62" s="1"/>
  <c r="ES267" i="62"/>
  <c r="FA267" i="62" s="1"/>
  <c r="ET265" i="62"/>
  <c r="ES265" i="62"/>
  <c r="FA265" i="62" s="1"/>
  <c r="ES264" i="62"/>
  <c r="FA264" i="62" s="1"/>
  <c r="ES263" i="62"/>
  <c r="FA263" i="62" s="1"/>
  <c r="ES262" i="62"/>
  <c r="FA262" i="62" s="1"/>
  <c r="ES261" i="62"/>
  <c r="FA261" i="62" s="1"/>
  <c r="ES260" i="62"/>
  <c r="FA260" i="62" s="1"/>
  <c r="FA259" i="62"/>
  <c r="ES251" i="62"/>
  <c r="FA251" i="62" s="1"/>
  <c r="ES249" i="62"/>
  <c r="FA249" i="62" s="1"/>
  <c r="ES248" i="62"/>
  <c r="FA248" i="62" s="1"/>
  <c r="ES247" i="62"/>
  <c r="FA247" i="62" s="1"/>
  <c r="EL243" i="62"/>
  <c r="EL241" i="62"/>
  <c r="EL239" i="62"/>
  <c r="EL237" i="62"/>
  <c r="EL236" i="62"/>
  <c r="EL235" i="62"/>
  <c r="EL233" i="62"/>
  <c r="EL232" i="62"/>
  <c r="EL224" i="62"/>
  <c r="EL220" i="62"/>
  <c r="CW214" i="62"/>
  <c r="DK214" i="62" s="1"/>
  <c r="DX214" i="62" s="1"/>
  <c r="CW212" i="62"/>
  <c r="DD212" i="62" s="1"/>
  <c r="CW208" i="62"/>
  <c r="CW206" i="62"/>
  <c r="DK206" i="62" s="1"/>
  <c r="DX206" i="62" s="1"/>
  <c r="CW205" i="62"/>
  <c r="DK205" i="62" s="1"/>
  <c r="DX205" i="62" s="1"/>
  <c r="CW203" i="62"/>
  <c r="CW201" i="62"/>
  <c r="CW200" i="62"/>
  <c r="DK200" i="62" s="1"/>
  <c r="DX200" i="62" s="1"/>
  <c r="CW199" i="62"/>
  <c r="DK198" i="62"/>
  <c r="DX198" i="62" s="1"/>
  <c r="DD198" i="62"/>
  <c r="CW190" i="62"/>
  <c r="DK190" i="62" s="1"/>
  <c r="DX190" i="62" s="1"/>
  <c r="CW187" i="62"/>
  <c r="DK187" i="62" s="1"/>
  <c r="DX187" i="62" s="1"/>
  <c r="CN181" i="62"/>
  <c r="CN179" i="62"/>
  <c r="CN177" i="62"/>
  <c r="CN175" i="62"/>
  <c r="CN173" i="62"/>
  <c r="CN172" i="62"/>
  <c r="CN165" i="62"/>
  <c r="CN164" i="62"/>
  <c r="CN160" i="62"/>
  <c r="CU159" i="62"/>
  <c r="CN159" i="62"/>
  <c r="CN158" i="62"/>
  <c r="CL157" i="62"/>
  <c r="CJ157" i="62"/>
  <c r="CH157" i="62"/>
  <c r="CF157" i="62"/>
  <c r="CD157" i="62"/>
  <c r="CL156" i="62"/>
  <c r="CJ156" i="62"/>
  <c r="CH156" i="62"/>
  <c r="CF156" i="62"/>
  <c r="CD156" i="62"/>
  <c r="CL155" i="62"/>
  <c r="CJ155" i="62"/>
  <c r="CH155" i="62"/>
  <c r="CD155" i="62"/>
  <c r="CD153" i="62"/>
  <c r="CL152" i="62"/>
  <c r="CJ152" i="62"/>
  <c r="CH152" i="62"/>
  <c r="CF152" i="62"/>
  <c r="CD152" i="62"/>
  <c r="CL151" i="62"/>
  <c r="CJ151" i="62"/>
  <c r="CH151" i="62"/>
  <c r="CF151" i="62"/>
  <c r="CD151" i="62"/>
  <c r="CL150" i="62"/>
  <c r="CJ150" i="62"/>
  <c r="CH150" i="62"/>
  <c r="CF150" i="62"/>
  <c r="CD150" i="62"/>
  <c r="CD149" i="62"/>
  <c r="CL148" i="62"/>
  <c r="CJ148" i="62"/>
  <c r="CH148" i="62"/>
  <c r="CF148" i="62"/>
  <c r="CD148" i="62"/>
  <c r="CD147" i="62"/>
  <c r="CL146" i="62"/>
  <c r="CJ146" i="62"/>
  <c r="CH146" i="62"/>
  <c r="CF146" i="62"/>
  <c r="CD146" i="62"/>
  <c r="CL145" i="62"/>
  <c r="CJ145" i="62"/>
  <c r="CH145" i="62"/>
  <c r="CF145" i="62"/>
  <c r="CE145" i="62"/>
  <c r="CD145" i="62"/>
  <c r="CL144" i="62"/>
  <c r="CJ144" i="62"/>
  <c r="CH144" i="62"/>
  <c r="CF144" i="62"/>
  <c r="CD144" i="62"/>
  <c r="CL143" i="62"/>
  <c r="CJ143" i="62"/>
  <c r="CH143" i="62"/>
  <c r="CF143" i="62"/>
  <c r="CD143" i="62"/>
  <c r="CL142" i="62"/>
  <c r="CJ142" i="62"/>
  <c r="CH142" i="62"/>
  <c r="CF142" i="62"/>
  <c r="CD142" i="62"/>
  <c r="CL141" i="62"/>
  <c r="CJ141" i="62"/>
  <c r="CH141" i="62"/>
  <c r="CF141" i="62"/>
  <c r="CD141" i="62"/>
  <c r="CD140" i="62"/>
  <c r="CL139" i="62"/>
  <c r="CK139" i="62"/>
  <c r="CJ139" i="62"/>
  <c r="CI139" i="62"/>
  <c r="CH139" i="62"/>
  <c r="CG139" i="62"/>
  <c r="CF139" i="62"/>
  <c r="CE139" i="62"/>
  <c r="CD139" i="62"/>
  <c r="CD137" i="62"/>
  <c r="CL136" i="62"/>
  <c r="CJ136" i="62"/>
  <c r="CH136" i="62"/>
  <c r="CF136" i="62"/>
  <c r="CD136" i="62"/>
  <c r="CL135" i="62"/>
  <c r="CJ135" i="62"/>
  <c r="CH135" i="62"/>
  <c r="CF135" i="62"/>
  <c r="CD135" i="62"/>
  <c r="CL134" i="62"/>
  <c r="CJ134" i="62"/>
  <c r="CH134" i="62"/>
  <c r="CF134" i="62"/>
  <c r="CD134" i="62"/>
  <c r="CD133" i="62"/>
  <c r="CL132" i="62"/>
  <c r="CJ132" i="62"/>
  <c r="CH132" i="62"/>
  <c r="CF132" i="62"/>
  <c r="CD132" i="62"/>
  <c r="CL131" i="62"/>
  <c r="CJ131" i="62"/>
  <c r="CH131" i="62"/>
  <c r="CF131" i="62"/>
  <c r="CD131" i="62"/>
  <c r="CL130" i="62"/>
  <c r="CJ130" i="62"/>
  <c r="CH130" i="62"/>
  <c r="CF130" i="62"/>
  <c r="CD130" i="62"/>
  <c r="CD129" i="62"/>
  <c r="CL128" i="62"/>
  <c r="CK128" i="62"/>
  <c r="CJ128" i="62"/>
  <c r="CI128" i="62"/>
  <c r="CH128" i="62"/>
  <c r="CG128" i="62"/>
  <c r="CF128" i="62"/>
  <c r="CE128" i="62"/>
  <c r="CD128" i="62"/>
  <c r="CE127" i="62"/>
  <c r="BU114" i="62"/>
  <c r="BT114" i="62"/>
  <c r="BR114" i="62"/>
  <c r="BR113" i="62"/>
  <c r="BR112" i="62"/>
  <c r="BP108" i="62"/>
  <c r="BM108" i="62"/>
  <c r="BL108" i="62"/>
  <c r="BP107" i="62"/>
  <c r="BM107" i="62"/>
  <c r="BL107" i="62"/>
  <c r="BP106" i="62"/>
  <c r="BM106" i="62"/>
  <c r="BL106" i="62"/>
  <c r="BP105" i="62"/>
  <c r="BM105" i="62"/>
  <c r="BL105" i="62"/>
  <c r="BP104" i="62"/>
  <c r="BM104" i="62"/>
  <c r="BL104" i="62"/>
  <c r="BP103" i="62"/>
  <c r="BM103" i="62"/>
  <c r="BL103" i="62"/>
  <c r="BP102" i="62"/>
  <c r="BM102" i="62"/>
  <c r="BL102" i="62"/>
  <c r="BP101" i="62"/>
  <c r="BM101" i="62"/>
  <c r="BL101" i="62"/>
  <c r="BP100" i="62"/>
  <c r="BM100" i="62"/>
  <c r="BL100" i="62"/>
  <c r="BP99" i="62"/>
  <c r="BM99" i="62"/>
  <c r="BL99" i="62"/>
  <c r="BP98" i="62"/>
  <c r="BM98" i="62"/>
  <c r="BL98" i="62"/>
  <c r="BP97" i="62"/>
  <c r="BM97" i="62"/>
  <c r="BL97" i="62"/>
  <c r="BP96" i="62"/>
  <c r="BM96" i="62"/>
  <c r="BL96" i="62"/>
  <c r="BP95" i="62"/>
  <c r="BM95" i="62"/>
  <c r="BL95" i="62"/>
  <c r="BM93" i="62"/>
  <c r="BL93" i="62"/>
  <c r="BN92" i="62"/>
  <c r="BM92" i="62"/>
  <c r="BL92" i="62"/>
  <c r="BN91" i="62"/>
  <c r="BM91" i="62"/>
  <c r="BL91" i="62"/>
  <c r="BN90" i="62"/>
  <c r="BM90" i="62"/>
  <c r="BL90" i="62"/>
  <c r="BN89" i="62"/>
  <c r="BM89" i="62"/>
  <c r="BL89" i="62"/>
  <c r="BN88" i="62"/>
  <c r="BM88" i="62"/>
  <c r="BL88" i="62"/>
  <c r="BN87" i="62"/>
  <c r="BM87" i="62"/>
  <c r="BL87" i="62"/>
  <c r="BN86" i="62"/>
  <c r="BM86" i="62"/>
  <c r="BL86" i="62"/>
  <c r="BN85" i="62"/>
  <c r="BM85" i="62"/>
  <c r="BL85" i="62"/>
  <c r="BN84" i="62"/>
  <c r="BM84" i="62"/>
  <c r="BL84" i="62"/>
  <c r="BN83" i="62"/>
  <c r="BM83" i="62"/>
  <c r="BL83" i="62"/>
  <c r="BN82" i="62"/>
  <c r="BM82" i="62"/>
  <c r="BL82" i="62"/>
  <c r="BN81" i="62"/>
  <c r="BM81" i="62"/>
  <c r="BL81" i="62"/>
  <c r="BN80" i="62"/>
  <c r="BM80" i="62"/>
  <c r="BL80" i="62"/>
  <c r="BN79" i="62"/>
  <c r="BM79" i="62"/>
  <c r="BL79" i="62"/>
  <c r="BN78" i="62"/>
  <c r="BM78" i="62"/>
  <c r="BL78" i="62"/>
  <c r="BN77" i="62"/>
  <c r="BM77" i="62"/>
  <c r="BL77" i="62"/>
  <c r="BD62" i="62"/>
  <c r="BD63" i="62" s="1"/>
  <c r="BD64" i="62" s="1"/>
  <c r="BD65" i="62" s="1"/>
  <c r="BD66" i="62" s="1"/>
  <c r="BD67" i="62" s="1"/>
  <c r="BD68" i="62" s="1"/>
  <c r="BD69" i="62" s="1"/>
  <c r="BD70" i="62" s="1"/>
  <c r="BD71" i="62" s="1"/>
  <c r="BD72" i="62" s="1"/>
  <c r="BD73" i="62" s="1"/>
  <c r="AX58" i="62"/>
  <c r="AV58" i="62"/>
  <c r="AU58" i="62"/>
  <c r="AT58" i="62"/>
  <c r="AS58" i="62"/>
  <c r="AR58" i="62"/>
  <c r="AQ58" i="62"/>
  <c r="AX57" i="62"/>
  <c r="AV57" i="62"/>
  <c r="AU57" i="62"/>
  <c r="AT57" i="62"/>
  <c r="AS57" i="62"/>
  <c r="AR57" i="62"/>
  <c r="AQ57" i="62"/>
  <c r="AX56" i="62"/>
  <c r="AV56" i="62"/>
  <c r="AU56" i="62"/>
  <c r="AT56" i="62"/>
  <c r="AS56" i="62"/>
  <c r="AR56" i="62"/>
  <c r="AQ56" i="62"/>
  <c r="AX55" i="62"/>
  <c r="AV55" i="62"/>
  <c r="AU55" i="62"/>
  <c r="AT55" i="62"/>
  <c r="AS55" i="62"/>
  <c r="AR55" i="62"/>
  <c r="AQ55" i="62"/>
  <c r="AX54" i="62"/>
  <c r="AV54" i="62"/>
  <c r="AU54" i="62"/>
  <c r="AT54" i="62"/>
  <c r="AS54" i="62"/>
  <c r="AR54" i="62"/>
  <c r="AQ54" i="62"/>
  <c r="AX53" i="62"/>
  <c r="AV53" i="62"/>
  <c r="AU53" i="62"/>
  <c r="AT53" i="62"/>
  <c r="AS53" i="62"/>
  <c r="AR53" i="62"/>
  <c r="AQ53" i="62"/>
  <c r="AX52" i="62"/>
  <c r="AV52" i="62"/>
  <c r="AU52" i="62"/>
  <c r="AT52" i="62"/>
  <c r="AS52" i="62"/>
  <c r="AR52" i="62"/>
  <c r="AQ52" i="62"/>
  <c r="AX51" i="62"/>
  <c r="AV51" i="62"/>
  <c r="AU51" i="62"/>
  <c r="AT51" i="62"/>
  <c r="AS51" i="62"/>
  <c r="AR51" i="62"/>
  <c r="AQ51" i="62"/>
  <c r="AX50" i="62"/>
  <c r="AV50" i="62"/>
  <c r="AU50" i="62"/>
  <c r="AT50" i="62"/>
  <c r="AS50" i="62"/>
  <c r="AR50" i="62"/>
  <c r="AQ50" i="62"/>
  <c r="AX49" i="62"/>
  <c r="AV49" i="62"/>
  <c r="AU49" i="62"/>
  <c r="AT49" i="62"/>
  <c r="AS49" i="62"/>
  <c r="AR49" i="62"/>
  <c r="AQ49" i="62"/>
  <c r="AX48" i="62"/>
  <c r="AV48" i="62"/>
  <c r="AU48" i="62"/>
  <c r="AT48" i="62"/>
  <c r="AS48" i="62"/>
  <c r="AR48" i="62"/>
  <c r="AQ48" i="62"/>
  <c r="AX47" i="62"/>
  <c r="AV47" i="62"/>
  <c r="AU47" i="62"/>
  <c r="AT47" i="62"/>
  <c r="AS47" i="62"/>
  <c r="AR47" i="62"/>
  <c r="AQ47" i="62"/>
  <c r="AX46" i="62"/>
  <c r="AV46" i="62"/>
  <c r="AU46" i="62"/>
  <c r="AT46" i="62"/>
  <c r="AS46" i="62"/>
  <c r="AR46" i="62"/>
  <c r="AQ46" i="62"/>
  <c r="AX45" i="62"/>
  <c r="AV45" i="62"/>
  <c r="AU45" i="62"/>
  <c r="AT45" i="62"/>
  <c r="AS45" i="62"/>
  <c r="AR45" i="62"/>
  <c r="AQ45" i="62"/>
  <c r="AX44" i="62"/>
  <c r="AV44" i="62"/>
  <c r="AU44" i="62"/>
  <c r="AT44" i="62"/>
  <c r="AS44" i="62"/>
  <c r="AR44" i="62"/>
  <c r="AQ44" i="62"/>
  <c r="AZ43" i="62"/>
  <c r="AY43" i="62"/>
  <c r="AX43" i="62"/>
  <c r="AW43" i="62"/>
  <c r="AT43" i="62"/>
  <c r="AO41" i="62"/>
  <c r="AN41" i="62"/>
  <c r="AO39" i="62"/>
  <c r="AN39" i="62"/>
  <c r="AE35" i="62"/>
  <c r="Z34" i="62"/>
  <c r="X34" i="62"/>
  <c r="W34" i="62"/>
  <c r="V34" i="62"/>
  <c r="U34" i="62"/>
  <c r="AE34" i="62" s="1"/>
  <c r="U33" i="62"/>
  <c r="FQ299" i="62" s="1"/>
  <c r="U32" i="62"/>
  <c r="FQ298" i="62" s="1"/>
  <c r="Z31" i="62"/>
  <c r="X31" i="62"/>
  <c r="W31" i="62"/>
  <c r="V31" i="62"/>
  <c r="U31" i="62"/>
  <c r="FQ297" i="62" s="1"/>
  <c r="Z30" i="62"/>
  <c r="FS296" i="62" s="1"/>
  <c r="X30" i="62"/>
  <c r="W30" i="62"/>
  <c r="V30" i="62"/>
  <c r="U30" i="62"/>
  <c r="FQ296" i="62" s="1"/>
  <c r="U29" i="62"/>
  <c r="FQ295" i="62" s="1"/>
  <c r="Z28" i="62"/>
  <c r="FS294" i="62" s="1"/>
  <c r="X28" i="62"/>
  <c r="W28" i="62"/>
  <c r="V28" i="62"/>
  <c r="U28" i="62"/>
  <c r="FQ294" i="62" s="1"/>
  <c r="Z27" i="62"/>
  <c r="X27" i="62"/>
  <c r="W27" i="62"/>
  <c r="V27" i="62"/>
  <c r="U27" i="62"/>
  <c r="FQ293" i="62" s="1"/>
  <c r="Z26" i="62"/>
  <c r="FS292" i="62" s="1"/>
  <c r="X26" i="62"/>
  <c r="X18" i="62" s="1"/>
  <c r="W26" i="62"/>
  <c r="W18" i="62" s="1"/>
  <c r="V26" i="62"/>
  <c r="V18" i="62" s="1"/>
  <c r="U26" i="62"/>
  <c r="FQ292" i="62" s="1"/>
  <c r="U25" i="62"/>
  <c r="FQ291" i="62" s="1"/>
  <c r="Z24" i="62"/>
  <c r="X24" i="62"/>
  <c r="W24" i="62"/>
  <c r="V24" i="62"/>
  <c r="U24" i="62"/>
  <c r="FQ290" i="62" s="1"/>
  <c r="Z23" i="62"/>
  <c r="FS289" i="62" s="1"/>
  <c r="X23" i="62"/>
  <c r="X16" i="62" s="1"/>
  <c r="W23" i="62"/>
  <c r="W16" i="62" s="1"/>
  <c r="V23" i="62"/>
  <c r="V16" i="62" s="1"/>
  <c r="U23" i="62"/>
  <c r="FQ289" i="62" s="1"/>
  <c r="AC15" i="62"/>
  <c r="AB15" i="62"/>
  <c r="AA15" i="62"/>
  <c r="Y15" i="62"/>
  <c r="U15" i="62"/>
  <c r="U14" i="62"/>
  <c r="V14" i="62" s="1"/>
  <c r="K12" i="62"/>
  <c r="K19" i="62" s="1"/>
  <c r="S11" i="62"/>
  <c r="R18" i="62" s="1"/>
  <c r="R11" i="62"/>
  <c r="Q18" i="62" s="1"/>
  <c r="Q11" i="62"/>
  <c r="P18" i="62" s="1"/>
  <c r="O11" i="62"/>
  <c r="N18" i="62" s="1"/>
  <c r="N11" i="62"/>
  <c r="M18" i="62" s="1"/>
  <c r="M11" i="62"/>
  <c r="L18" i="62" s="1"/>
  <c r="L11" i="62"/>
  <c r="K11" i="62"/>
  <c r="K18" i="62" s="1"/>
  <c r="O10" i="62"/>
  <c r="N17" i="62" s="1"/>
  <c r="N10" i="62"/>
  <c r="M17" i="62" s="1"/>
  <c r="M10" i="62"/>
  <c r="L17" i="62" s="1"/>
  <c r="L10" i="62"/>
  <c r="K10" i="62"/>
  <c r="K17" i="62" s="1"/>
  <c r="O9" i="62"/>
  <c r="N16" i="62" s="1"/>
  <c r="N9" i="62"/>
  <c r="M16" i="62" s="1"/>
  <c r="M9" i="62"/>
  <c r="L16" i="62" s="1"/>
  <c r="L9" i="62"/>
  <c r="K9" i="62"/>
  <c r="K16" i="62" s="1"/>
  <c r="P8" i="62"/>
  <c r="O15" i="62" s="1"/>
  <c r="O8" i="62"/>
  <c r="N15" i="62" s="1"/>
  <c r="N8" i="62"/>
  <c r="M15" i="62" s="1"/>
  <c r="M8" i="62"/>
  <c r="L15" i="62" s="1"/>
  <c r="K8" i="62"/>
  <c r="K15" i="62" s="1"/>
  <c r="I7" i="62"/>
  <c r="H7" i="62"/>
  <c r="G7" i="62"/>
  <c r="F7" i="62"/>
  <c r="E7" i="62"/>
  <c r="D7" i="62"/>
  <c r="C7" i="62"/>
  <c r="B7" i="62"/>
  <c r="I6" i="62"/>
  <c r="H6" i="62"/>
  <c r="G6" i="62"/>
  <c r="F6" i="62"/>
  <c r="E6" i="62"/>
  <c r="D6" i="62"/>
  <c r="C6" i="62"/>
  <c r="B6" i="62"/>
  <c r="I5" i="62"/>
  <c r="H5" i="62"/>
  <c r="G5" i="62"/>
  <c r="F5" i="62"/>
  <c r="E5" i="62"/>
  <c r="D5" i="62"/>
  <c r="C5" i="62"/>
  <c r="B5" i="62"/>
  <c r="I4" i="62"/>
  <c r="H4" i="62"/>
  <c r="G4" i="62"/>
  <c r="F4" i="62"/>
  <c r="E4" i="62"/>
  <c r="D4" i="62"/>
  <c r="C4" i="62"/>
  <c r="B4" i="62"/>
  <c r="I3" i="62"/>
  <c r="H3" i="62"/>
  <c r="G3" i="62"/>
  <c r="F3" i="62"/>
  <c r="E3" i="62"/>
  <c r="D3" i="62"/>
  <c r="C3" i="62"/>
  <c r="F36" i="81"/>
  <c r="E36" i="81"/>
  <c r="D36" i="81"/>
  <c r="C36" i="81"/>
  <c r="A36" i="81"/>
  <c r="F35" i="81"/>
  <c r="E35" i="81"/>
  <c r="D35" i="81"/>
  <c r="C35" i="81"/>
  <c r="A35" i="81"/>
  <c r="F34" i="81"/>
  <c r="E34" i="81"/>
  <c r="D34" i="81"/>
  <c r="C34" i="81"/>
  <c r="A34" i="81"/>
  <c r="F33" i="81"/>
  <c r="E33" i="81"/>
  <c r="D33" i="81"/>
  <c r="C33" i="81"/>
  <c r="A33" i="81"/>
  <c r="F32" i="81"/>
  <c r="E32" i="81"/>
  <c r="D32" i="81"/>
  <c r="C32" i="81"/>
  <c r="A32" i="81"/>
  <c r="F31" i="81"/>
  <c r="E31" i="81"/>
  <c r="D31" i="81"/>
  <c r="C31" i="81"/>
  <c r="A31" i="81"/>
  <c r="F30" i="81"/>
  <c r="E30" i="81"/>
  <c r="D30" i="81"/>
  <c r="C30" i="81"/>
  <c r="A30" i="81"/>
  <c r="F29" i="81"/>
  <c r="E29" i="81"/>
  <c r="D29" i="81"/>
  <c r="C29" i="81"/>
  <c r="A29" i="81"/>
  <c r="D28" i="81"/>
  <c r="C28" i="81"/>
  <c r="B28" i="81"/>
  <c r="A28" i="81"/>
  <c r="D27" i="81"/>
  <c r="C27" i="81"/>
  <c r="B27" i="81"/>
  <c r="A27" i="81"/>
  <c r="D26" i="81"/>
  <c r="C26" i="81"/>
  <c r="B26" i="81"/>
  <c r="A26" i="81"/>
  <c r="D25" i="81"/>
  <c r="C25" i="81"/>
  <c r="B25" i="81"/>
  <c r="A25" i="81"/>
  <c r="D24" i="81"/>
  <c r="C24" i="81"/>
  <c r="B24" i="81"/>
  <c r="A24" i="81"/>
  <c r="D23" i="81"/>
  <c r="C23" i="81"/>
  <c r="B23" i="81"/>
  <c r="A23" i="81"/>
  <c r="A21" i="81"/>
  <c r="F20" i="81"/>
  <c r="E20" i="81"/>
  <c r="D20" i="81"/>
  <c r="C20" i="81"/>
  <c r="A20" i="81"/>
  <c r="F19" i="81"/>
  <c r="E19" i="81"/>
  <c r="D19" i="81"/>
  <c r="C19" i="81"/>
  <c r="A19" i="81"/>
  <c r="F18" i="81"/>
  <c r="E18" i="81"/>
  <c r="D18" i="81"/>
  <c r="C18" i="81"/>
  <c r="A18" i="81"/>
  <c r="F17" i="81"/>
  <c r="E17" i="81"/>
  <c r="D17" i="81"/>
  <c r="C17" i="81"/>
  <c r="A17" i="81"/>
  <c r="F16" i="81"/>
  <c r="E16" i="81"/>
  <c r="D16" i="81"/>
  <c r="C16" i="81"/>
  <c r="B16" i="81"/>
  <c r="A16" i="81"/>
  <c r="A13" i="81"/>
  <c r="D12" i="81"/>
  <c r="C12" i="81"/>
  <c r="B12" i="81"/>
  <c r="A12" i="81"/>
  <c r="D11" i="81"/>
  <c r="C11" i="81"/>
  <c r="B11" i="81"/>
  <c r="A11" i="81"/>
  <c r="D10" i="81"/>
  <c r="C10" i="81"/>
  <c r="B10" i="81"/>
  <c r="A10" i="81"/>
  <c r="D9" i="81"/>
  <c r="C9" i="81"/>
  <c r="B9" i="81"/>
  <c r="A9" i="81"/>
  <c r="D8" i="81"/>
  <c r="C8" i="81"/>
  <c r="B8" i="81"/>
  <c r="A8" i="81"/>
  <c r="D7" i="81"/>
  <c r="C7" i="81"/>
  <c r="B7" i="81"/>
  <c r="A7" i="81"/>
  <c r="D6" i="81"/>
  <c r="C6" i="81"/>
  <c r="B6" i="81"/>
  <c r="A6" i="81"/>
  <c r="D5" i="81"/>
  <c r="C5" i="81"/>
  <c r="B5" i="81"/>
  <c r="A5" i="81"/>
  <c r="D4" i="81"/>
  <c r="C4" i="81"/>
  <c r="B4" i="81"/>
  <c r="A4" i="81"/>
  <c r="D3" i="81"/>
  <c r="C3" i="81"/>
  <c r="B3" i="81"/>
  <c r="A3" i="81"/>
  <c r="A1" i="69"/>
  <c r="G12" i="73"/>
  <c r="D16" i="73" s="1"/>
  <c r="D12" i="73"/>
  <c r="D15" i="73" s="1"/>
  <c r="E11" i="73"/>
  <c r="E10" i="73"/>
  <c r="E9" i="73"/>
  <c r="E8" i="73"/>
  <c r="E7" i="73"/>
  <c r="E6" i="73"/>
  <c r="E5" i="73"/>
  <c r="E4" i="73"/>
  <c r="E3" i="73"/>
  <c r="D34" i="44"/>
  <c r="A34" i="44"/>
  <c r="D33" i="44"/>
  <c r="A33" i="44"/>
  <c r="D32" i="44"/>
  <c r="A32" i="44"/>
  <c r="D31" i="44"/>
  <c r="A31" i="44"/>
  <c r="D30" i="44"/>
  <c r="A30" i="44"/>
  <c r="D29" i="44"/>
  <c r="A29" i="44"/>
  <c r="D28" i="44"/>
  <c r="A28" i="44"/>
  <c r="D27" i="44"/>
  <c r="A27" i="44"/>
  <c r="D26" i="44"/>
  <c r="A26" i="44"/>
  <c r="D25" i="44"/>
  <c r="A25" i="44"/>
  <c r="D24" i="44"/>
  <c r="A24" i="44"/>
  <c r="D23" i="44"/>
  <c r="A23" i="44"/>
  <c r="D22" i="44"/>
  <c r="A22" i="44"/>
  <c r="C15" i="44"/>
  <c r="D13" i="44"/>
  <c r="D12" i="44"/>
  <c r="D11" i="44"/>
  <c r="D10" i="44"/>
  <c r="D9" i="44"/>
  <c r="D8" i="44"/>
  <c r="D7" i="44"/>
  <c r="D6" i="44"/>
  <c r="D5" i="44"/>
  <c r="H4" i="44"/>
  <c r="D4" i="44"/>
  <c r="B3" i="44"/>
  <c r="B4" i="44" s="1"/>
  <c r="B5" i="44" s="1"/>
  <c r="B6" i="44" s="1"/>
  <c r="B7" i="44" s="1"/>
  <c r="B8" i="44" s="1"/>
  <c r="B9" i="44" s="1"/>
  <c r="B10" i="44" s="1"/>
  <c r="B11" i="44" s="1"/>
  <c r="B12" i="44" s="1"/>
  <c r="B13" i="44" s="1"/>
  <c r="H1" i="44"/>
  <c r="D1" i="44"/>
  <c r="HJ339" i="62"/>
  <c r="HI339" i="62"/>
  <c r="HH339" i="62"/>
  <c r="HG339" i="62"/>
  <c r="HF339" i="62"/>
  <c r="HE339" i="62"/>
  <c r="B54" i="70"/>
  <c r="HN717" i="62" s="1"/>
  <c r="B53" i="70"/>
  <c r="HN716" i="62" s="1"/>
  <c r="B52" i="70"/>
  <c r="B51" i="70"/>
  <c r="B50" i="70"/>
  <c r="B49" i="70"/>
  <c r="B48" i="70"/>
  <c r="HN712" i="62" s="1"/>
  <c r="B47" i="70"/>
  <c r="HN711" i="62" s="1"/>
  <c r="B46" i="70"/>
  <c r="HN710" i="62" s="1"/>
  <c r="B45" i="70"/>
  <c r="HN709" i="62" s="1"/>
  <c r="B44" i="70"/>
  <c r="HN708" i="62" s="1"/>
  <c r="AN43" i="70"/>
  <c r="AN58" i="70" s="1"/>
  <c r="HO721" i="62" s="1"/>
  <c r="B43" i="70"/>
  <c r="AL26" i="70"/>
  <c r="AK26" i="70"/>
  <c r="AJ26" i="70"/>
  <c r="AI26" i="70"/>
  <c r="AH26" i="70"/>
  <c r="AG26" i="70"/>
  <c r="AF26" i="70"/>
  <c r="AE26" i="70"/>
  <c r="AD26" i="70"/>
  <c r="AC26" i="70"/>
  <c r="AB26" i="70"/>
  <c r="AA26" i="70"/>
  <c r="Z26" i="70"/>
  <c r="Y26" i="70"/>
  <c r="X26" i="70"/>
  <c r="W26" i="70"/>
  <c r="V26" i="70"/>
  <c r="U26" i="70"/>
  <c r="T26" i="70"/>
  <c r="S26" i="70"/>
  <c r="R26" i="70"/>
  <c r="Q26" i="70"/>
  <c r="P26" i="70"/>
  <c r="O26" i="70"/>
  <c r="N26" i="70"/>
  <c r="M26" i="70"/>
  <c r="L26" i="70"/>
  <c r="K26" i="70"/>
  <c r="J26" i="70"/>
  <c r="I26" i="70"/>
  <c r="H26" i="70"/>
  <c r="G26" i="70"/>
  <c r="F26" i="70"/>
  <c r="E26" i="70"/>
  <c r="D26" i="70"/>
  <c r="C26" i="70"/>
  <c r="AY25" i="70"/>
  <c r="AX25" i="70"/>
  <c r="AW25" i="70"/>
  <c r="AV25" i="70"/>
  <c r="AU25" i="70"/>
  <c r="AT25" i="70"/>
  <c r="AS25" i="70"/>
  <c r="AR25" i="70"/>
  <c r="AQ25" i="70"/>
  <c r="AP25" i="70"/>
  <c r="AO25" i="70"/>
  <c r="AN25" i="70"/>
  <c r="AY24" i="70"/>
  <c r="AX24" i="70"/>
  <c r="AW24" i="70"/>
  <c r="AV24" i="70"/>
  <c r="AU24" i="70"/>
  <c r="AT24" i="70"/>
  <c r="AS24" i="70"/>
  <c r="AR24" i="70"/>
  <c r="AQ24" i="70"/>
  <c r="AP24" i="70"/>
  <c r="AO24" i="70"/>
  <c r="AN24" i="70"/>
  <c r="AY22" i="70"/>
  <c r="AX22" i="70"/>
  <c r="AW22" i="70"/>
  <c r="AV22" i="70"/>
  <c r="AU22" i="70"/>
  <c r="AT22" i="70"/>
  <c r="AS22" i="70"/>
  <c r="AR22" i="70"/>
  <c r="AQ22" i="70"/>
  <c r="AP22" i="70"/>
  <c r="AO22" i="70"/>
  <c r="AN22" i="70"/>
  <c r="AY21" i="70"/>
  <c r="AX21" i="70"/>
  <c r="AW21" i="70"/>
  <c r="AV21" i="70"/>
  <c r="AU21" i="70"/>
  <c r="AT21" i="70"/>
  <c r="AS21" i="70"/>
  <c r="AR21" i="70"/>
  <c r="AQ21" i="70"/>
  <c r="AP21" i="70"/>
  <c r="AO21" i="70"/>
  <c r="AN21" i="70"/>
  <c r="AY20" i="70"/>
  <c r="AX20" i="70"/>
  <c r="AW20" i="70"/>
  <c r="AV20" i="70"/>
  <c r="AU20" i="70"/>
  <c r="AT20" i="70"/>
  <c r="AS20" i="70"/>
  <c r="AR20" i="70"/>
  <c r="AQ20" i="70"/>
  <c r="AP20" i="70"/>
  <c r="AO20" i="70"/>
  <c r="AN20" i="70"/>
  <c r="AL19" i="70"/>
  <c r="AL23" i="70" s="1"/>
  <c r="AL27" i="70" s="1"/>
  <c r="AK19" i="70"/>
  <c r="AK23" i="70" s="1"/>
  <c r="AK27" i="70" s="1"/>
  <c r="AJ19" i="70"/>
  <c r="AI19" i="70"/>
  <c r="AI23" i="70" s="1"/>
  <c r="AI27" i="70" s="1"/>
  <c r="AH19" i="70"/>
  <c r="AH23" i="70" s="1"/>
  <c r="AH27" i="70" s="1"/>
  <c r="AG19" i="70"/>
  <c r="AF19" i="70"/>
  <c r="AF23" i="70" s="1"/>
  <c r="AF27" i="70" s="1"/>
  <c r="AE19" i="70"/>
  <c r="AE23" i="70" s="1"/>
  <c r="AE27" i="70" s="1"/>
  <c r="AD19" i="70"/>
  <c r="AD23" i="70" s="1"/>
  <c r="AC19" i="70"/>
  <c r="AC23" i="70" s="1"/>
  <c r="AC27" i="70" s="1"/>
  <c r="AB19" i="70"/>
  <c r="AB23" i="70" s="1"/>
  <c r="AB27" i="70" s="1"/>
  <c r="AA19" i="70"/>
  <c r="Z19" i="70"/>
  <c r="Z23" i="70" s="1"/>
  <c r="Z27" i="70" s="1"/>
  <c r="Y19" i="70"/>
  <c r="Y23" i="70" s="1"/>
  <c r="Y27" i="70" s="1"/>
  <c r="X19" i="70"/>
  <c r="W19" i="70"/>
  <c r="W23" i="70" s="1"/>
  <c r="W27" i="70" s="1"/>
  <c r="V19" i="70"/>
  <c r="V23" i="70" s="1"/>
  <c r="V27" i="70" s="1"/>
  <c r="U19" i="70"/>
  <c r="U23" i="70" s="1"/>
  <c r="U27" i="70" s="1"/>
  <c r="T19" i="70"/>
  <c r="T23" i="70" s="1"/>
  <c r="T27" i="70" s="1"/>
  <c r="S19" i="70"/>
  <c r="S23" i="70" s="1"/>
  <c r="S27" i="70" s="1"/>
  <c r="R19" i="70"/>
  <c r="Q19" i="70"/>
  <c r="Q23" i="70" s="1"/>
  <c r="Q27" i="70" s="1"/>
  <c r="P19" i="70"/>
  <c r="P23" i="70" s="1"/>
  <c r="P27" i="70" s="1"/>
  <c r="O19" i="70"/>
  <c r="N19" i="70"/>
  <c r="N23" i="70" s="1"/>
  <c r="N27" i="70" s="1"/>
  <c r="M19" i="70"/>
  <c r="M23" i="70" s="1"/>
  <c r="M27" i="70" s="1"/>
  <c r="L19" i="70"/>
  <c r="K19" i="70"/>
  <c r="K23" i="70" s="1"/>
  <c r="K27" i="70" s="1"/>
  <c r="J19" i="70"/>
  <c r="J23" i="70" s="1"/>
  <c r="J27" i="70" s="1"/>
  <c r="I19" i="70"/>
  <c r="H19" i="70"/>
  <c r="H23" i="70" s="1"/>
  <c r="H27" i="70" s="1"/>
  <c r="G19" i="70"/>
  <c r="G23" i="70" s="1"/>
  <c r="G27" i="70" s="1"/>
  <c r="F19" i="70"/>
  <c r="E19" i="70"/>
  <c r="E23" i="70" s="1"/>
  <c r="E27" i="70" s="1"/>
  <c r="D19" i="70"/>
  <c r="D23" i="70" s="1"/>
  <c r="D27" i="70" s="1"/>
  <c r="C19" i="70"/>
  <c r="AY18" i="70"/>
  <c r="AX18" i="70"/>
  <c r="AW18" i="70"/>
  <c r="AV18" i="70"/>
  <c r="AU18" i="70"/>
  <c r="AT18" i="70"/>
  <c r="AS18" i="70"/>
  <c r="AR18" i="70"/>
  <c r="AQ18" i="70"/>
  <c r="AP18" i="70"/>
  <c r="AO18" i="70"/>
  <c r="AN18" i="70"/>
  <c r="AY17" i="70"/>
  <c r="AX17" i="70"/>
  <c r="AW17" i="70"/>
  <c r="AV17" i="70"/>
  <c r="AU17" i="70"/>
  <c r="AT17" i="70"/>
  <c r="AS17" i="70"/>
  <c r="AR17" i="70"/>
  <c r="AQ17" i="70"/>
  <c r="AP17" i="70"/>
  <c r="AO17" i="70"/>
  <c r="AN17" i="70"/>
  <c r="D46" i="51"/>
  <c r="E46" i="51" s="1"/>
  <c r="D45" i="51"/>
  <c r="E45" i="51" s="1"/>
  <c r="F45" i="51" s="1"/>
  <c r="G36" i="51"/>
  <c r="G34" i="51"/>
  <c r="G30" i="51"/>
  <c r="F11" i="61" s="1"/>
  <c r="G24" i="51"/>
  <c r="G18" i="51"/>
  <c r="H13" i="51"/>
  <c r="AA34" i="62" s="1"/>
  <c r="F13" i="51"/>
  <c r="Y34" i="62" s="1"/>
  <c r="G11" i="51"/>
  <c r="E11" i="51"/>
  <c r="X32" i="62" s="1"/>
  <c r="D11" i="51"/>
  <c r="W32" i="62" s="1"/>
  <c r="C11" i="51"/>
  <c r="V32" i="62" s="1"/>
  <c r="H10" i="51"/>
  <c r="AA31" i="62" s="1"/>
  <c r="FT297" i="62" s="1"/>
  <c r="F10" i="51"/>
  <c r="Y31" i="62" s="1"/>
  <c r="H9" i="51"/>
  <c r="AA30" i="62" s="1"/>
  <c r="FT296" i="62" s="1"/>
  <c r="F9" i="51"/>
  <c r="Y30" i="62" s="1"/>
  <c r="H7" i="51"/>
  <c r="AA28" i="62" s="1"/>
  <c r="FT294" i="62" s="1"/>
  <c r="F7" i="51"/>
  <c r="Y28" i="62" s="1"/>
  <c r="H6" i="51"/>
  <c r="AA27" i="62" s="1"/>
  <c r="F6" i="51"/>
  <c r="Y27" i="62" s="1"/>
  <c r="H5" i="51"/>
  <c r="AA26" i="62" s="1"/>
  <c r="F5" i="51"/>
  <c r="Y26" i="62" s="1"/>
  <c r="Y18" i="62" s="1"/>
  <c r="G4" i="51"/>
  <c r="H4" i="51" s="1"/>
  <c r="AA25" i="62" s="1"/>
  <c r="E4" i="51"/>
  <c r="D4" i="51"/>
  <c r="C4" i="51"/>
  <c r="H3" i="51"/>
  <c r="AA24" i="62" s="1"/>
  <c r="FT290" i="62" s="1"/>
  <c r="F3" i="51"/>
  <c r="Y24" i="62" s="1"/>
  <c r="H2" i="51"/>
  <c r="AA23" i="62" s="1"/>
  <c r="F2" i="51"/>
  <c r="Y23" i="62" s="1"/>
  <c r="Y16" i="62" s="1"/>
  <c r="A548" i="64"/>
  <c r="A291" i="64"/>
  <c r="A47" i="82" s="1"/>
  <c r="A288" i="64"/>
  <c r="A285" i="64"/>
  <c r="A262" i="64"/>
  <c r="A259" i="64"/>
  <c r="A216" i="64"/>
  <c r="A215" i="64"/>
  <c r="A214" i="64"/>
  <c r="A213" i="64"/>
  <c r="A212" i="64"/>
  <c r="A211" i="64"/>
  <c r="A210" i="64"/>
  <c r="A209" i="64"/>
  <c r="A208" i="64"/>
  <c r="A207" i="64"/>
  <c r="A206" i="64"/>
  <c r="A186" i="64"/>
  <c r="A143" i="64"/>
  <c r="A140" i="64"/>
  <c r="A137" i="64"/>
  <c r="A134" i="64"/>
  <c r="A131" i="64"/>
  <c r="A130" i="64"/>
  <c r="A128" i="64"/>
  <c r="A127" i="64"/>
  <c r="A125" i="64"/>
  <c r="A124" i="64"/>
  <c r="A98" i="64"/>
  <c r="A97" i="64"/>
  <c r="A96" i="64"/>
  <c r="A95" i="64"/>
  <c r="A23" i="64"/>
  <c r="A20" i="64"/>
  <c r="A18" i="64"/>
  <c r="A15" i="64"/>
  <c r="A14" i="64"/>
  <c r="A12" i="64"/>
  <c r="A6" i="64"/>
  <c r="A12" i="34"/>
  <c r="D7" i="34"/>
  <c r="C6" i="34"/>
  <c r="D6" i="34" s="1"/>
  <c r="C5" i="34"/>
  <c r="F4" i="34"/>
  <c r="J15" i="34" s="1"/>
  <c r="C4" i="34"/>
  <c r="K3" i="34"/>
  <c r="L3" i="34" s="1"/>
  <c r="M3" i="34" s="1"/>
  <c r="N3" i="34" s="1"/>
  <c r="O3" i="34" s="1"/>
  <c r="P3" i="34" s="1"/>
  <c r="Q3" i="34" s="1"/>
  <c r="R3" i="34" s="1"/>
  <c r="S3" i="34" s="1"/>
  <c r="T3" i="34" s="1"/>
  <c r="U3" i="34" s="1"/>
  <c r="V3" i="34" s="1"/>
  <c r="W3" i="34" s="1"/>
  <c r="X3" i="34" s="1"/>
  <c r="Y3" i="34" s="1"/>
  <c r="Z3" i="34" s="1"/>
  <c r="AA3" i="34" s="1"/>
  <c r="AB3" i="34" s="1"/>
  <c r="AC3" i="34" s="1"/>
  <c r="AD3" i="34" s="1"/>
  <c r="AE3" i="34" s="1"/>
  <c r="AF3" i="34" s="1"/>
  <c r="AG3" i="34" s="1"/>
  <c r="AH3" i="34" s="1"/>
  <c r="AI3" i="34" s="1"/>
  <c r="AJ3" i="34" s="1"/>
  <c r="AK3" i="34" s="1"/>
  <c r="AL3" i="34" s="1"/>
  <c r="AM3" i="34" s="1"/>
  <c r="AN3" i="34" s="1"/>
  <c r="AO3" i="34" s="1"/>
  <c r="AP3" i="34" s="1"/>
  <c r="AQ3" i="34" s="1"/>
  <c r="AR3" i="34" s="1"/>
  <c r="AS3" i="34" s="1"/>
  <c r="A12" i="6"/>
  <c r="D7" i="6"/>
  <c r="C6" i="6"/>
  <c r="C5" i="6"/>
  <c r="C4" i="6"/>
  <c r="J3" i="6"/>
  <c r="K3" i="6" s="1"/>
  <c r="L3" i="6" s="1"/>
  <c r="M3" i="6" s="1"/>
  <c r="N3" i="6" s="1"/>
  <c r="O3" i="6" s="1"/>
  <c r="P3" i="6" s="1"/>
  <c r="Q3" i="6" s="1"/>
  <c r="R3" i="6" s="1"/>
  <c r="S3" i="6" s="1"/>
  <c r="T3" i="6" s="1"/>
  <c r="U3" i="6" s="1"/>
  <c r="V3" i="6" s="1"/>
  <c r="W3" i="6" s="1"/>
  <c r="X3" i="6" s="1"/>
  <c r="Y3" i="6" s="1"/>
  <c r="Z3" i="6" s="1"/>
  <c r="AA3" i="6" s="1"/>
  <c r="AB3" i="6" s="1"/>
  <c r="AC3" i="6" s="1"/>
  <c r="AD3" i="6" s="1"/>
  <c r="AE3" i="6" s="1"/>
  <c r="AF3" i="6" s="1"/>
  <c r="AG3" i="6" s="1"/>
  <c r="AH3" i="6" s="1"/>
  <c r="AI3" i="6" s="1"/>
  <c r="AJ3" i="6" s="1"/>
  <c r="AK3" i="6" s="1"/>
  <c r="AL3" i="6" s="1"/>
  <c r="AM3" i="6" s="1"/>
  <c r="AN3" i="6" s="1"/>
  <c r="AO3" i="6" s="1"/>
  <c r="AP3" i="6" s="1"/>
  <c r="AQ3" i="6" s="1"/>
  <c r="AR3" i="6" s="1"/>
  <c r="AS3" i="6" s="1"/>
  <c r="B91" i="77"/>
  <c r="B90" i="77"/>
  <c r="B89" i="77"/>
  <c r="B88" i="77"/>
  <c r="B87" i="77"/>
  <c r="B86" i="77"/>
  <c r="B85" i="77"/>
  <c r="B84" i="77"/>
  <c r="B83" i="77"/>
  <c r="B82" i="77"/>
  <c r="B38" i="77"/>
  <c r="B36" i="77"/>
  <c r="B34" i="77"/>
  <c r="B32" i="77"/>
  <c r="B30" i="77"/>
  <c r="B28" i="77"/>
  <c r="B26" i="77"/>
  <c r="B24" i="77"/>
  <c r="A23" i="77"/>
  <c r="B22" i="77"/>
  <c r="A21" i="77"/>
  <c r="B9" i="77"/>
  <c r="B7" i="77"/>
  <c r="B6" i="77"/>
  <c r="J33" i="61"/>
  <c r="I33" i="61"/>
  <c r="G33" i="61"/>
  <c r="F33" i="61"/>
  <c r="E33" i="61"/>
  <c r="D33" i="61"/>
  <c r="C33" i="61"/>
  <c r="C23" i="61"/>
  <c r="E14" i="61"/>
  <c r="E13" i="61"/>
  <c r="E12" i="61"/>
  <c r="E11" i="61"/>
  <c r="D6" i="61"/>
  <c r="C6" i="61"/>
  <c r="F3" i="61"/>
  <c r="E3" i="61"/>
  <c r="D3" i="61"/>
  <c r="C3" i="61"/>
  <c r="B1" i="61"/>
  <c r="C45" i="15"/>
  <c r="ET270" i="62" s="1"/>
  <c r="C2" i="15"/>
  <c r="D2" i="15" s="1"/>
  <c r="E2" i="15" s="1"/>
  <c r="C29" i="11"/>
  <c r="C30" i="15" s="1"/>
  <c r="B29" i="11"/>
  <c r="B30" i="15" s="1"/>
  <c r="C28" i="11"/>
  <c r="C29" i="15" s="1"/>
  <c r="B28" i="11"/>
  <c r="B29" i="15" s="1"/>
  <c r="C27" i="11"/>
  <c r="C28" i="15" s="1"/>
  <c r="B27" i="11"/>
  <c r="B28" i="15" s="1"/>
  <c r="C26" i="11"/>
  <c r="C27" i="15" s="1"/>
  <c r="B26" i="11"/>
  <c r="B27" i="15" s="1"/>
  <c r="C25" i="11"/>
  <c r="C26" i="15" s="1"/>
  <c r="B25" i="11"/>
  <c r="B26" i="15" s="1"/>
  <c r="C24" i="11"/>
  <c r="C25" i="15" s="1"/>
  <c r="B24" i="11"/>
  <c r="B25" i="15" s="1"/>
  <c r="C23" i="11"/>
  <c r="C24" i="15" s="1"/>
  <c r="B23" i="11"/>
  <c r="B24" i="15" s="1"/>
  <c r="C22" i="11"/>
  <c r="C23" i="15" s="1"/>
  <c r="B22" i="11"/>
  <c r="B23" i="15" s="1"/>
  <c r="C21" i="11"/>
  <c r="C22" i="15" s="1"/>
  <c r="B21" i="11"/>
  <c r="B22" i="15" s="1"/>
  <c r="C20" i="11"/>
  <c r="C21" i="15" s="1"/>
  <c r="B20" i="11"/>
  <c r="B21" i="15" s="1"/>
  <c r="C19" i="11"/>
  <c r="C20" i="15" s="1"/>
  <c r="B19" i="11"/>
  <c r="B20" i="15" s="1"/>
  <c r="C18" i="11"/>
  <c r="B18" i="11"/>
  <c r="B19" i="15" s="1"/>
  <c r="C17" i="11"/>
  <c r="B17" i="11"/>
  <c r="B18" i="15" s="1"/>
  <c r="C16" i="11"/>
  <c r="B16" i="11"/>
  <c r="B17" i="15" s="1"/>
  <c r="C15" i="11"/>
  <c r="C16" i="15" s="1"/>
  <c r="B15" i="11"/>
  <c r="B16" i="15" s="1"/>
  <c r="C14" i="11"/>
  <c r="CX197" i="62" s="1"/>
  <c r="B14" i="11"/>
  <c r="C13" i="11"/>
  <c r="B13" i="11"/>
  <c r="CW196" i="62" s="1"/>
  <c r="I12" i="11"/>
  <c r="C12" i="11"/>
  <c r="B12" i="11"/>
  <c r="C11" i="11"/>
  <c r="B11" i="11"/>
  <c r="B10" i="11"/>
  <c r="CW193" i="62" s="1"/>
  <c r="B9" i="11"/>
  <c r="B6" i="11"/>
  <c r="B6" i="12" s="1"/>
  <c r="EL222" i="62" s="1"/>
  <c r="C2" i="11"/>
  <c r="B18" i="12"/>
  <c r="EL234" i="62" s="1"/>
  <c r="B15" i="12"/>
  <c r="EL231" i="62" s="1"/>
  <c r="B14" i="12"/>
  <c r="EL230" i="62" s="1"/>
  <c r="B13" i="12"/>
  <c r="EL229" i="62" s="1"/>
  <c r="B12" i="12"/>
  <c r="EL228" i="62" s="1"/>
  <c r="B11" i="12"/>
  <c r="EL227" i="62" s="1"/>
  <c r="B10" i="12"/>
  <c r="EL226" i="62" s="1"/>
  <c r="B26" i="18"/>
  <c r="CN174" i="62" s="1"/>
  <c r="B23" i="18"/>
  <c r="CN171" i="62" s="1"/>
  <c r="B22" i="18"/>
  <c r="CN170" i="62" s="1"/>
  <c r="B21" i="18"/>
  <c r="CN169" i="62" s="1"/>
  <c r="B20" i="18"/>
  <c r="CN168" i="62" s="1"/>
  <c r="B19" i="18"/>
  <c r="CN167" i="62" s="1"/>
  <c r="B18" i="18"/>
  <c r="CN166" i="62" s="1"/>
  <c r="B14" i="18"/>
  <c r="B13" i="18"/>
  <c r="B12" i="18"/>
  <c r="B11" i="18"/>
  <c r="B10" i="18"/>
  <c r="B9" i="18"/>
  <c r="B8" i="18"/>
  <c r="Q2" i="18"/>
  <c r="P2" i="18"/>
  <c r="O2" i="18"/>
  <c r="N2" i="18"/>
  <c r="M2" i="18"/>
  <c r="L2" i="18"/>
  <c r="K2" i="18"/>
  <c r="J2" i="18"/>
  <c r="I2" i="18"/>
  <c r="H2" i="18"/>
  <c r="CT158" i="62" s="1"/>
  <c r="G2" i="18"/>
  <c r="CS158" i="62" s="1"/>
  <c r="F2" i="18"/>
  <c r="CR158" i="62" s="1"/>
  <c r="E2" i="18"/>
  <c r="CQ158" i="62" s="1"/>
  <c r="D2" i="18"/>
  <c r="CP158" i="62" s="1"/>
  <c r="C2" i="18"/>
  <c r="CO158" i="62" s="1"/>
  <c r="B44" i="14"/>
  <c r="B43" i="14"/>
  <c r="B42" i="14"/>
  <c r="B41" i="14"/>
  <c r="B40" i="14"/>
  <c r="B39" i="14"/>
  <c r="B38" i="14"/>
  <c r="B37" i="14"/>
  <c r="B36" i="14"/>
  <c r="B35" i="14"/>
  <c r="B34" i="14"/>
  <c r="B33" i="14"/>
  <c r="A65" i="10"/>
  <c r="A64" i="10"/>
  <c r="A63" i="10"/>
  <c r="A62" i="10"/>
  <c r="A59" i="10"/>
  <c r="A58" i="10"/>
  <c r="B47" i="10"/>
  <c r="CE151" i="62" s="1"/>
  <c r="B42" i="10"/>
  <c r="CE146" i="62" s="1"/>
  <c r="B40" i="10"/>
  <c r="CE144" i="62" s="1"/>
  <c r="B39" i="10"/>
  <c r="CE143" i="62" s="1"/>
  <c r="B38" i="10"/>
  <c r="CE142" i="62" s="1"/>
  <c r="B37" i="10"/>
  <c r="B36" i="10"/>
  <c r="B35" i="10"/>
  <c r="B70" i="13"/>
  <c r="AS66" i="13"/>
  <c r="AR66" i="13"/>
  <c r="S66" i="13"/>
  <c r="R66" i="13"/>
  <c r="Q66" i="13"/>
  <c r="P66" i="13"/>
  <c r="O66" i="13"/>
  <c r="N66" i="13"/>
  <c r="M66" i="13"/>
  <c r="L66" i="13"/>
  <c r="K66" i="13"/>
  <c r="J66" i="13"/>
  <c r="I66" i="13"/>
  <c r="H66" i="13"/>
  <c r="S65" i="13"/>
  <c r="R65" i="13"/>
  <c r="Q65" i="13"/>
  <c r="P65" i="13"/>
  <c r="O65" i="13"/>
  <c r="N65" i="13"/>
  <c r="M65" i="13"/>
  <c r="L65" i="13"/>
  <c r="K65" i="13"/>
  <c r="J65" i="13"/>
  <c r="I65" i="13"/>
  <c r="H65" i="13"/>
  <c r="H64" i="13"/>
  <c r="AS61" i="13"/>
  <c r="AR61" i="13"/>
  <c r="AQ61" i="13"/>
  <c r="R61" i="13"/>
  <c r="Q61" i="13"/>
  <c r="P61" i="13"/>
  <c r="O61" i="13"/>
  <c r="N61" i="13"/>
  <c r="M61" i="13"/>
  <c r="L61" i="13"/>
  <c r="K61" i="13"/>
  <c r="J61" i="13"/>
  <c r="I61" i="13"/>
  <c r="H61" i="13"/>
  <c r="G61" i="13"/>
  <c r="R60" i="13"/>
  <c r="Q60" i="13"/>
  <c r="P60" i="13"/>
  <c r="O60" i="13"/>
  <c r="N60" i="13"/>
  <c r="M60" i="13"/>
  <c r="L60" i="13"/>
  <c r="K60" i="13"/>
  <c r="J60" i="13"/>
  <c r="I60" i="13"/>
  <c r="H60" i="13"/>
  <c r="G60" i="13"/>
  <c r="G59" i="13"/>
  <c r="AD56" i="13"/>
  <c r="AD61" i="13" s="1"/>
  <c r="AC56" i="13"/>
  <c r="AD66" i="13" s="1"/>
  <c r="AB56" i="13"/>
  <c r="AC66" i="13" s="1"/>
  <c r="AA56" i="13"/>
  <c r="Z56" i="13"/>
  <c r="Z61" i="13" s="1"/>
  <c r="Y56" i="13"/>
  <c r="Z66" i="13" s="1"/>
  <c r="X56" i="13"/>
  <c r="X61" i="13" s="1"/>
  <c r="W56" i="13"/>
  <c r="V56" i="13"/>
  <c r="U56" i="13"/>
  <c r="V66" i="13" s="1"/>
  <c r="T56" i="13"/>
  <c r="T61" i="13" s="1"/>
  <c r="S56" i="13"/>
  <c r="T66" i="13" s="1"/>
  <c r="AS54" i="13"/>
  <c r="AS60" i="13" s="1"/>
  <c r="AR54" i="13"/>
  <c r="AS65" i="13" s="1"/>
  <c r="AQ54" i="13"/>
  <c r="AR65" i="13" s="1"/>
  <c r="AS52" i="13"/>
  <c r="AS59" i="13" s="1"/>
  <c r="AR52" i="13"/>
  <c r="AR59" i="13" s="1"/>
  <c r="AQ52" i="13"/>
  <c r="AR64" i="13" s="1"/>
  <c r="A50" i="13"/>
  <c r="B50" i="13" s="1"/>
  <c r="B58" i="13" s="1"/>
  <c r="B63" i="13" s="1"/>
  <c r="F43" i="13"/>
  <c r="E43" i="13"/>
  <c r="D43" i="13"/>
  <c r="C43" i="13"/>
  <c r="B42" i="13"/>
  <c r="B39" i="13"/>
  <c r="B29" i="13"/>
  <c r="B6" i="13"/>
  <c r="G6" i="13" s="1"/>
  <c r="AQ3" i="13"/>
  <c r="AQ70" i="13" s="1"/>
  <c r="C2" i="33"/>
  <c r="D2" i="33" s="1"/>
  <c r="E2" i="33" s="1"/>
  <c r="F2" i="33" s="1"/>
  <c r="G2" i="33" s="1"/>
  <c r="H2" i="33" s="1"/>
  <c r="I2" i="33" s="1"/>
  <c r="J2" i="33" s="1"/>
  <c r="K2" i="33" s="1"/>
  <c r="L2" i="33" s="1"/>
  <c r="M2" i="33" s="1"/>
  <c r="N2" i="33" s="1"/>
  <c r="O2" i="33" s="1"/>
  <c r="P2" i="33" s="1"/>
  <c r="Q2" i="33" s="1"/>
  <c r="R2" i="33" s="1"/>
  <c r="S2" i="33" s="1"/>
  <c r="T2" i="33" s="1"/>
  <c r="U2" i="33" s="1"/>
  <c r="V2" i="33" s="1"/>
  <c r="W2" i="33" s="1"/>
  <c r="X2" i="33" s="1"/>
  <c r="Y2" i="33" s="1"/>
  <c r="Z2" i="33" s="1"/>
  <c r="AA2" i="33" s="1"/>
  <c r="AB2" i="33" s="1"/>
  <c r="AC2" i="33" s="1"/>
  <c r="AD2" i="33" s="1"/>
  <c r="AE2" i="33" s="1"/>
  <c r="AF2" i="33" s="1"/>
  <c r="AG2" i="33" s="1"/>
  <c r="AH2" i="33" s="1"/>
  <c r="AI2" i="33" s="1"/>
  <c r="AJ2" i="33" s="1"/>
  <c r="AK2" i="33" s="1"/>
  <c r="AL2" i="33" s="1"/>
  <c r="B165" i="9"/>
  <c r="G147" i="9"/>
  <c r="A147" i="9"/>
  <c r="A165" i="9" s="1"/>
  <c r="B129" i="9"/>
  <c r="B128" i="9"/>
  <c r="B127" i="9"/>
  <c r="B126" i="9"/>
  <c r="B125" i="9"/>
  <c r="B124" i="9"/>
  <c r="B123" i="9"/>
  <c r="B122" i="9"/>
  <c r="B121" i="9"/>
  <c r="B120" i="9"/>
  <c r="B119" i="9"/>
  <c r="B118" i="9"/>
  <c r="B117" i="9"/>
  <c r="B116" i="9"/>
  <c r="B115" i="9"/>
  <c r="B113" i="9"/>
  <c r="A113" i="9"/>
  <c r="B112" i="9"/>
  <c r="A112" i="9"/>
  <c r="B111" i="9"/>
  <c r="A111" i="9"/>
  <c r="B110" i="9"/>
  <c r="A110" i="9"/>
  <c r="B109" i="9"/>
  <c r="A109" i="9"/>
  <c r="B108" i="9"/>
  <c r="A108" i="9"/>
  <c r="B107" i="9"/>
  <c r="A107" i="9"/>
  <c r="B106" i="9"/>
  <c r="A106" i="9"/>
  <c r="B105" i="9"/>
  <c r="A105" i="9"/>
  <c r="B104" i="9"/>
  <c r="A104" i="9"/>
  <c r="B103" i="9"/>
  <c r="A103" i="9"/>
  <c r="B102" i="9"/>
  <c r="A102" i="9"/>
  <c r="B101" i="9"/>
  <c r="A101" i="9"/>
  <c r="B100" i="9"/>
  <c r="A100" i="9"/>
  <c r="B99" i="9"/>
  <c r="A99" i="9"/>
  <c r="B97" i="9"/>
  <c r="F81" i="9" s="1"/>
  <c r="B96" i="9"/>
  <c r="E80" i="9" s="1"/>
  <c r="B95" i="9"/>
  <c r="E79" i="9" s="1"/>
  <c r="B94" i="9"/>
  <c r="C78" i="9" s="1"/>
  <c r="B93" i="9"/>
  <c r="F77" i="9" s="1"/>
  <c r="B92" i="9"/>
  <c r="C76" i="9" s="1"/>
  <c r="B91" i="9"/>
  <c r="F75" i="9" s="1"/>
  <c r="B90" i="9"/>
  <c r="E74" i="9" s="1"/>
  <c r="B89" i="9"/>
  <c r="F73" i="9" s="1"/>
  <c r="B88" i="9"/>
  <c r="B87" i="9"/>
  <c r="B86" i="9"/>
  <c r="D70" i="9" s="1"/>
  <c r="B85" i="9"/>
  <c r="D69" i="9" s="1"/>
  <c r="B84" i="9"/>
  <c r="E68" i="9" s="1"/>
  <c r="B83" i="9"/>
  <c r="F67" i="9" s="1"/>
  <c r="B64" i="9"/>
  <c r="B63" i="9"/>
  <c r="B62" i="9"/>
  <c r="B61" i="9"/>
  <c r="B60" i="9"/>
  <c r="B59" i="9"/>
  <c r="B58" i="9"/>
  <c r="B57" i="9"/>
  <c r="B56" i="9"/>
  <c r="B55" i="9"/>
  <c r="B54" i="9"/>
  <c r="B53" i="9"/>
  <c r="B52" i="9"/>
  <c r="B51" i="9"/>
  <c r="B50" i="9"/>
  <c r="B48" i="9"/>
  <c r="B47" i="9"/>
  <c r="B46" i="9"/>
  <c r="B45" i="9"/>
  <c r="B44" i="9"/>
  <c r="B43" i="9"/>
  <c r="B42" i="9"/>
  <c r="B41" i="9"/>
  <c r="B40" i="9"/>
  <c r="B39" i="9"/>
  <c r="B38" i="9"/>
  <c r="B37" i="9"/>
  <c r="B36" i="9"/>
  <c r="B35" i="9"/>
  <c r="B34" i="9"/>
  <c r="B32" i="9"/>
  <c r="B31" i="9"/>
  <c r="B30" i="9"/>
  <c r="B29" i="9"/>
  <c r="B28" i="9"/>
  <c r="B27" i="9"/>
  <c r="B26" i="9"/>
  <c r="B25" i="9"/>
  <c r="B24" i="9"/>
  <c r="B23" i="9"/>
  <c r="B22" i="9"/>
  <c r="B21" i="9"/>
  <c r="B20" i="9"/>
  <c r="B19" i="9"/>
  <c r="B18" i="9"/>
  <c r="A16" i="9"/>
  <c r="A15" i="9"/>
  <c r="A47" i="9" s="1"/>
  <c r="A14" i="9"/>
  <c r="A79" i="9" s="1"/>
  <c r="A13" i="9"/>
  <c r="A12" i="9"/>
  <c r="A11" i="9"/>
  <c r="A10" i="9"/>
  <c r="A9" i="9"/>
  <c r="A41" i="9" s="1"/>
  <c r="A8" i="9"/>
  <c r="A24" i="9" s="1"/>
  <c r="A155" i="9" s="1"/>
  <c r="A7" i="9"/>
  <c r="A6" i="9"/>
  <c r="A5" i="9"/>
  <c r="A21" i="9" s="1"/>
  <c r="A152" i="9" s="1"/>
  <c r="A4" i="9"/>
  <c r="A3" i="9"/>
  <c r="A2" i="9"/>
  <c r="A67" i="9" s="1"/>
  <c r="G1" i="9"/>
  <c r="G2" i="13" s="1"/>
  <c r="C62" i="7"/>
  <c r="C57" i="7"/>
  <c r="B57" i="7"/>
  <c r="B19" i="7" s="1"/>
  <c r="C56" i="7"/>
  <c r="E56" i="7" s="1"/>
  <c r="G15" i="9" s="1"/>
  <c r="B56" i="7"/>
  <c r="B18" i="7" s="1"/>
  <c r="C55" i="7"/>
  <c r="B55" i="7"/>
  <c r="B17" i="7" s="1"/>
  <c r="C54" i="7"/>
  <c r="E54" i="7" s="1"/>
  <c r="G13" i="9" s="1"/>
  <c r="B54" i="7"/>
  <c r="B16" i="7" s="1"/>
  <c r="C53" i="7"/>
  <c r="B53" i="7"/>
  <c r="B15" i="7" s="1"/>
  <c r="C52" i="7"/>
  <c r="B52" i="7"/>
  <c r="B14" i="7" s="1"/>
  <c r="C51" i="7"/>
  <c r="B51" i="7"/>
  <c r="B13" i="7" s="1"/>
  <c r="C50" i="7"/>
  <c r="E50" i="7" s="1"/>
  <c r="G9" i="9" s="1"/>
  <c r="B50" i="7"/>
  <c r="B12" i="7" s="1"/>
  <c r="C49" i="7"/>
  <c r="B49" i="7"/>
  <c r="B11" i="7" s="1"/>
  <c r="GM325" i="62" s="1"/>
  <c r="GM335" i="62" s="1"/>
  <c r="C48" i="7"/>
  <c r="E48" i="7" s="1"/>
  <c r="B48" i="7"/>
  <c r="GM334" i="62" s="1"/>
  <c r="C47" i="7"/>
  <c r="E47" i="7" s="1"/>
  <c r="B47" i="7"/>
  <c r="C46" i="7"/>
  <c r="E46" i="7" s="1"/>
  <c r="GO332" i="62" s="1"/>
  <c r="B46" i="7"/>
  <c r="C45" i="7"/>
  <c r="B45" i="7"/>
  <c r="GM331" i="62" s="1"/>
  <c r="C44" i="7"/>
  <c r="E44" i="7" s="1"/>
  <c r="B44" i="7"/>
  <c r="C43" i="7"/>
  <c r="B43" i="7"/>
  <c r="GM329" i="62" s="1"/>
  <c r="E42" i="7"/>
  <c r="E4" i="7" s="1"/>
  <c r="F40" i="7"/>
  <c r="G40" i="7" s="1"/>
  <c r="H40" i="7" s="1"/>
  <c r="I40" i="7" s="1"/>
  <c r="J40" i="7" s="1"/>
  <c r="K40" i="7" s="1"/>
  <c r="L40" i="7" s="1"/>
  <c r="M40" i="7" s="1"/>
  <c r="N40" i="7" s="1"/>
  <c r="O40" i="7" s="1"/>
  <c r="P40" i="7" s="1"/>
  <c r="AD37" i="7"/>
  <c r="C37" i="7"/>
  <c r="B37" i="7"/>
  <c r="AD36" i="7"/>
  <c r="C36" i="7"/>
  <c r="B36" i="7"/>
  <c r="AD35" i="7"/>
  <c r="C35" i="7"/>
  <c r="B35" i="7"/>
  <c r="AD34" i="7"/>
  <c r="C34" i="7"/>
  <c r="B34" i="7"/>
  <c r="AD33" i="7"/>
  <c r="C33" i="7"/>
  <c r="B33" i="7"/>
  <c r="AD32" i="7"/>
  <c r="C32" i="7"/>
  <c r="B32" i="7"/>
  <c r="AD31" i="7"/>
  <c r="C31" i="7"/>
  <c r="B31" i="7"/>
  <c r="AD30" i="7"/>
  <c r="C30" i="7"/>
  <c r="B30" i="7"/>
  <c r="AD29" i="7"/>
  <c r="C29" i="7"/>
  <c r="B29" i="7"/>
  <c r="AD28" i="7"/>
  <c r="C28" i="7"/>
  <c r="B28" i="7"/>
  <c r="AD27" i="7"/>
  <c r="C27" i="7"/>
  <c r="B27" i="7"/>
  <c r="AD26" i="7"/>
  <c r="C26" i="7"/>
  <c r="B26" i="7"/>
  <c r="AD25" i="7"/>
  <c r="C25" i="7"/>
  <c r="B25" i="7"/>
  <c r="AD24" i="7"/>
  <c r="C24" i="7"/>
  <c r="B24" i="7"/>
  <c r="AD23" i="7"/>
  <c r="C23" i="7"/>
  <c r="B23" i="7"/>
  <c r="B22" i="7"/>
  <c r="B42" i="7" s="1"/>
  <c r="GM328" i="62" s="1"/>
  <c r="E20" i="7"/>
  <c r="GO326" i="62" s="1"/>
  <c r="F19" i="7"/>
  <c r="C19" i="7"/>
  <c r="F18" i="7"/>
  <c r="C18" i="7"/>
  <c r="F17" i="7"/>
  <c r="C17" i="7"/>
  <c r="F16" i="7"/>
  <c r="C16" i="7"/>
  <c r="F15" i="7"/>
  <c r="C15" i="7"/>
  <c r="F14" i="7"/>
  <c r="C14" i="7"/>
  <c r="F13" i="7"/>
  <c r="C13" i="7"/>
  <c r="F12" i="7"/>
  <c r="C12" i="7"/>
  <c r="F11" i="7"/>
  <c r="C11" i="7"/>
  <c r="GN325" i="62" s="1"/>
  <c r="F10" i="7"/>
  <c r="C10" i="7"/>
  <c r="GN324" i="62" s="1"/>
  <c r="F9" i="7"/>
  <c r="GP323" i="62" s="1"/>
  <c r="C9" i="7"/>
  <c r="GN323" i="62" s="1"/>
  <c r="F8" i="7"/>
  <c r="GP322" i="62" s="1"/>
  <c r="C8" i="7"/>
  <c r="GN322" i="62" s="1"/>
  <c r="F7" i="7"/>
  <c r="GP321" i="62" s="1"/>
  <c r="C7" i="7"/>
  <c r="GN321" i="62" s="1"/>
  <c r="F6" i="7"/>
  <c r="GP320" i="62" s="1"/>
  <c r="C6" i="7"/>
  <c r="GN320" i="62" s="1"/>
  <c r="F5" i="7"/>
  <c r="C5" i="7"/>
  <c r="GN319" i="62" s="1"/>
  <c r="G2" i="7"/>
  <c r="G7" i="7" s="1"/>
  <c r="GQ321" i="62" s="1"/>
  <c r="B51" i="8"/>
  <c r="B50" i="8"/>
  <c r="B41" i="11" s="1"/>
  <c r="CW210" i="62" s="1"/>
  <c r="AB46" i="8"/>
  <c r="AB49" i="8" s="1"/>
  <c r="P46" i="8"/>
  <c r="P49" i="8" s="1"/>
  <c r="D46" i="8"/>
  <c r="AM43" i="8"/>
  <c r="AL43" i="8"/>
  <c r="AK43" i="8"/>
  <c r="AJ43" i="8"/>
  <c r="AI43" i="8"/>
  <c r="AH43" i="8"/>
  <c r="AG43" i="8"/>
  <c r="AF43" i="8"/>
  <c r="AE43" i="8"/>
  <c r="AD43" i="8"/>
  <c r="AC43" i="8"/>
  <c r="AB43" i="8"/>
  <c r="AA43" i="8"/>
  <c r="Z43" i="8"/>
  <c r="Y43" i="8"/>
  <c r="X43" i="8"/>
  <c r="W43" i="8"/>
  <c r="V43" i="8"/>
  <c r="U43" i="8"/>
  <c r="T43" i="8"/>
  <c r="S43" i="8"/>
  <c r="R43" i="8"/>
  <c r="Q43" i="8"/>
  <c r="P43" i="8"/>
  <c r="O43" i="8"/>
  <c r="N43" i="8"/>
  <c r="M43" i="8"/>
  <c r="L43" i="8"/>
  <c r="K43" i="8"/>
  <c r="J43" i="8"/>
  <c r="I43" i="8"/>
  <c r="H43" i="8"/>
  <c r="G43" i="8"/>
  <c r="F43" i="8"/>
  <c r="E43" i="8"/>
  <c r="D43" i="8"/>
  <c r="AB42" i="8"/>
  <c r="AC42" i="8" s="1"/>
  <c r="AD42" i="8" s="1"/>
  <c r="AE42" i="8" s="1"/>
  <c r="AF42" i="8" s="1"/>
  <c r="AG42" i="8" s="1"/>
  <c r="AH42" i="8" s="1"/>
  <c r="AI42" i="8" s="1"/>
  <c r="AJ42" i="8" s="1"/>
  <c r="AK42" i="8" s="1"/>
  <c r="AL42" i="8" s="1"/>
  <c r="AM42" i="8" s="1"/>
  <c r="P42" i="8"/>
  <c r="Q42" i="8" s="1"/>
  <c r="R42" i="8" s="1"/>
  <c r="S42" i="8" s="1"/>
  <c r="T42" i="8" s="1"/>
  <c r="U42" i="8" s="1"/>
  <c r="V42" i="8" s="1"/>
  <c r="W42" i="8" s="1"/>
  <c r="X42" i="8" s="1"/>
  <c r="Y42" i="8" s="1"/>
  <c r="Z42" i="8" s="1"/>
  <c r="AA42" i="8" s="1"/>
  <c r="D42" i="8"/>
  <c r="E42" i="8" s="1"/>
  <c r="F42" i="8" s="1"/>
  <c r="G42" i="8" s="1"/>
  <c r="H42" i="8" s="1"/>
  <c r="I42" i="8" s="1"/>
  <c r="J42" i="8" s="1"/>
  <c r="K42" i="8" s="1"/>
  <c r="L42" i="8" s="1"/>
  <c r="M42" i="8" s="1"/>
  <c r="N42" i="8" s="1"/>
  <c r="O42" i="8" s="1"/>
  <c r="AB39" i="8"/>
  <c r="AC39" i="8" s="1"/>
  <c r="AD39" i="8" s="1"/>
  <c r="AE39" i="8" s="1"/>
  <c r="AF39" i="8" s="1"/>
  <c r="AG39" i="8" s="1"/>
  <c r="AH39" i="8" s="1"/>
  <c r="AI39" i="8" s="1"/>
  <c r="AJ39" i="8" s="1"/>
  <c r="AK39" i="8" s="1"/>
  <c r="AL39" i="8" s="1"/>
  <c r="AM39" i="8" s="1"/>
  <c r="P39" i="8"/>
  <c r="Q39" i="8" s="1"/>
  <c r="R39" i="8" s="1"/>
  <c r="S39" i="8" s="1"/>
  <c r="T39" i="8" s="1"/>
  <c r="U39" i="8" s="1"/>
  <c r="V39" i="8" s="1"/>
  <c r="W39" i="8" s="1"/>
  <c r="X39" i="8" s="1"/>
  <c r="Y39" i="8" s="1"/>
  <c r="Z39" i="8" s="1"/>
  <c r="AA39" i="8" s="1"/>
  <c r="D39" i="8"/>
  <c r="E39" i="8" s="1"/>
  <c r="F39" i="8" s="1"/>
  <c r="G39" i="8" s="1"/>
  <c r="H39" i="8" s="1"/>
  <c r="I39" i="8" s="1"/>
  <c r="J39" i="8" s="1"/>
  <c r="K39" i="8" s="1"/>
  <c r="L39" i="8" s="1"/>
  <c r="M39" i="8" s="1"/>
  <c r="N39" i="8" s="1"/>
  <c r="O39" i="8" s="1"/>
  <c r="E36" i="8"/>
  <c r="E35" i="8"/>
  <c r="E34" i="8"/>
  <c r="E33" i="8"/>
  <c r="E32" i="8"/>
  <c r="E31" i="8"/>
  <c r="E30" i="8"/>
  <c r="E29" i="8"/>
  <c r="E28" i="8"/>
  <c r="E27" i="8"/>
  <c r="E26" i="8"/>
  <c r="E25" i="8"/>
  <c r="E24" i="8"/>
  <c r="E23" i="8"/>
  <c r="E22" i="8"/>
  <c r="E21" i="8"/>
  <c r="E20" i="8"/>
  <c r="A20" i="8"/>
  <c r="A21" i="8" s="1"/>
  <c r="A22" i="8" s="1"/>
  <c r="A23" i="8" s="1"/>
  <c r="A24" i="8" s="1"/>
  <c r="A25" i="8" s="1"/>
  <c r="A26" i="8" s="1"/>
  <c r="A27" i="8" s="1"/>
  <c r="A28" i="8" s="1"/>
  <c r="A29" i="8" s="1"/>
  <c r="A30" i="8" s="1"/>
  <c r="A31" i="8" s="1"/>
  <c r="A32" i="8" s="1"/>
  <c r="A33" i="8" s="1"/>
  <c r="A34" i="8" s="1"/>
  <c r="A35" i="8" s="1"/>
  <c r="A36" i="8" s="1"/>
  <c r="K19" i="8"/>
  <c r="E19" i="8"/>
  <c r="D12" i="11" s="1"/>
  <c r="E18" i="8"/>
  <c r="AB15" i="8"/>
  <c r="AC15" i="8" s="1"/>
  <c r="AD15" i="8" s="1"/>
  <c r="AE15" i="8" s="1"/>
  <c r="AF15" i="8" s="1"/>
  <c r="AG15" i="8" s="1"/>
  <c r="AH15" i="8" s="1"/>
  <c r="AI15" i="8" s="1"/>
  <c r="AJ15" i="8" s="1"/>
  <c r="AK15" i="8" s="1"/>
  <c r="AL15" i="8" s="1"/>
  <c r="AM15" i="8" s="1"/>
  <c r="P15" i="8"/>
  <c r="Q15" i="8" s="1"/>
  <c r="R15" i="8" s="1"/>
  <c r="S15" i="8" s="1"/>
  <c r="T15" i="8" s="1"/>
  <c r="U15" i="8" s="1"/>
  <c r="V15" i="8" s="1"/>
  <c r="W15" i="8" s="1"/>
  <c r="X15" i="8" s="1"/>
  <c r="Y15" i="8" s="1"/>
  <c r="Z15" i="8" s="1"/>
  <c r="AA15" i="8" s="1"/>
  <c r="D15" i="8"/>
  <c r="E15" i="8" s="1"/>
  <c r="F15" i="8" s="1"/>
  <c r="G15" i="8" s="1"/>
  <c r="H15" i="8" s="1"/>
  <c r="I15" i="8" s="1"/>
  <c r="J15" i="8" s="1"/>
  <c r="K15" i="8" s="1"/>
  <c r="L15" i="8" s="1"/>
  <c r="M15" i="8" s="1"/>
  <c r="N15" i="8" s="1"/>
  <c r="O15" i="8" s="1"/>
  <c r="E13" i="8"/>
  <c r="F13" i="8" s="1"/>
  <c r="AB11" i="8"/>
  <c r="AC11" i="8" s="1"/>
  <c r="AD11" i="8" s="1"/>
  <c r="AE11" i="8" s="1"/>
  <c r="AF11" i="8" s="1"/>
  <c r="AG11" i="8" s="1"/>
  <c r="AH11" i="8" s="1"/>
  <c r="AI11" i="8" s="1"/>
  <c r="AJ11" i="8" s="1"/>
  <c r="AK11" i="8" s="1"/>
  <c r="AL11" i="8" s="1"/>
  <c r="AM11" i="8" s="1"/>
  <c r="P11" i="8"/>
  <c r="Q11" i="8" s="1"/>
  <c r="R11" i="8" s="1"/>
  <c r="S11" i="8" s="1"/>
  <c r="T11" i="8" s="1"/>
  <c r="U11" i="8" s="1"/>
  <c r="V11" i="8" s="1"/>
  <c r="W11" i="8" s="1"/>
  <c r="X11" i="8" s="1"/>
  <c r="Y11" i="8" s="1"/>
  <c r="Z11" i="8" s="1"/>
  <c r="AA11" i="8" s="1"/>
  <c r="D11" i="8"/>
  <c r="E11" i="8" s="1"/>
  <c r="F11" i="8" s="1"/>
  <c r="G11" i="8" s="1"/>
  <c r="H11" i="8" s="1"/>
  <c r="I11" i="8" s="1"/>
  <c r="J11" i="8" s="1"/>
  <c r="K11" i="8" s="1"/>
  <c r="L11" i="8" s="1"/>
  <c r="M11" i="8" s="1"/>
  <c r="N11" i="8" s="1"/>
  <c r="O11" i="8" s="1"/>
  <c r="AB9" i="8"/>
  <c r="AC9" i="8" s="1"/>
  <c r="AD9" i="8" s="1"/>
  <c r="AE9" i="8" s="1"/>
  <c r="AF9" i="8" s="1"/>
  <c r="AG9" i="8" s="1"/>
  <c r="AH9" i="8" s="1"/>
  <c r="AI9" i="8" s="1"/>
  <c r="AJ9" i="8" s="1"/>
  <c r="AK9" i="8" s="1"/>
  <c r="AL9" i="8" s="1"/>
  <c r="AM9" i="8" s="1"/>
  <c r="P9" i="8"/>
  <c r="Q9" i="8" s="1"/>
  <c r="R9" i="8" s="1"/>
  <c r="S9" i="8" s="1"/>
  <c r="T9" i="8" s="1"/>
  <c r="U9" i="8" s="1"/>
  <c r="V9" i="8" s="1"/>
  <c r="W9" i="8" s="1"/>
  <c r="X9" i="8" s="1"/>
  <c r="Y9" i="8" s="1"/>
  <c r="Z9" i="8" s="1"/>
  <c r="AA9" i="8" s="1"/>
  <c r="D9" i="8"/>
  <c r="E9" i="8" s="1"/>
  <c r="F9" i="8" s="1"/>
  <c r="G9" i="8" s="1"/>
  <c r="H9" i="8" s="1"/>
  <c r="I9" i="8" s="1"/>
  <c r="J9" i="8" s="1"/>
  <c r="K9" i="8" s="1"/>
  <c r="L9" i="8" s="1"/>
  <c r="M9" i="8" s="1"/>
  <c r="N9" i="8" s="1"/>
  <c r="O9" i="8" s="1"/>
  <c r="D7" i="8"/>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D3" i="8"/>
  <c r="E3" i="8" s="1"/>
  <c r="F3" i="8" s="1"/>
  <c r="G3" i="8" s="1"/>
  <c r="H3" i="8" s="1"/>
  <c r="I3" i="8" s="1"/>
  <c r="J3" i="8" s="1"/>
  <c r="K3" i="8" s="1"/>
  <c r="L3" i="8" s="1"/>
  <c r="M3" i="8" s="1"/>
  <c r="N3" i="8" s="1"/>
  <c r="O3" i="8" s="1"/>
  <c r="P3" i="8" s="1"/>
  <c r="Q3" i="8" s="1"/>
  <c r="R3" i="8" s="1"/>
  <c r="S3" i="8" s="1"/>
  <c r="T3" i="8" s="1"/>
  <c r="U3" i="8" s="1"/>
  <c r="V3" i="8" s="1"/>
  <c r="W3" i="8" s="1"/>
  <c r="X3" i="8" s="1"/>
  <c r="Y3" i="8" s="1"/>
  <c r="Z3" i="8" s="1"/>
  <c r="AA3" i="8" s="1"/>
  <c r="AB3" i="8" s="1"/>
  <c r="AC3" i="8" s="1"/>
  <c r="AD3" i="8" s="1"/>
  <c r="AE3" i="8" s="1"/>
  <c r="AF3" i="8" s="1"/>
  <c r="AG3" i="8" s="1"/>
  <c r="AH3" i="8" s="1"/>
  <c r="AI3" i="8" s="1"/>
  <c r="AJ3" i="8" s="1"/>
  <c r="AK3" i="8" s="1"/>
  <c r="AL3" i="8" s="1"/>
  <c r="AM3" i="8" s="1"/>
  <c r="Q2" i="8"/>
  <c r="R2" i="8" s="1"/>
  <c r="S2" i="8" s="1"/>
  <c r="T2" i="8" s="1"/>
  <c r="U2" i="8" s="1"/>
  <c r="V2" i="8" s="1"/>
  <c r="W2" i="8" s="1"/>
  <c r="X2" i="8" s="1"/>
  <c r="Y2" i="8" s="1"/>
  <c r="Z2" i="8" s="1"/>
  <c r="AA2" i="8" s="1"/>
  <c r="AB2" i="8" s="1"/>
  <c r="AC2" i="8" s="1"/>
  <c r="AD2" i="8" s="1"/>
  <c r="AE2" i="8" s="1"/>
  <c r="AF2" i="8" s="1"/>
  <c r="AG2" i="8" s="1"/>
  <c r="AH2" i="8" s="1"/>
  <c r="AI2" i="8" s="1"/>
  <c r="AJ2" i="8" s="1"/>
  <c r="AK2" i="8" s="1"/>
  <c r="AL2" i="8" s="1"/>
  <c r="AM2" i="8" s="1"/>
  <c r="K79" i="22"/>
  <c r="C79" i="22"/>
  <c r="K78" i="22"/>
  <c r="C78" i="22"/>
  <c r="K77" i="22"/>
  <c r="C77" i="22"/>
  <c r="K76" i="22"/>
  <c r="C76" i="22"/>
  <c r="K75" i="22"/>
  <c r="C75" i="22"/>
  <c r="K70" i="22"/>
  <c r="A70" i="22"/>
  <c r="A104" i="22" s="1"/>
  <c r="K69" i="22"/>
  <c r="A69" i="22"/>
  <c r="A103" i="22" s="1"/>
  <c r="K68" i="22"/>
  <c r="A68" i="22"/>
  <c r="A102" i="22" s="1"/>
  <c r="K67" i="22"/>
  <c r="A67" i="22"/>
  <c r="A101" i="22" s="1"/>
  <c r="K66" i="22"/>
  <c r="A66" i="22"/>
  <c r="A100" i="22" s="1"/>
  <c r="K65" i="22"/>
  <c r="A65" i="22"/>
  <c r="A99" i="22" s="1"/>
  <c r="K64" i="22"/>
  <c r="A64" i="22"/>
  <c r="A98" i="22" s="1"/>
  <c r="K63" i="22"/>
  <c r="A63" i="22"/>
  <c r="A97" i="22" s="1"/>
  <c r="K62" i="22"/>
  <c r="A62" i="22"/>
  <c r="A96" i="22" s="1"/>
  <c r="K61" i="22"/>
  <c r="A61" i="22"/>
  <c r="A95" i="22" s="1"/>
  <c r="K60" i="22"/>
  <c r="A60" i="22"/>
  <c r="A94" i="22" s="1"/>
  <c r="K59" i="22"/>
  <c r="A59" i="22"/>
  <c r="A93" i="22" s="1"/>
  <c r="K58" i="22"/>
  <c r="A58" i="22"/>
  <c r="A92" i="22" s="1"/>
  <c r="K57" i="22"/>
  <c r="A57" i="22"/>
  <c r="A91" i="22" s="1"/>
  <c r="K56" i="22"/>
  <c r="A56" i="22"/>
  <c r="A90" i="22" s="1"/>
  <c r="K55" i="22"/>
  <c r="A55" i="22"/>
  <c r="A89" i="22" s="1"/>
  <c r="K54" i="22"/>
  <c r="A54" i="22"/>
  <c r="A88" i="22" s="1"/>
  <c r="K53" i="22"/>
  <c r="A53" i="22"/>
  <c r="A87" i="22" s="1"/>
  <c r="K52" i="22"/>
  <c r="A52" i="22"/>
  <c r="A86" i="22" s="1"/>
  <c r="K51" i="22"/>
  <c r="A51" i="22"/>
  <c r="A85" i="22" s="1"/>
  <c r="K50" i="22"/>
  <c r="A50" i="22"/>
  <c r="A84" i="22" s="1"/>
  <c r="K49" i="22"/>
  <c r="A49" i="22"/>
  <c r="A83" i="22" s="1"/>
  <c r="K48" i="22"/>
  <c r="A48" i="22"/>
  <c r="A82" i="22" s="1"/>
  <c r="K47" i="22"/>
  <c r="A47" i="22"/>
  <c r="A81" i="22" s="1"/>
  <c r="K46" i="22"/>
  <c r="A46" i="22"/>
  <c r="BX124" i="62" s="1"/>
  <c r="K45" i="22"/>
  <c r="K44" i="22"/>
  <c r="K43" i="22"/>
  <c r="K42" i="22"/>
  <c r="K41" i="22"/>
  <c r="A40" i="22"/>
  <c r="K39" i="22"/>
  <c r="L39" i="22" s="1"/>
  <c r="M39" i="22" s="1"/>
  <c r="N39" i="22" s="1"/>
  <c r="O39" i="22" s="1"/>
  <c r="P39" i="22" s="1"/>
  <c r="Q39" i="22" s="1"/>
  <c r="R39" i="22" s="1"/>
  <c r="S39" i="22" s="1"/>
  <c r="T39" i="22" s="1"/>
  <c r="U39" i="22" s="1"/>
  <c r="V39" i="22" s="1"/>
  <c r="W39" i="22" s="1"/>
  <c r="K37" i="22"/>
  <c r="E59" i="7" s="1"/>
  <c r="C37" i="22"/>
  <c r="L36" i="22"/>
  <c r="L70" i="22" s="1"/>
  <c r="F36" i="22"/>
  <c r="C70" i="22" s="1"/>
  <c r="E36" i="22"/>
  <c r="D36" i="22"/>
  <c r="K104" i="22" s="1"/>
  <c r="L35" i="22"/>
  <c r="L69" i="22" s="1"/>
  <c r="F35" i="22"/>
  <c r="J69" i="22" s="1"/>
  <c r="E35" i="22"/>
  <c r="D35" i="22"/>
  <c r="L34" i="22"/>
  <c r="L68" i="22" s="1"/>
  <c r="F34" i="22"/>
  <c r="E34" i="22"/>
  <c r="D34" i="22"/>
  <c r="L33" i="22"/>
  <c r="F33" i="22"/>
  <c r="E33" i="22"/>
  <c r="D33" i="22"/>
  <c r="K101" i="22" s="1"/>
  <c r="L32" i="22"/>
  <c r="L66" i="22" s="1"/>
  <c r="F32" i="22"/>
  <c r="J66" i="22" s="1"/>
  <c r="E32" i="22"/>
  <c r="D32" i="22"/>
  <c r="C100" i="22" s="1"/>
  <c r="L31" i="22"/>
  <c r="F31" i="22"/>
  <c r="E31" i="22"/>
  <c r="D31" i="22"/>
  <c r="L30" i="22"/>
  <c r="L64" i="22" s="1"/>
  <c r="F30" i="22"/>
  <c r="E30" i="22"/>
  <c r="D30" i="22"/>
  <c r="L29" i="22"/>
  <c r="L63" i="22" s="1"/>
  <c r="F29" i="22"/>
  <c r="E29" i="22"/>
  <c r="D29" i="22"/>
  <c r="L28" i="22"/>
  <c r="L62" i="22" s="1"/>
  <c r="F28" i="22"/>
  <c r="J62" i="22" s="1"/>
  <c r="E28" i="22"/>
  <c r="D28" i="22"/>
  <c r="L27" i="22"/>
  <c r="F27" i="22"/>
  <c r="E27" i="22"/>
  <c r="D27" i="22"/>
  <c r="L26" i="22"/>
  <c r="L60" i="22" s="1"/>
  <c r="F26" i="22"/>
  <c r="C60" i="22" s="1"/>
  <c r="E26" i="22"/>
  <c r="D26" i="22"/>
  <c r="C94" i="22" s="1"/>
  <c r="L25" i="22"/>
  <c r="F25" i="22"/>
  <c r="E25" i="22"/>
  <c r="D25" i="22"/>
  <c r="L24" i="22"/>
  <c r="M24" i="22" s="1"/>
  <c r="F24" i="22"/>
  <c r="C58" i="22" s="1"/>
  <c r="E24" i="22"/>
  <c r="D24" i="22"/>
  <c r="K92" i="22" s="1"/>
  <c r="L23" i="22"/>
  <c r="L57" i="22" s="1"/>
  <c r="F23" i="22"/>
  <c r="E23" i="22"/>
  <c r="D23" i="22"/>
  <c r="K91" i="22" s="1"/>
  <c r="L22" i="22"/>
  <c r="L56" i="22" s="1"/>
  <c r="F22" i="22"/>
  <c r="J56" i="22" s="1"/>
  <c r="E22" i="22"/>
  <c r="D22" i="22"/>
  <c r="L21" i="22"/>
  <c r="F21" i="22"/>
  <c r="E21" i="22"/>
  <c r="D21" i="22"/>
  <c r="L20" i="22"/>
  <c r="L54" i="22" s="1"/>
  <c r="F20" i="22"/>
  <c r="J54" i="22" s="1"/>
  <c r="E20" i="22"/>
  <c r="D20" i="22"/>
  <c r="L19" i="22"/>
  <c r="F19" i="22"/>
  <c r="J53" i="22" s="1"/>
  <c r="E19" i="22"/>
  <c r="D19" i="22"/>
  <c r="L18" i="22"/>
  <c r="F18" i="22"/>
  <c r="C52" i="22" s="1"/>
  <c r="E18" i="22"/>
  <c r="D18" i="22"/>
  <c r="K86" i="22" s="1"/>
  <c r="L17" i="22"/>
  <c r="L51" i="22" s="1"/>
  <c r="F17" i="22"/>
  <c r="E17" i="22"/>
  <c r="D17" i="22"/>
  <c r="L16" i="22"/>
  <c r="L50" i="22" s="1"/>
  <c r="F16" i="22"/>
  <c r="E16" i="22"/>
  <c r="D16" i="22"/>
  <c r="L15" i="22"/>
  <c r="F15" i="22"/>
  <c r="E15" i="22"/>
  <c r="D15" i="22"/>
  <c r="L14" i="22"/>
  <c r="L48" i="22" s="1"/>
  <c r="F14" i="22"/>
  <c r="J48" i="22" s="1"/>
  <c r="E14" i="22"/>
  <c r="D14" i="22"/>
  <c r="L13" i="22"/>
  <c r="F13" i="22"/>
  <c r="C47" i="22" s="1"/>
  <c r="E13" i="22"/>
  <c r="D13" i="22"/>
  <c r="L12" i="22"/>
  <c r="L46" i="22" s="1"/>
  <c r="F12" i="22"/>
  <c r="C46" i="22" s="1"/>
  <c r="E12" i="22"/>
  <c r="D12" i="22"/>
  <c r="L10" i="22"/>
  <c r="L79" i="22" s="1"/>
  <c r="F10" i="22"/>
  <c r="E10" i="22"/>
  <c r="B10" i="22"/>
  <c r="A10" i="22"/>
  <c r="A45" i="22" s="1"/>
  <c r="L9" i="22"/>
  <c r="M9" i="22" s="1"/>
  <c r="N9" i="22" s="1"/>
  <c r="F9" i="22"/>
  <c r="E9" i="22"/>
  <c r="B9" i="22"/>
  <c r="A9" i="22"/>
  <c r="A44" i="22" s="1"/>
  <c r="BX122" i="62" s="1"/>
  <c r="L8" i="22"/>
  <c r="L43" i="22" s="1"/>
  <c r="F8" i="22"/>
  <c r="E8" i="22"/>
  <c r="B8" i="22"/>
  <c r="A8" i="22"/>
  <c r="A43" i="22" s="1"/>
  <c r="L7" i="22"/>
  <c r="M7" i="22" s="1"/>
  <c r="M42" i="22" s="1"/>
  <c r="F7" i="22"/>
  <c r="E7" i="22"/>
  <c r="B7" i="22"/>
  <c r="A7" i="22"/>
  <c r="A42" i="22" s="1"/>
  <c r="L6" i="22"/>
  <c r="M6" i="22" s="1"/>
  <c r="N6" i="22" s="1"/>
  <c r="F6" i="22"/>
  <c r="C41" i="22" s="1"/>
  <c r="B6" i="22"/>
  <c r="K4" i="22"/>
  <c r="L4" i="22" s="1"/>
  <c r="M4" i="22" s="1"/>
  <c r="N4" i="22" s="1"/>
  <c r="O4" i="22" s="1"/>
  <c r="P4" i="22" s="1"/>
  <c r="Q4" i="22" s="1"/>
  <c r="R4" i="22" s="1"/>
  <c r="S4" i="22" s="1"/>
  <c r="T4" i="22" s="1"/>
  <c r="U4" i="22" s="1"/>
  <c r="V4" i="22" s="1"/>
  <c r="W4" i="22" s="1"/>
  <c r="X4" i="22" s="1"/>
  <c r="Y4" i="22" s="1"/>
  <c r="Z4" i="22" s="1"/>
  <c r="AA4" i="22" s="1"/>
  <c r="AB4" i="22" s="1"/>
  <c r="AC4" i="22" s="1"/>
  <c r="AD4" i="22" s="1"/>
  <c r="AE4" i="22" s="1"/>
  <c r="AF4" i="22" s="1"/>
  <c r="AG4" i="22" s="1"/>
  <c r="AH4" i="22" s="1"/>
  <c r="AI4" i="22" s="1"/>
  <c r="AJ4" i="22" s="1"/>
  <c r="AK4" i="22" s="1"/>
  <c r="AL4" i="22" s="1"/>
  <c r="AM4" i="22" s="1"/>
  <c r="AN4" i="22" s="1"/>
  <c r="AO4" i="22" s="1"/>
  <c r="AP4" i="22" s="1"/>
  <c r="AQ4" i="22" s="1"/>
  <c r="AR4" i="22" s="1"/>
  <c r="AS4" i="22" s="1"/>
  <c r="AT4" i="22" s="1"/>
  <c r="I42" i="3"/>
  <c r="H42" i="3"/>
  <c r="E42" i="3"/>
  <c r="R39" i="3"/>
  <c r="R57" i="3" s="1"/>
  <c r="Q39" i="3"/>
  <c r="Q57" i="3" s="1"/>
  <c r="P39" i="3"/>
  <c r="P57" i="3" s="1"/>
  <c r="O39" i="3"/>
  <c r="O57" i="3" s="1"/>
  <c r="N39" i="3"/>
  <c r="N57" i="3" s="1"/>
  <c r="M39" i="3"/>
  <c r="M57" i="3" s="1"/>
  <c r="L39" i="3"/>
  <c r="L57" i="3" s="1"/>
  <c r="I39" i="3"/>
  <c r="AQ97" i="9" s="1"/>
  <c r="G39" i="3"/>
  <c r="G57" i="3" s="1"/>
  <c r="F39" i="3"/>
  <c r="E39" i="3"/>
  <c r="AQ32" i="9" s="1"/>
  <c r="D39" i="3"/>
  <c r="S39" i="3" s="1"/>
  <c r="C39" i="3"/>
  <c r="C57" i="3" s="1"/>
  <c r="B39" i="3"/>
  <c r="B57" i="3" s="1"/>
  <c r="R38" i="3"/>
  <c r="R56" i="3" s="1"/>
  <c r="Q38" i="3"/>
  <c r="Q56" i="3" s="1"/>
  <c r="P38" i="3"/>
  <c r="P56" i="3" s="1"/>
  <c r="O38" i="3"/>
  <c r="O56" i="3" s="1"/>
  <c r="N38" i="3"/>
  <c r="N56" i="3" s="1"/>
  <c r="M38" i="3"/>
  <c r="M56" i="3" s="1"/>
  <c r="L38" i="3"/>
  <c r="L56" i="3" s="1"/>
  <c r="I38" i="3"/>
  <c r="AQ96" i="9" s="1"/>
  <c r="G38" i="3"/>
  <c r="G56" i="3" s="1"/>
  <c r="F38" i="3"/>
  <c r="E38" i="3"/>
  <c r="D38" i="3"/>
  <c r="C38" i="3"/>
  <c r="Q18" i="7" s="1"/>
  <c r="B38" i="3"/>
  <c r="B56" i="3" s="1"/>
  <c r="R37" i="3"/>
  <c r="R55" i="3" s="1"/>
  <c r="Q37" i="3"/>
  <c r="Q55" i="3" s="1"/>
  <c r="P37" i="3"/>
  <c r="O37" i="3"/>
  <c r="O55" i="3" s="1"/>
  <c r="N37" i="3"/>
  <c r="N55" i="3" s="1"/>
  <c r="M37" i="3"/>
  <c r="M55" i="3" s="1"/>
  <c r="L37" i="3"/>
  <c r="L55" i="3" s="1"/>
  <c r="I37" i="3"/>
  <c r="AQ95" i="9" s="1"/>
  <c r="G37" i="3"/>
  <c r="G55" i="3" s="1"/>
  <c r="F37" i="3"/>
  <c r="E37" i="3"/>
  <c r="AQ30" i="9" s="1"/>
  <c r="D37" i="3"/>
  <c r="S37" i="3" s="1"/>
  <c r="C37" i="3"/>
  <c r="Q17" i="7" s="1"/>
  <c r="B37" i="3"/>
  <c r="B55" i="3" s="1"/>
  <c r="R36" i="3"/>
  <c r="R54" i="3" s="1"/>
  <c r="Q36" i="3"/>
  <c r="Q54" i="3" s="1"/>
  <c r="P36" i="3"/>
  <c r="P54" i="3" s="1"/>
  <c r="O36" i="3"/>
  <c r="O54" i="3" s="1"/>
  <c r="N36" i="3"/>
  <c r="N54" i="3" s="1"/>
  <c r="M36" i="3"/>
  <c r="M54" i="3" s="1"/>
  <c r="L36" i="3"/>
  <c r="L54" i="3" s="1"/>
  <c r="I36" i="3"/>
  <c r="AQ94" i="9" s="1"/>
  <c r="G36" i="3"/>
  <c r="G54" i="3" s="1"/>
  <c r="F36" i="3"/>
  <c r="E36" i="3"/>
  <c r="AQ29" i="9" s="1"/>
  <c r="D36" i="3"/>
  <c r="S36" i="3" s="1"/>
  <c r="C36" i="3"/>
  <c r="Q16" i="7" s="1"/>
  <c r="B36" i="3"/>
  <c r="B54" i="3" s="1"/>
  <c r="R35" i="3"/>
  <c r="R53" i="3" s="1"/>
  <c r="Q35" i="3"/>
  <c r="Q53" i="3" s="1"/>
  <c r="P35" i="3"/>
  <c r="P53" i="3" s="1"/>
  <c r="O35" i="3"/>
  <c r="O53" i="3" s="1"/>
  <c r="N35" i="3"/>
  <c r="N53" i="3" s="1"/>
  <c r="M35" i="3"/>
  <c r="M53" i="3" s="1"/>
  <c r="L35" i="3"/>
  <c r="L53" i="3" s="1"/>
  <c r="I35" i="3"/>
  <c r="AQ93" i="9" s="1"/>
  <c r="G35" i="3"/>
  <c r="G53" i="3" s="1"/>
  <c r="F35" i="3"/>
  <c r="F53" i="3" s="1"/>
  <c r="E35" i="3"/>
  <c r="E53" i="3" s="1"/>
  <c r="AR28" i="9" s="1"/>
  <c r="D35" i="3"/>
  <c r="C35" i="3"/>
  <c r="Q15" i="7" s="1"/>
  <c r="B35" i="3"/>
  <c r="B53" i="3" s="1"/>
  <c r="R34" i="3"/>
  <c r="R52" i="3" s="1"/>
  <c r="Q34" i="3"/>
  <c r="Q52" i="3" s="1"/>
  <c r="P34" i="3"/>
  <c r="O34" i="3"/>
  <c r="O52" i="3" s="1"/>
  <c r="N34" i="3"/>
  <c r="N52" i="3" s="1"/>
  <c r="M34" i="3"/>
  <c r="M52" i="3" s="1"/>
  <c r="L34" i="3"/>
  <c r="L52" i="3" s="1"/>
  <c r="I34" i="3"/>
  <c r="AQ92" i="9" s="1"/>
  <c r="G34" i="3"/>
  <c r="G52" i="3" s="1"/>
  <c r="F34" i="3"/>
  <c r="E34" i="3"/>
  <c r="D34" i="3"/>
  <c r="S34" i="3" s="1"/>
  <c r="C34" i="3"/>
  <c r="Q14" i="7" s="1"/>
  <c r="B34" i="3"/>
  <c r="B52" i="3" s="1"/>
  <c r="R33" i="3"/>
  <c r="R51" i="3" s="1"/>
  <c r="Q33" i="3"/>
  <c r="Q51" i="3" s="1"/>
  <c r="P33" i="3"/>
  <c r="P51" i="3" s="1"/>
  <c r="O33" i="3"/>
  <c r="O51" i="3" s="1"/>
  <c r="N33" i="3"/>
  <c r="N51" i="3" s="1"/>
  <c r="M33" i="3"/>
  <c r="M51" i="3" s="1"/>
  <c r="L33" i="3"/>
  <c r="L51" i="3" s="1"/>
  <c r="I33" i="3"/>
  <c r="AQ91" i="9" s="1"/>
  <c r="G33" i="3"/>
  <c r="G51" i="3" s="1"/>
  <c r="F33" i="3"/>
  <c r="E33" i="3"/>
  <c r="AQ26" i="9" s="1"/>
  <c r="D33" i="3"/>
  <c r="S33" i="3" s="1"/>
  <c r="C33" i="3"/>
  <c r="Q13" i="7" s="1"/>
  <c r="B33" i="3"/>
  <c r="B51" i="3" s="1"/>
  <c r="R32" i="3"/>
  <c r="R50" i="3" s="1"/>
  <c r="Q32" i="3"/>
  <c r="Q50" i="3" s="1"/>
  <c r="P32" i="3"/>
  <c r="P50" i="3" s="1"/>
  <c r="O32" i="3"/>
  <c r="O50" i="3" s="1"/>
  <c r="N32" i="3"/>
  <c r="N50" i="3" s="1"/>
  <c r="M32" i="3"/>
  <c r="M50" i="3" s="1"/>
  <c r="L32" i="3"/>
  <c r="L50" i="3" s="1"/>
  <c r="I32" i="3"/>
  <c r="AQ90" i="9" s="1"/>
  <c r="G32" i="3"/>
  <c r="G50" i="3" s="1"/>
  <c r="F32" i="3"/>
  <c r="F50" i="3" s="1"/>
  <c r="E32" i="3"/>
  <c r="AQ25" i="9" s="1"/>
  <c r="D32" i="3"/>
  <c r="C32" i="3"/>
  <c r="Q12" i="7" s="1"/>
  <c r="B32" i="3"/>
  <c r="B50" i="3" s="1"/>
  <c r="R31" i="3"/>
  <c r="R49" i="3" s="1"/>
  <c r="Q31" i="3"/>
  <c r="Q49" i="3" s="1"/>
  <c r="P31" i="3"/>
  <c r="P49" i="3" s="1"/>
  <c r="O31" i="3"/>
  <c r="O49" i="3" s="1"/>
  <c r="N31" i="3"/>
  <c r="N49" i="3" s="1"/>
  <c r="M31" i="3"/>
  <c r="M49" i="3" s="1"/>
  <c r="L31" i="3"/>
  <c r="L49" i="3" s="1"/>
  <c r="I31" i="3"/>
  <c r="AQ89" i="9" s="1"/>
  <c r="G31" i="3"/>
  <c r="G49" i="3" s="1"/>
  <c r="F31" i="3"/>
  <c r="E31" i="3"/>
  <c r="D31" i="3"/>
  <c r="S31" i="3" s="1"/>
  <c r="C31" i="3"/>
  <c r="Q11" i="7" s="1"/>
  <c r="B31" i="3"/>
  <c r="B49" i="3" s="1"/>
  <c r="R30" i="3"/>
  <c r="R48" i="3" s="1"/>
  <c r="Q30" i="3"/>
  <c r="Q48" i="3" s="1"/>
  <c r="P30" i="3"/>
  <c r="P48" i="3" s="1"/>
  <c r="O30" i="3"/>
  <c r="O48" i="3" s="1"/>
  <c r="N30" i="3"/>
  <c r="N48" i="3" s="1"/>
  <c r="M30" i="3"/>
  <c r="M48" i="3" s="1"/>
  <c r="L30" i="3"/>
  <c r="L48" i="3" s="1"/>
  <c r="I30" i="3"/>
  <c r="AQ88" i="9" s="1"/>
  <c r="G30" i="3"/>
  <c r="G48" i="3" s="1"/>
  <c r="F30" i="3"/>
  <c r="E30" i="3"/>
  <c r="AQ23" i="9" s="1"/>
  <c r="D30" i="3"/>
  <c r="S30" i="3" s="1"/>
  <c r="C30" i="3"/>
  <c r="Q10" i="7" s="1"/>
  <c r="B30" i="3"/>
  <c r="B48" i="3" s="1"/>
  <c r="R29" i="3"/>
  <c r="R47" i="3" s="1"/>
  <c r="Q29" i="3"/>
  <c r="Q47" i="3" s="1"/>
  <c r="P29" i="3"/>
  <c r="P47" i="3" s="1"/>
  <c r="O29" i="3"/>
  <c r="O47" i="3" s="1"/>
  <c r="N29" i="3"/>
  <c r="N47" i="3" s="1"/>
  <c r="M29" i="3"/>
  <c r="M47" i="3" s="1"/>
  <c r="L29" i="3"/>
  <c r="L47" i="3" s="1"/>
  <c r="I29" i="3"/>
  <c r="AQ87" i="9" s="1"/>
  <c r="G29" i="3"/>
  <c r="G47" i="3" s="1"/>
  <c r="F29" i="3"/>
  <c r="E29" i="3"/>
  <c r="AQ22" i="9" s="1"/>
  <c r="D29" i="3"/>
  <c r="C29" i="3"/>
  <c r="Q9" i="7" s="1"/>
  <c r="B29" i="3"/>
  <c r="B47" i="3" s="1"/>
  <c r="R28" i="3"/>
  <c r="R46" i="3" s="1"/>
  <c r="Q28" i="3"/>
  <c r="Q46" i="3" s="1"/>
  <c r="P28" i="3"/>
  <c r="O28" i="3"/>
  <c r="O46" i="3" s="1"/>
  <c r="N28" i="3"/>
  <c r="N46" i="3" s="1"/>
  <c r="M28" i="3"/>
  <c r="M46" i="3" s="1"/>
  <c r="L28" i="3"/>
  <c r="L46" i="3" s="1"/>
  <c r="I28" i="3"/>
  <c r="AQ86" i="9" s="1"/>
  <c r="G28" i="3"/>
  <c r="G46" i="3" s="1"/>
  <c r="F28" i="3"/>
  <c r="E28" i="3"/>
  <c r="AQ21" i="9" s="1"/>
  <c r="D28" i="3"/>
  <c r="S28" i="3" s="1"/>
  <c r="C28" i="3"/>
  <c r="Q8" i="7" s="1"/>
  <c r="B28" i="3"/>
  <c r="B46" i="3" s="1"/>
  <c r="R27" i="3"/>
  <c r="R45" i="3" s="1"/>
  <c r="Q27" i="3"/>
  <c r="Q45" i="3" s="1"/>
  <c r="P27" i="3"/>
  <c r="P45" i="3" s="1"/>
  <c r="O27" i="3"/>
  <c r="O45" i="3" s="1"/>
  <c r="N27" i="3"/>
  <c r="N45" i="3" s="1"/>
  <c r="M27" i="3"/>
  <c r="M45" i="3" s="1"/>
  <c r="L27" i="3"/>
  <c r="L45" i="3" s="1"/>
  <c r="I27" i="3"/>
  <c r="AQ85" i="9" s="1"/>
  <c r="G27" i="3"/>
  <c r="G45" i="3" s="1"/>
  <c r="F27" i="3"/>
  <c r="E27" i="3"/>
  <c r="AQ20" i="9" s="1"/>
  <c r="D27" i="3"/>
  <c r="S27" i="3" s="1"/>
  <c r="C27" i="3"/>
  <c r="C45" i="3" s="1"/>
  <c r="B27" i="3"/>
  <c r="B45" i="3" s="1"/>
  <c r="R26" i="3"/>
  <c r="R44" i="3" s="1"/>
  <c r="Q26" i="3"/>
  <c r="Q44" i="3" s="1"/>
  <c r="P26" i="3"/>
  <c r="P44" i="3" s="1"/>
  <c r="O26" i="3"/>
  <c r="O44" i="3" s="1"/>
  <c r="N26" i="3"/>
  <c r="N44" i="3" s="1"/>
  <c r="M26" i="3"/>
  <c r="M44" i="3" s="1"/>
  <c r="L26" i="3"/>
  <c r="I26" i="3"/>
  <c r="G26" i="3"/>
  <c r="G44" i="3" s="1"/>
  <c r="F26" i="3"/>
  <c r="F44" i="3" s="1"/>
  <c r="E26" i="3"/>
  <c r="AQ19" i="9" s="1"/>
  <c r="D26" i="3"/>
  <c r="C26" i="3"/>
  <c r="Q6" i="7" s="1"/>
  <c r="B26" i="3"/>
  <c r="B44" i="3" s="1"/>
  <c r="R25" i="3"/>
  <c r="R43" i="3" s="1"/>
  <c r="Q25" i="3"/>
  <c r="Q43" i="3" s="1"/>
  <c r="P25" i="3"/>
  <c r="P43" i="3" s="1"/>
  <c r="O25" i="3"/>
  <c r="O43" i="3" s="1"/>
  <c r="N25" i="3"/>
  <c r="N43" i="3" s="1"/>
  <c r="M25" i="3"/>
  <c r="M43" i="3" s="1"/>
  <c r="L25" i="3"/>
  <c r="L43" i="3" s="1"/>
  <c r="I25" i="3"/>
  <c r="AQ83" i="9" s="1"/>
  <c r="G25" i="3"/>
  <c r="G43" i="3" s="1"/>
  <c r="F25" i="3"/>
  <c r="E25" i="3"/>
  <c r="D25" i="3"/>
  <c r="S25" i="3" s="1"/>
  <c r="C25" i="3"/>
  <c r="B25" i="3"/>
  <c r="B43" i="3" s="1"/>
  <c r="R24" i="3"/>
  <c r="R42" i="3" s="1"/>
  <c r="Q24" i="3"/>
  <c r="Q42" i="3" s="1"/>
  <c r="P24" i="3"/>
  <c r="P42" i="3" s="1"/>
  <c r="O24" i="3"/>
  <c r="O42" i="3" s="1"/>
  <c r="N24" i="3"/>
  <c r="N42" i="3" s="1"/>
  <c r="M24" i="3"/>
  <c r="M42" i="3" s="1"/>
  <c r="L24" i="3"/>
  <c r="L42" i="3" s="1"/>
  <c r="I24" i="3"/>
  <c r="H24" i="3"/>
  <c r="E24" i="3"/>
  <c r="S20" i="3"/>
  <c r="J20" i="3"/>
  <c r="AY58" i="62" s="1"/>
  <c r="H20" i="3"/>
  <c r="AW58" i="62" s="1"/>
  <c r="S19" i="3"/>
  <c r="J19" i="3"/>
  <c r="H19" i="3"/>
  <c r="AW57" i="62" s="1"/>
  <c r="S18" i="3"/>
  <c r="J18" i="3"/>
  <c r="H18" i="3"/>
  <c r="AW56" i="62" s="1"/>
  <c r="S17" i="3"/>
  <c r="B161" i="9" s="1"/>
  <c r="J17" i="3"/>
  <c r="H17" i="3"/>
  <c r="AW55" i="62" s="1"/>
  <c r="S16" i="3"/>
  <c r="B160" i="9" s="1"/>
  <c r="J16" i="3"/>
  <c r="H16" i="3"/>
  <c r="AW54" i="62" s="1"/>
  <c r="S15" i="3"/>
  <c r="B159" i="9" s="1"/>
  <c r="J15" i="3"/>
  <c r="H15" i="3"/>
  <c r="AW53" i="62" s="1"/>
  <c r="S14" i="3"/>
  <c r="B158" i="9" s="1"/>
  <c r="J14" i="3"/>
  <c r="AY52" i="62" s="1"/>
  <c r="H14" i="3"/>
  <c r="AW52" i="62" s="1"/>
  <c r="S13" i="3"/>
  <c r="B157" i="9" s="1"/>
  <c r="J13" i="3"/>
  <c r="H13" i="3"/>
  <c r="AW51" i="62" s="1"/>
  <c r="S12" i="3"/>
  <c r="B156" i="9" s="1"/>
  <c r="J12" i="3"/>
  <c r="AY50" i="62" s="1"/>
  <c r="H12" i="3"/>
  <c r="AW50" i="62" s="1"/>
  <c r="S11" i="3"/>
  <c r="B155" i="9" s="1"/>
  <c r="J11" i="3"/>
  <c r="H11" i="3"/>
  <c r="AW49" i="62" s="1"/>
  <c r="S10" i="3"/>
  <c r="B154" i="9" s="1"/>
  <c r="J10" i="3"/>
  <c r="AY48" i="62" s="1"/>
  <c r="H10" i="3"/>
  <c r="AW48" i="62" s="1"/>
  <c r="S9" i="3"/>
  <c r="B153" i="9" s="1"/>
  <c r="J9" i="3"/>
  <c r="H9" i="3"/>
  <c r="AW47" i="62" s="1"/>
  <c r="S8" i="3"/>
  <c r="B152" i="9" s="1"/>
  <c r="J8" i="3"/>
  <c r="AY46" i="62" s="1"/>
  <c r="H8" i="3"/>
  <c r="AW46" i="62" s="1"/>
  <c r="S7" i="3"/>
  <c r="B151" i="9" s="1"/>
  <c r="J7" i="3"/>
  <c r="H7" i="3"/>
  <c r="AW45" i="62" s="1"/>
  <c r="S6" i="3"/>
  <c r="B150" i="9" s="1"/>
  <c r="J6" i="3"/>
  <c r="H6" i="3"/>
  <c r="AW44" i="62" s="1"/>
  <c r="S5" i="3"/>
  <c r="F5" i="3"/>
  <c r="B9" i="8" s="1"/>
  <c r="C5" i="3"/>
  <c r="AR43" i="62" s="1"/>
  <c r="C3" i="3"/>
  <c r="F59" i="2"/>
  <c r="C59" i="2"/>
  <c r="C53" i="2"/>
  <c r="AP46" i="2"/>
  <c r="AL3" i="15" s="1"/>
  <c r="AO46" i="2"/>
  <c r="AK3" i="15" s="1"/>
  <c r="AN46" i="2"/>
  <c r="AJ3" i="15" s="1"/>
  <c r="AM46" i="2"/>
  <c r="AI3" i="15" s="1"/>
  <c r="AL46" i="2"/>
  <c r="AH3" i="15" s="1"/>
  <c r="AK46" i="2"/>
  <c r="AG3" i="15" s="1"/>
  <c r="AJ46" i="2"/>
  <c r="AF3" i="15" s="1"/>
  <c r="AI46" i="2"/>
  <c r="AE3" i="15" s="1"/>
  <c r="AH46" i="2"/>
  <c r="AD3" i="15" s="1"/>
  <c r="AG46" i="2"/>
  <c r="AC3" i="15" s="1"/>
  <c r="AF46" i="2"/>
  <c r="AB3" i="15" s="1"/>
  <c r="AE46" i="2"/>
  <c r="AA3" i="15" s="1"/>
  <c r="AD46" i="2"/>
  <c r="Z3" i="15" s="1"/>
  <c r="AC46" i="2"/>
  <c r="Y3" i="15" s="1"/>
  <c r="AB46" i="2"/>
  <c r="X3" i="15" s="1"/>
  <c r="AA46" i="2"/>
  <c r="W3" i="15" s="1"/>
  <c r="Z46" i="2"/>
  <c r="V3" i="15" s="1"/>
  <c r="Y46" i="2"/>
  <c r="U3" i="15" s="1"/>
  <c r="X46" i="2"/>
  <c r="T3" i="15" s="1"/>
  <c r="W46" i="2"/>
  <c r="S3" i="15" s="1"/>
  <c r="V46" i="2"/>
  <c r="R3" i="15" s="1"/>
  <c r="U46" i="2"/>
  <c r="Q3" i="15" s="1"/>
  <c r="T46" i="2"/>
  <c r="P3" i="15" s="1"/>
  <c r="S46" i="2"/>
  <c r="O3" i="15" s="1"/>
  <c r="R46" i="2"/>
  <c r="N3" i="15" s="1"/>
  <c r="Q46" i="2"/>
  <c r="M3" i="15" s="1"/>
  <c r="P46" i="2"/>
  <c r="L3" i="15" s="1"/>
  <c r="O46" i="2"/>
  <c r="K3" i="15" s="1"/>
  <c r="N46" i="2"/>
  <c r="J3" i="15" s="1"/>
  <c r="M46" i="2"/>
  <c r="I3" i="15" s="1"/>
  <c r="L46" i="2"/>
  <c r="H3" i="15" s="1"/>
  <c r="K46" i="2"/>
  <c r="G3" i="15" s="1"/>
  <c r="J46" i="2"/>
  <c r="F3" i="15" s="1"/>
  <c r="I46" i="2"/>
  <c r="E3" i="15" s="1"/>
  <c r="H46" i="2"/>
  <c r="D3" i="15" s="1"/>
  <c r="F46" i="2"/>
  <c r="G45" i="2"/>
  <c r="AQ45" i="2" s="1"/>
  <c r="AR45" i="2" s="1"/>
  <c r="G44" i="2"/>
  <c r="AQ44" i="2" s="1"/>
  <c r="AR44" i="2" s="1"/>
  <c r="G43" i="2"/>
  <c r="AQ43" i="2" s="1"/>
  <c r="AR43" i="2" s="1"/>
  <c r="G42" i="2"/>
  <c r="AQ42" i="2" s="1"/>
  <c r="AR42" i="2" s="1"/>
  <c r="G41" i="2"/>
  <c r="AQ41" i="2" s="1"/>
  <c r="AR41" i="2" s="1"/>
  <c r="G40" i="2"/>
  <c r="AQ40" i="2" s="1"/>
  <c r="AR40" i="2" s="1"/>
  <c r="G39" i="2"/>
  <c r="AQ39" i="2" s="1"/>
  <c r="AR39" i="2" s="1"/>
  <c r="G38" i="2"/>
  <c r="AQ38" i="2" s="1"/>
  <c r="AR38" i="2" s="1"/>
  <c r="G37" i="2"/>
  <c r="AQ37" i="2" s="1"/>
  <c r="AR37" i="2" s="1"/>
  <c r="G36" i="2"/>
  <c r="G35" i="2"/>
  <c r="AQ35" i="2" s="1"/>
  <c r="AR35" i="2" s="1"/>
  <c r="F53" i="2" s="1"/>
  <c r="C3" i="34" s="1"/>
  <c r="B11" i="34" s="1"/>
  <c r="G34" i="2"/>
  <c r="AQ34" i="2" s="1"/>
  <c r="AR34" i="2" s="1"/>
  <c r="G33" i="2"/>
  <c r="AE32" i="2"/>
  <c r="AF32" i="2" s="1"/>
  <c r="AG32" i="2" s="1"/>
  <c r="AH32" i="2" s="1"/>
  <c r="AI32" i="2" s="1"/>
  <c r="AJ32" i="2" s="1"/>
  <c r="AK32" i="2" s="1"/>
  <c r="AL32" i="2" s="1"/>
  <c r="AM32" i="2" s="1"/>
  <c r="AN32" i="2" s="1"/>
  <c r="AO32" i="2" s="1"/>
  <c r="AP32" i="2" s="1"/>
  <c r="S32" i="2"/>
  <c r="T32" i="2" s="1"/>
  <c r="U32" i="2" s="1"/>
  <c r="V32" i="2" s="1"/>
  <c r="W32" i="2" s="1"/>
  <c r="X32" i="2" s="1"/>
  <c r="Y32" i="2" s="1"/>
  <c r="Z32" i="2" s="1"/>
  <c r="AA32" i="2" s="1"/>
  <c r="AB32" i="2" s="1"/>
  <c r="AC32" i="2" s="1"/>
  <c r="AD32" i="2" s="1"/>
  <c r="G32" i="2"/>
  <c r="H32" i="2" s="1"/>
  <c r="I32" i="2" s="1"/>
  <c r="J32" i="2" s="1"/>
  <c r="K32" i="2" s="1"/>
  <c r="L32" i="2" s="1"/>
  <c r="M32" i="2" s="1"/>
  <c r="N32" i="2" s="1"/>
  <c r="O32" i="2" s="1"/>
  <c r="P32" i="2" s="1"/>
  <c r="Q32" i="2" s="1"/>
  <c r="R32" i="2" s="1"/>
  <c r="D27" i="2"/>
  <c r="D5" i="8" s="1"/>
  <c r="E26" i="2"/>
  <c r="F26" i="2" s="1"/>
  <c r="E84" i="82" s="1"/>
  <c r="E25" i="2"/>
  <c r="F25" i="2" s="1"/>
  <c r="E83" i="82" s="1"/>
  <c r="E24" i="2"/>
  <c r="AP20" i="2"/>
  <c r="AP18" i="13" s="1"/>
  <c r="AO20" i="2"/>
  <c r="AO18" i="13" s="1"/>
  <c r="AN20" i="2"/>
  <c r="AN18" i="13" s="1"/>
  <c r="AM20" i="2"/>
  <c r="AM18" i="13" s="1"/>
  <c r="AL20" i="2"/>
  <c r="AK20" i="2"/>
  <c r="AJ20" i="2"/>
  <c r="AI20" i="2"/>
  <c r="AI18" i="13" s="1"/>
  <c r="AH20" i="2"/>
  <c r="AH18" i="13" s="1"/>
  <c r="AG20" i="2"/>
  <c r="AG18" i="13" s="1"/>
  <c r="AF20" i="2"/>
  <c r="AE20" i="2"/>
  <c r="AE18" i="13" s="1"/>
  <c r="AD20" i="2"/>
  <c r="AD18" i="13" s="1"/>
  <c r="AC20" i="2"/>
  <c r="AC18" i="13" s="1"/>
  <c r="AB20" i="2"/>
  <c r="AB18" i="13" s="1"/>
  <c r="AA20" i="2"/>
  <c r="AA18" i="13" s="1"/>
  <c r="Z20" i="2"/>
  <c r="Y20" i="2"/>
  <c r="X20" i="2"/>
  <c r="W20" i="2"/>
  <c r="W18" i="13" s="1"/>
  <c r="V20" i="2"/>
  <c r="V18" i="13" s="1"/>
  <c r="U20" i="2"/>
  <c r="U18" i="13" s="1"/>
  <c r="T20" i="2"/>
  <c r="S20" i="2"/>
  <c r="S18" i="13" s="1"/>
  <c r="R20" i="2"/>
  <c r="R18" i="13" s="1"/>
  <c r="Q20" i="2"/>
  <c r="Q18" i="13" s="1"/>
  <c r="P20" i="2"/>
  <c r="P18" i="13" s="1"/>
  <c r="O20" i="2"/>
  <c r="O18" i="13" s="1"/>
  <c r="N20" i="2"/>
  <c r="M20" i="2"/>
  <c r="L20" i="2"/>
  <c r="L18" i="13" s="1"/>
  <c r="K20" i="2"/>
  <c r="K18" i="13" s="1"/>
  <c r="J20" i="2"/>
  <c r="J18" i="13" s="1"/>
  <c r="I20" i="2"/>
  <c r="I18" i="13" s="1"/>
  <c r="H20" i="2"/>
  <c r="G19" i="2"/>
  <c r="AQ19" i="2" s="1"/>
  <c r="E19" i="2"/>
  <c r="G18" i="2"/>
  <c r="AQ18" i="2" s="1"/>
  <c r="E18" i="2"/>
  <c r="G17" i="2"/>
  <c r="AQ17" i="2" s="1"/>
  <c r="E17" i="2"/>
  <c r="G16" i="2"/>
  <c r="AQ16" i="2" s="1"/>
  <c r="E16" i="2"/>
  <c r="G15" i="2"/>
  <c r="AQ15" i="2" s="1"/>
  <c r="E15" i="2"/>
  <c r="G14" i="2"/>
  <c r="AQ14" i="2" s="1"/>
  <c r="E14" i="2"/>
  <c r="G13" i="2"/>
  <c r="AQ13" i="2" s="1"/>
  <c r="E13" i="2"/>
  <c r="G12" i="2"/>
  <c r="AQ12" i="2" s="1"/>
  <c r="E12" i="2"/>
  <c r="G11" i="2"/>
  <c r="E11" i="2"/>
  <c r="G10" i="2"/>
  <c r="AQ10" i="2" s="1"/>
  <c r="E10" i="2"/>
  <c r="G9" i="2"/>
  <c r="AQ9" i="2" s="1"/>
  <c r="E9" i="2"/>
  <c r="G8" i="2"/>
  <c r="AQ8" i="2" s="1"/>
  <c r="E8" i="2"/>
  <c r="G7" i="2"/>
  <c r="AQ7" i="2" s="1"/>
  <c r="E7" i="2"/>
  <c r="G6" i="2"/>
  <c r="AQ6" i="2" s="1"/>
  <c r="E6" i="2"/>
  <c r="G5" i="2"/>
  <c r="AQ5" i="2" s="1"/>
  <c r="E5" i="2"/>
  <c r="G4" i="2"/>
  <c r="E4" i="2"/>
  <c r="G3" i="2"/>
  <c r="H3" i="2" s="1"/>
  <c r="I3" i="2" s="1"/>
  <c r="J3" i="2" s="1"/>
  <c r="K3" i="2" s="1"/>
  <c r="L3" i="2" s="1"/>
  <c r="M3" i="2" s="1"/>
  <c r="N3" i="2" s="1"/>
  <c r="O3" i="2" s="1"/>
  <c r="P3" i="2" s="1"/>
  <c r="Q3" i="2" s="1"/>
  <c r="R3" i="2" s="1"/>
  <c r="D19" i="65"/>
  <c r="D18" i="65"/>
  <c r="D17" i="65"/>
  <c r="D16" i="65"/>
  <c r="D15" i="65"/>
  <c r="D14" i="65"/>
  <c r="D13" i="65"/>
  <c r="D12" i="65"/>
  <c r="D11" i="65"/>
  <c r="D10" i="65"/>
  <c r="D9" i="65"/>
  <c r="D8" i="65"/>
  <c r="D7" i="65"/>
  <c r="D6" i="65"/>
  <c r="D5" i="65"/>
  <c r="D4" i="65"/>
  <c r="D3" i="65"/>
  <c r="D2" i="65"/>
  <c r="A154" i="1"/>
  <c r="A91" i="77" s="1"/>
  <c r="A153" i="1"/>
  <c r="A90" i="77" s="1"/>
  <c r="A152" i="1"/>
  <c r="A89" i="77" s="1"/>
  <c r="A151" i="1"/>
  <c r="A88" i="77" s="1"/>
  <c r="A150" i="1"/>
  <c r="A87" i="77" s="1"/>
  <c r="A149" i="1"/>
  <c r="A86" i="77" s="1"/>
  <c r="A148" i="1"/>
  <c r="A85" i="77" s="1"/>
  <c r="A147" i="1"/>
  <c r="A84" i="77" s="1"/>
  <c r="A146" i="1"/>
  <c r="A83" i="77" s="1"/>
  <c r="A145" i="1"/>
  <c r="A82" i="77" s="1"/>
  <c r="B114" i="1"/>
  <c r="B113" i="1"/>
  <c r="B111" i="1"/>
  <c r="I110" i="1"/>
  <c r="B32" i="13" s="1"/>
  <c r="H110" i="1"/>
  <c r="F110" i="1"/>
  <c r="B110" i="1"/>
  <c r="B109" i="1"/>
  <c r="B1" i="13" s="1"/>
  <c r="F108" i="1"/>
  <c r="F107" i="1"/>
  <c r="C107" i="1"/>
  <c r="J105" i="1"/>
  <c r="J69" i="1"/>
  <c r="E69" i="1"/>
  <c r="O12" i="62" s="1"/>
  <c r="N19" i="62" s="1"/>
  <c r="D69" i="1"/>
  <c r="N12" i="62" s="1"/>
  <c r="M19" i="62" s="1"/>
  <c r="C69" i="1"/>
  <c r="M12" i="62" s="1"/>
  <c r="L19" i="62" s="1"/>
  <c r="F68" i="1"/>
  <c r="F67" i="1"/>
  <c r="F66" i="1"/>
  <c r="J65" i="1"/>
  <c r="L8" i="62" s="1"/>
  <c r="C23" i="1"/>
  <c r="G13" i="1"/>
  <c r="F11" i="1"/>
  <c r="GC309" i="62" s="1"/>
  <c r="J1" i="1"/>
  <c r="G38" i="20"/>
  <c r="G33" i="20"/>
  <c r="G27" i="20"/>
  <c r="A21" i="20"/>
  <c r="A1" i="20"/>
  <c r="D4" i="6" l="1"/>
  <c r="H38" i="3"/>
  <c r="M20" i="22"/>
  <c r="M54" i="22" s="1"/>
  <c r="F13" i="61"/>
  <c r="C47" i="3"/>
  <c r="AD9" i="7" s="1"/>
  <c r="AE27" i="62"/>
  <c r="AE28" i="62"/>
  <c r="G28" i="22"/>
  <c r="H28" i="22" s="1"/>
  <c r="A3" i="65"/>
  <c r="A76" i="64" s="1"/>
  <c r="M34" i="22"/>
  <c r="M68" i="22" s="1"/>
  <c r="G36" i="22"/>
  <c r="H36" i="22" s="1"/>
  <c r="G26" i="22"/>
  <c r="H26" i="22" s="1"/>
  <c r="AC46" i="8"/>
  <c r="U16" i="62"/>
  <c r="DD205" i="62"/>
  <c r="G15" i="7"/>
  <c r="T20" i="3"/>
  <c r="U20" i="3" s="1"/>
  <c r="BB58" i="62" s="1"/>
  <c r="M14" i="22"/>
  <c r="N14" i="22" s="1"/>
  <c r="O14" i="22" s="1"/>
  <c r="O82" i="22" s="1"/>
  <c r="G35" i="22"/>
  <c r="H35" i="22" s="1"/>
  <c r="G16" i="7"/>
  <c r="G54" i="7" s="1"/>
  <c r="I13" i="9" s="1"/>
  <c r="I29" i="9" s="1"/>
  <c r="I61" i="9" s="1"/>
  <c r="G19" i="7"/>
  <c r="D67" i="9"/>
  <c r="J19" i="34"/>
  <c r="P19" i="34" s="1"/>
  <c r="Q46" i="8"/>
  <c r="C67" i="9"/>
  <c r="G5" i="3"/>
  <c r="AV43" i="62" s="1"/>
  <c r="H2" i="7"/>
  <c r="I2" i="7" s="1"/>
  <c r="J2" i="7" s="1"/>
  <c r="K2" i="7" s="1"/>
  <c r="L2" i="7" s="1"/>
  <c r="M2" i="7" s="1"/>
  <c r="N2" i="7" s="1"/>
  <c r="O2" i="7" s="1"/>
  <c r="P2" i="7" s="1"/>
  <c r="R2" i="7" s="1"/>
  <c r="S2" i="7" s="1"/>
  <c r="T2" i="7" s="1"/>
  <c r="U2" i="7" s="1"/>
  <c r="V2" i="7" s="1"/>
  <c r="W2" i="7" s="1"/>
  <c r="X2" i="7" s="1"/>
  <c r="Y2" i="7" s="1"/>
  <c r="Z2" i="7" s="1"/>
  <c r="AA2" i="7" s="1"/>
  <c r="AB2" i="7" s="1"/>
  <c r="AC2" i="7" s="1"/>
  <c r="AE2" i="7" s="1"/>
  <c r="AF2" i="7" s="1"/>
  <c r="AG2" i="7" s="1"/>
  <c r="AH2" i="7" s="1"/>
  <c r="AI2" i="7" s="1"/>
  <c r="AJ2" i="7" s="1"/>
  <c r="AK2" i="7" s="1"/>
  <c r="AL2" i="7" s="1"/>
  <c r="AM2" i="7" s="1"/>
  <c r="AN2" i="7" s="1"/>
  <c r="AO2" i="7" s="1"/>
  <c r="AP2" i="7" s="1"/>
  <c r="E67" i="9"/>
  <c r="AR60" i="13"/>
  <c r="G17" i="7"/>
  <c r="C73" i="9"/>
  <c r="U18" i="62"/>
  <c r="C74" i="9"/>
  <c r="AS26" i="70"/>
  <c r="AU26" i="70"/>
  <c r="I53" i="3"/>
  <c r="AR93" i="9" s="1"/>
  <c r="D73" i="9"/>
  <c r="I56" i="3"/>
  <c r="AR96" i="9" s="1"/>
  <c r="E73" i="9"/>
  <c r="D79" i="9"/>
  <c r="HL354" i="62"/>
  <c r="D52" i="3"/>
  <c r="S52" i="3" s="1"/>
  <c r="F79" i="9"/>
  <c r="G6" i="22"/>
  <c r="L93" i="22"/>
  <c r="A30" i="9"/>
  <c r="A161" i="9" s="1"/>
  <c r="DK212" i="62"/>
  <c r="DX212" i="62" s="1"/>
  <c r="F5" i="61"/>
  <c r="BE25" i="70"/>
  <c r="T10" i="3"/>
  <c r="BA48" i="62" s="1"/>
  <c r="H29" i="3"/>
  <c r="C44" i="3"/>
  <c r="AD6" i="7" s="1"/>
  <c r="G10" i="22"/>
  <c r="H10" i="22" s="1"/>
  <c r="M16" i="22"/>
  <c r="M84" i="22" s="1"/>
  <c r="G18" i="22"/>
  <c r="H18" i="22" s="1"/>
  <c r="G31" i="22"/>
  <c r="H31" i="22" s="1"/>
  <c r="G34" i="22"/>
  <c r="H34" i="22" s="1"/>
  <c r="C62" i="22"/>
  <c r="J70" i="22"/>
  <c r="G13" i="7"/>
  <c r="I21" i="2"/>
  <c r="E41" i="15" s="1"/>
  <c r="EV267" i="62" s="1"/>
  <c r="H35" i="3"/>
  <c r="D45" i="3"/>
  <c r="S45" i="3" s="1"/>
  <c r="M28" i="22"/>
  <c r="M62" i="22" s="1"/>
  <c r="B7" i="7"/>
  <c r="GM321" i="62" s="1"/>
  <c r="A34" i="9"/>
  <c r="BA17" i="70"/>
  <c r="BA18" i="70"/>
  <c r="AN19" i="70"/>
  <c r="AP19" i="70"/>
  <c r="AR19" i="70"/>
  <c r="AV19" i="70"/>
  <c r="AX19" i="70"/>
  <c r="A9" i="65"/>
  <c r="A82" i="64" s="1"/>
  <c r="AG21" i="2"/>
  <c r="AC41" i="15" s="1"/>
  <c r="D5" i="6"/>
  <c r="D5" i="34"/>
  <c r="C5" i="61"/>
  <c r="Z18" i="62"/>
  <c r="BE22" i="70"/>
  <c r="AO26" i="70"/>
  <c r="Z16" i="62"/>
  <c r="F4" i="61"/>
  <c r="J12" i="34"/>
  <c r="M12" i="34" s="1"/>
  <c r="U17" i="62"/>
  <c r="DD190" i="62"/>
  <c r="F55" i="7"/>
  <c r="H14" i="9" s="1"/>
  <c r="H144" i="9" s="1"/>
  <c r="A6" i="65"/>
  <c r="A79" i="64" s="1"/>
  <c r="A17" i="65"/>
  <c r="A90" i="64" s="1"/>
  <c r="L21" i="2"/>
  <c r="H41" i="15" s="1"/>
  <c r="EY267" i="62" s="1"/>
  <c r="AM21" i="2"/>
  <c r="AI41" i="15" s="1"/>
  <c r="D51" i="3"/>
  <c r="S51" i="3" s="1"/>
  <c r="E55" i="3"/>
  <c r="AR30" i="9" s="1"/>
  <c r="G24" i="22"/>
  <c r="H24" i="22" s="1"/>
  <c r="C56" i="22"/>
  <c r="L58" i="22"/>
  <c r="S61" i="13"/>
  <c r="AS64" i="13"/>
  <c r="J13" i="34"/>
  <c r="P13" i="34" s="1"/>
  <c r="BC21" i="70"/>
  <c r="W19" i="62"/>
  <c r="A5" i="65"/>
  <c r="A78" i="64" s="1"/>
  <c r="H30" i="3"/>
  <c r="H33" i="3"/>
  <c r="C53" i="22"/>
  <c r="A11" i="65"/>
  <c r="A84" i="64" s="1"/>
  <c r="U21" i="2"/>
  <c r="Q41" i="15" s="1"/>
  <c r="AN21" i="2"/>
  <c r="AJ41" i="15" s="1"/>
  <c r="T8" i="3"/>
  <c r="BA46" i="62" s="1"/>
  <c r="D48" i="3"/>
  <c r="S48" i="3" s="1"/>
  <c r="C56" i="3"/>
  <c r="AD18" i="7" s="1"/>
  <c r="G20" i="22"/>
  <c r="H20" i="22" s="1"/>
  <c r="G30" i="22"/>
  <c r="H30" i="22" s="1"/>
  <c r="G11" i="7"/>
  <c r="G49" i="7" s="1"/>
  <c r="I8" i="9" s="1"/>
  <c r="I24" i="9" s="1"/>
  <c r="I56" i="9" s="1"/>
  <c r="E70" i="9"/>
  <c r="Y61" i="13"/>
  <c r="BC17" i="70"/>
  <c r="BD17" i="70" s="1"/>
  <c r="AE24" i="62"/>
  <c r="F70" i="9"/>
  <c r="U66" i="13"/>
  <c r="D4" i="61"/>
  <c r="AD21" i="2"/>
  <c r="Z41" i="15" s="1"/>
  <c r="V21" i="2"/>
  <c r="R41" i="15" s="1"/>
  <c r="AP21" i="2"/>
  <c r="AL41" i="15" s="1"/>
  <c r="G46" i="2"/>
  <c r="C3" i="15" s="1"/>
  <c r="B142" i="82" s="1"/>
  <c r="J51" i="3"/>
  <c r="AA21" i="2"/>
  <c r="W41" i="15" s="1"/>
  <c r="T14" i="3"/>
  <c r="BA52" i="62" s="1"/>
  <c r="J57" i="3"/>
  <c r="K57" i="3" s="1"/>
  <c r="D57" i="3"/>
  <c r="S57" i="3" s="1"/>
  <c r="G19" i="22"/>
  <c r="H19" i="22" s="1"/>
  <c r="G29" i="22"/>
  <c r="H29" i="22" s="1"/>
  <c r="F19" i="8"/>
  <c r="G19" i="8" s="1"/>
  <c r="E76" i="9"/>
  <c r="AE25" i="62"/>
  <c r="AB26" i="62"/>
  <c r="AC26" i="62" s="1"/>
  <c r="AC18" i="62" s="1"/>
  <c r="AB34" i="62"/>
  <c r="AC34" i="62" s="1"/>
  <c r="C24" i="3"/>
  <c r="B52" i="13"/>
  <c r="B54" i="13" s="1"/>
  <c r="GO330" i="62"/>
  <c r="G3" i="9"/>
  <c r="G133" i="9" s="1"/>
  <c r="G45" i="9"/>
  <c r="AQ24" i="9"/>
  <c r="E49" i="3"/>
  <c r="AR24" i="9" s="1"/>
  <c r="A18" i="65"/>
  <c r="A91" i="64" s="1"/>
  <c r="AQ36" i="2"/>
  <c r="AR36" i="2" s="1"/>
  <c r="J45" i="3"/>
  <c r="K45" i="3" s="1"/>
  <c r="A2" i="65"/>
  <c r="A75" i="64" s="1"/>
  <c r="R21" i="2"/>
  <c r="N41" i="15" s="1"/>
  <c r="G158" i="82" s="1"/>
  <c r="AE21" i="2"/>
  <c r="AA41" i="15" s="1"/>
  <c r="C43" i="3"/>
  <c r="AD5" i="7" s="1"/>
  <c r="Q5" i="7"/>
  <c r="J48" i="3"/>
  <c r="AQ27" i="9"/>
  <c r="E52" i="3"/>
  <c r="AR27" i="9" s="1"/>
  <c r="C50" i="3"/>
  <c r="AD12" i="7" s="1"/>
  <c r="C53" i="3"/>
  <c r="AD15" i="7" s="1"/>
  <c r="F56" i="3"/>
  <c r="G25" i="22"/>
  <c r="H25" i="22" s="1"/>
  <c r="C64" i="22"/>
  <c r="J64" i="22"/>
  <c r="J58" i="22"/>
  <c r="G9" i="7"/>
  <c r="GQ323" i="62" s="1"/>
  <c r="G18" i="7"/>
  <c r="Q19" i="7"/>
  <c r="F54" i="7"/>
  <c r="H13" i="9" s="1"/>
  <c r="H143" i="9" s="1"/>
  <c r="H161" i="9" s="1"/>
  <c r="A35" i="9"/>
  <c r="A51" i="9"/>
  <c r="A63" i="9"/>
  <c r="D76" i="9"/>
  <c r="X66" i="13"/>
  <c r="W61" i="13"/>
  <c r="U61" i="13"/>
  <c r="BE20" i="70"/>
  <c r="DD200" i="62"/>
  <c r="A14" i="65"/>
  <c r="A87" i="64" s="1"/>
  <c r="AY44" i="62"/>
  <c r="T6" i="3"/>
  <c r="U6" i="3" s="1"/>
  <c r="A15" i="65"/>
  <c r="A88" i="64" s="1"/>
  <c r="S21" i="2"/>
  <c r="O41" i="15" s="1"/>
  <c r="H26" i="3"/>
  <c r="J38" i="3"/>
  <c r="K38" i="3" s="1"/>
  <c r="H39" i="3"/>
  <c r="J50" i="22"/>
  <c r="C50" i="22"/>
  <c r="J59" i="22"/>
  <c r="C59" i="22"/>
  <c r="I147" i="9"/>
  <c r="G13" i="8"/>
  <c r="J147" i="9" s="1"/>
  <c r="Q7" i="7"/>
  <c r="C68" i="9"/>
  <c r="AE26" i="62"/>
  <c r="AQ18" i="9"/>
  <c r="E43" i="3"/>
  <c r="AR18" i="9" s="1"/>
  <c r="AQ84" i="9"/>
  <c r="I44" i="3"/>
  <c r="AR84" i="9" s="1"/>
  <c r="F47" i="3"/>
  <c r="I50" i="3"/>
  <c r="AR90" i="9" s="1"/>
  <c r="G12" i="22"/>
  <c r="H12" i="22" s="1"/>
  <c r="C82" i="22"/>
  <c r="K82" i="22"/>
  <c r="G16" i="22"/>
  <c r="H16" i="22" s="1"/>
  <c r="M18" i="22"/>
  <c r="M52" i="22" s="1"/>
  <c r="L52" i="22"/>
  <c r="M22" i="22"/>
  <c r="N22" i="22" s="1"/>
  <c r="N90" i="22" s="1"/>
  <c r="M26" i="22"/>
  <c r="M60" i="22" s="1"/>
  <c r="L78" i="22"/>
  <c r="B49" i="8"/>
  <c r="B39" i="15" s="1"/>
  <c r="ES266" i="62" s="1"/>
  <c r="FA266" i="62" s="1"/>
  <c r="B10" i="7"/>
  <c r="GM324" i="62" s="1"/>
  <c r="A124" i="9"/>
  <c r="A43" i="9"/>
  <c r="C70" i="9"/>
  <c r="F76" i="9"/>
  <c r="C80" i="9"/>
  <c r="AB61" i="13"/>
  <c r="HL627" i="62"/>
  <c r="HL534" i="62"/>
  <c r="HL462" i="62"/>
  <c r="HC340" i="62"/>
  <c r="HC341" i="62"/>
  <c r="HD340" i="62"/>
  <c r="M18" i="13"/>
  <c r="M21" i="2"/>
  <c r="I41" i="15" s="1"/>
  <c r="FB267" i="62" s="1"/>
  <c r="Y18" i="13"/>
  <c r="Y21" i="2"/>
  <c r="U41" i="15" s="1"/>
  <c r="AK18" i="13"/>
  <c r="AK21" i="2"/>
  <c r="AG41" i="15" s="1"/>
  <c r="A19" i="65"/>
  <c r="A92" i="64" s="1"/>
  <c r="A8" i="65"/>
  <c r="A81" i="64" s="1"/>
  <c r="A12" i="65"/>
  <c r="A85" i="64" s="1"/>
  <c r="X18" i="13"/>
  <c r="X21" i="2"/>
  <c r="T41" i="15" s="1"/>
  <c r="AJ18" i="13"/>
  <c r="AJ21" i="2"/>
  <c r="AF41" i="15" s="1"/>
  <c r="T12" i="3"/>
  <c r="BA50" i="62" s="1"/>
  <c r="AY54" i="62"/>
  <c r="T16" i="3"/>
  <c r="U16" i="3" s="1"/>
  <c r="BB54" i="62" s="1"/>
  <c r="AY56" i="62"/>
  <c r="T18" i="3"/>
  <c r="U18" i="3" s="1"/>
  <c r="BB56" i="62" s="1"/>
  <c r="J26" i="3"/>
  <c r="K26" i="3" s="1"/>
  <c r="J29" i="3"/>
  <c r="K29" i="3" s="1"/>
  <c r="H32" i="3"/>
  <c r="J54" i="3"/>
  <c r="J37" i="3"/>
  <c r="K37" i="3" s="1"/>
  <c r="E56" i="3"/>
  <c r="AR31" i="9" s="1"/>
  <c r="AQ31" i="9"/>
  <c r="N7" i="22"/>
  <c r="N42" i="22" s="1"/>
  <c r="G14" i="22"/>
  <c r="H14" i="22" s="1"/>
  <c r="J46" i="22"/>
  <c r="B5" i="7"/>
  <c r="GM319" i="62" s="1"/>
  <c r="F42" i="7"/>
  <c r="F4" i="7" s="1"/>
  <c r="GM333" i="62"/>
  <c r="B9" i="7"/>
  <c r="GM323" i="62" s="1"/>
  <c r="F49" i="7"/>
  <c r="H8" i="9" s="1"/>
  <c r="H40" i="9" s="1"/>
  <c r="A18" i="9"/>
  <c r="AQ60" i="13"/>
  <c r="AC61" i="13"/>
  <c r="F11" i="51"/>
  <c r="Y32" i="62" s="1"/>
  <c r="F16" i="73"/>
  <c r="AE33" i="62"/>
  <c r="A50" i="9"/>
  <c r="W25" i="62"/>
  <c r="W17" i="62" s="1"/>
  <c r="D8" i="51"/>
  <c r="W29" i="62" s="1"/>
  <c r="AP26" i="70"/>
  <c r="AR26" i="70"/>
  <c r="AV26" i="70"/>
  <c r="AX26" i="70"/>
  <c r="J28" i="3"/>
  <c r="K28" i="3" s="1"/>
  <c r="J49" i="3"/>
  <c r="J32" i="3"/>
  <c r="K32" i="3" s="1"/>
  <c r="D54" i="3"/>
  <c r="S54" i="3" s="1"/>
  <c r="M32" i="22"/>
  <c r="N32" i="22" s="1"/>
  <c r="N100" i="22" s="1"/>
  <c r="GP319" i="62"/>
  <c r="G5" i="7"/>
  <c r="F43" i="7"/>
  <c r="GP329" i="62" s="1"/>
  <c r="A40" i="9"/>
  <c r="W66" i="13"/>
  <c r="V61" i="13"/>
  <c r="X25" i="62"/>
  <c r="X17" i="62" s="1"/>
  <c r="E5" i="61"/>
  <c r="F4" i="51"/>
  <c r="Y25" i="62" s="1"/>
  <c r="Y17" i="62" s="1"/>
  <c r="O21" i="2"/>
  <c r="K41" i="15" s="1"/>
  <c r="FD267" i="62" s="1"/>
  <c r="J34" i="3"/>
  <c r="K34" i="3" s="1"/>
  <c r="L44" i="3"/>
  <c r="J44" i="3" s="1"/>
  <c r="E46" i="3"/>
  <c r="AR21" i="9" s="1"/>
  <c r="G8" i="22"/>
  <c r="H8" i="22" s="1"/>
  <c r="G9" i="22"/>
  <c r="H9" i="22" s="1"/>
  <c r="G17" i="22"/>
  <c r="H17" i="22" s="1"/>
  <c r="G22" i="22"/>
  <c r="H22" i="22" s="1"/>
  <c r="F48" i="7"/>
  <c r="H7" i="9" s="1"/>
  <c r="H39" i="9" s="1"/>
  <c r="G12" i="7"/>
  <c r="G50" i="7" s="1"/>
  <c r="I9" i="9" s="1"/>
  <c r="I25" i="9" s="1"/>
  <c r="I57" i="9" s="1"/>
  <c r="G14" i="7"/>
  <c r="A57" i="9"/>
  <c r="A62" i="9"/>
  <c r="B11" i="15"/>
  <c r="ES254" i="62" s="1"/>
  <c r="FA254" i="62" s="1"/>
  <c r="D5" i="61"/>
  <c r="J11" i="34"/>
  <c r="J17" i="34"/>
  <c r="Q17" i="34" s="1"/>
  <c r="C23" i="70"/>
  <c r="C27" i="70" s="1"/>
  <c r="AN27" i="70" s="1"/>
  <c r="O23" i="70"/>
  <c r="O27" i="70" s="1"/>
  <c r="AR27" i="70" s="1"/>
  <c r="AA23" i="70"/>
  <c r="BA24" i="70"/>
  <c r="AN56" i="70"/>
  <c r="HO719" i="62" s="1"/>
  <c r="X19" i="62"/>
  <c r="AE32" i="62"/>
  <c r="G40" i="51"/>
  <c r="F14" i="61" s="1"/>
  <c r="AT19" i="70"/>
  <c r="BE21" i="70"/>
  <c r="I23" i="70"/>
  <c r="I27" i="70" s="1"/>
  <c r="AP27" i="70" s="1"/>
  <c r="AG23" i="70"/>
  <c r="AG27" i="70" s="1"/>
  <c r="B6" i="18"/>
  <c r="CN162" i="62" s="1"/>
  <c r="D4" i="34"/>
  <c r="C12" i="34" s="1"/>
  <c r="AN53" i="70"/>
  <c r="HO716" i="62" s="1"/>
  <c r="AB23" i="62"/>
  <c r="AB16" i="62" s="1"/>
  <c r="V19" i="62"/>
  <c r="AE29" i="62"/>
  <c r="AE30" i="62"/>
  <c r="AE31" i="62"/>
  <c r="DD187" i="62"/>
  <c r="DD206" i="62"/>
  <c r="AQ72" i="13"/>
  <c r="AP71" i="13" s="1"/>
  <c r="J43" i="3"/>
  <c r="H27" i="3"/>
  <c r="J35" i="3"/>
  <c r="K35" i="3" s="1"/>
  <c r="H36" i="3"/>
  <c r="D46" i="3"/>
  <c r="S46" i="3" s="1"/>
  <c r="I47" i="3"/>
  <c r="AR87" i="9" s="1"/>
  <c r="G7" i="22"/>
  <c r="H7" i="22" s="1"/>
  <c r="G13" i="22"/>
  <c r="H13" i="22" s="1"/>
  <c r="G23" i="22"/>
  <c r="H23" i="22" s="1"/>
  <c r="G32" i="22"/>
  <c r="H32" i="22" s="1"/>
  <c r="C66" i="22"/>
  <c r="A46" i="9"/>
  <c r="F12" i="61"/>
  <c r="H33" i="61"/>
  <c r="BE18" i="70"/>
  <c r="BA21" i="70"/>
  <c r="BC24" i="70"/>
  <c r="AY26" i="70"/>
  <c r="AE23" i="62"/>
  <c r="HF705" i="62"/>
  <c r="E97" i="82"/>
  <c r="B33" i="10"/>
  <c r="CE140" i="62" s="1"/>
  <c r="D1" i="10"/>
  <c r="CG127" i="62" s="1"/>
  <c r="R1" i="2"/>
  <c r="S3" i="2"/>
  <c r="X39" i="22"/>
  <c r="Y39" i="22" s="1"/>
  <c r="Z39" i="22" s="1"/>
  <c r="AA39" i="22" s="1"/>
  <c r="AB39" i="22" s="1"/>
  <c r="AC39" i="22" s="1"/>
  <c r="AD39" i="22" s="1"/>
  <c r="AE39" i="22" s="1"/>
  <c r="AF39" i="22" s="1"/>
  <c r="AG39" i="22" s="1"/>
  <c r="AH39" i="22" s="1"/>
  <c r="AI39" i="22" s="1"/>
  <c r="G40" i="22"/>
  <c r="FB247" i="62"/>
  <c r="AY45" i="62"/>
  <c r="T7" i="3"/>
  <c r="K7" i="3"/>
  <c r="AZ45" i="62" s="1"/>
  <c r="AD19" i="7"/>
  <c r="J50" i="3"/>
  <c r="F51" i="3"/>
  <c r="F57" i="3"/>
  <c r="H57" i="3" s="1"/>
  <c r="N20" i="22"/>
  <c r="L67" i="22"/>
  <c r="M33" i="22"/>
  <c r="FD247" i="62"/>
  <c r="S26" i="3"/>
  <c r="D44" i="3"/>
  <c r="S44" i="3" s="1"/>
  <c r="S35" i="3"/>
  <c r="D53" i="3"/>
  <c r="S53" i="3" s="1"/>
  <c r="N44" i="22"/>
  <c r="N78" i="22"/>
  <c r="O9" i="22"/>
  <c r="L55" i="22"/>
  <c r="M21" i="22"/>
  <c r="M89" i="22" s="1"/>
  <c r="E103" i="82"/>
  <c r="AQ11" i="2"/>
  <c r="AY49" i="62"/>
  <c r="T11" i="3"/>
  <c r="K11" i="3"/>
  <c r="AZ49" i="62" s="1"/>
  <c r="AY53" i="62"/>
  <c r="T15" i="3"/>
  <c r="K15" i="3"/>
  <c r="AZ53" i="62" s="1"/>
  <c r="AY57" i="62"/>
  <c r="T19" i="3"/>
  <c r="K19" i="3"/>
  <c r="AZ57" i="62" s="1"/>
  <c r="AD7" i="7"/>
  <c r="F45" i="3"/>
  <c r="H45" i="3" s="1"/>
  <c r="J56" i="3"/>
  <c r="H6" i="22"/>
  <c r="L49" i="22"/>
  <c r="M15" i="22"/>
  <c r="P1" i="61"/>
  <c r="A4" i="82"/>
  <c r="B3" i="62"/>
  <c r="A6" i="22"/>
  <c r="A41" i="22" s="1"/>
  <c r="G1" i="2"/>
  <c r="BO79" i="62"/>
  <c r="E5" i="81"/>
  <c r="F6" i="2"/>
  <c r="BO82" i="62"/>
  <c r="E8" i="81"/>
  <c r="F9" i="2"/>
  <c r="E11" i="81"/>
  <c r="BO85" i="62"/>
  <c r="F12" i="2"/>
  <c r="E23" i="81"/>
  <c r="BO88" i="62"/>
  <c r="F15" i="2"/>
  <c r="E27" i="81"/>
  <c r="BO91" i="62"/>
  <c r="F18" i="2"/>
  <c r="J21" i="2"/>
  <c r="F41" i="15" s="1"/>
  <c r="AB21" i="2"/>
  <c r="X41" i="15" s="1"/>
  <c r="B12" i="34"/>
  <c r="F43" i="3"/>
  <c r="H25" i="3"/>
  <c r="J27" i="3"/>
  <c r="F46" i="3"/>
  <c r="H28" i="3"/>
  <c r="J30" i="3"/>
  <c r="F49" i="3"/>
  <c r="H31" i="3"/>
  <c r="J33" i="3"/>
  <c r="F52" i="3"/>
  <c r="H34" i="3"/>
  <c r="J36" i="3"/>
  <c r="F55" i="3"/>
  <c r="H37" i="3"/>
  <c r="J39" i="3"/>
  <c r="P46" i="3"/>
  <c r="J46" i="3" s="1"/>
  <c r="H47" i="3"/>
  <c r="P52" i="3"/>
  <c r="J52" i="3" s="1"/>
  <c r="M75" i="22"/>
  <c r="M41" i="22"/>
  <c r="M76" i="22"/>
  <c r="M78" i="22"/>
  <c r="M44" i="22"/>
  <c r="C81" i="22"/>
  <c r="L81" i="22"/>
  <c r="K81" i="22"/>
  <c r="C51" i="22"/>
  <c r="J51" i="22"/>
  <c r="L53" i="22"/>
  <c r="M19" i="22"/>
  <c r="M87" i="22" s="1"/>
  <c r="C55" i="22"/>
  <c r="G21" i="22"/>
  <c r="H21" i="22" s="1"/>
  <c r="C95" i="22"/>
  <c r="L95" i="22"/>
  <c r="K95" i="22"/>
  <c r="C99" i="22"/>
  <c r="L99" i="22"/>
  <c r="K99" i="22"/>
  <c r="BX123" i="62"/>
  <c r="A79" i="22"/>
  <c r="J55" i="22"/>
  <c r="A78" i="22"/>
  <c r="BX120" i="62"/>
  <c r="A76" i="22"/>
  <c r="BO83" i="62"/>
  <c r="E9" i="81"/>
  <c r="F10" i="2"/>
  <c r="BO92" i="62"/>
  <c r="E28" i="81"/>
  <c r="F19" i="2"/>
  <c r="F48" i="3"/>
  <c r="J53" i="3"/>
  <c r="F54" i="3"/>
  <c r="C83" i="22"/>
  <c r="L83" i="22"/>
  <c r="C101" i="22"/>
  <c r="L101" i="22"/>
  <c r="D142" i="82"/>
  <c r="HZ824" i="62"/>
  <c r="HZ807" i="62"/>
  <c r="EV247" i="62"/>
  <c r="N75" i="22"/>
  <c r="N41" i="22"/>
  <c r="O6" i="22"/>
  <c r="BO86" i="62"/>
  <c r="E12" i="81"/>
  <c r="F13" i="2"/>
  <c r="AY51" i="62"/>
  <c r="T13" i="3"/>
  <c r="K13" i="3"/>
  <c r="AZ51" i="62" s="1"/>
  <c r="AY55" i="62"/>
  <c r="T17" i="3"/>
  <c r="K17" i="3"/>
  <c r="AZ55" i="62" s="1"/>
  <c r="C87" i="22"/>
  <c r="K87" i="22"/>
  <c r="L87" i="22"/>
  <c r="J57" i="22"/>
  <c r="C57" i="22"/>
  <c r="P55" i="3"/>
  <c r="J55" i="3" s="1"/>
  <c r="M27" i="22"/>
  <c r="M95" i="22" s="1"/>
  <c r="L61" i="22"/>
  <c r="S29" i="3"/>
  <c r="D47" i="3"/>
  <c r="S47" i="3" s="1"/>
  <c r="S32" i="3"/>
  <c r="D50" i="3"/>
  <c r="S50" i="3" s="1"/>
  <c r="S38" i="3"/>
  <c r="D56" i="3"/>
  <c r="S56" i="3" s="1"/>
  <c r="G40" i="13"/>
  <c r="K71" i="22"/>
  <c r="E3" i="81"/>
  <c r="BO77" i="62"/>
  <c r="D20" i="2"/>
  <c r="E21" i="2"/>
  <c r="F4" i="2"/>
  <c r="BO80" i="62"/>
  <c r="E6" i="81"/>
  <c r="F7" i="2"/>
  <c r="BO89" i="62"/>
  <c r="E25" i="81"/>
  <c r="F16" i="2"/>
  <c r="AY47" i="62"/>
  <c r="T9" i="3"/>
  <c r="K9" i="3"/>
  <c r="AZ47" i="62" s="1"/>
  <c r="J47" i="3"/>
  <c r="E37" i="22"/>
  <c r="L59" i="22"/>
  <c r="M25" i="22"/>
  <c r="C61" i="22"/>
  <c r="J61" i="22"/>
  <c r="G27" i="22"/>
  <c r="H27" i="22" s="1"/>
  <c r="B31" i="13"/>
  <c r="J110" i="1"/>
  <c r="B33" i="13" s="1"/>
  <c r="AQ4" i="2"/>
  <c r="AC56" i="14"/>
  <c r="C56" i="14"/>
  <c r="C54" i="14"/>
  <c r="C52" i="14"/>
  <c r="C50" i="14"/>
  <c r="H56" i="14"/>
  <c r="AF55" i="14"/>
  <c r="H55" i="14"/>
  <c r="T53" i="14"/>
  <c r="H53" i="14"/>
  <c r="H52" i="14"/>
  <c r="H51" i="14"/>
  <c r="H50" i="14"/>
  <c r="AE56" i="14"/>
  <c r="S56" i="14"/>
  <c r="G56" i="14"/>
  <c r="G54" i="14"/>
  <c r="G52" i="14"/>
  <c r="G50" i="14"/>
  <c r="AK50" i="14"/>
  <c r="AE54" i="14"/>
  <c r="AE52" i="14"/>
  <c r="AE50" i="14"/>
  <c r="Y50" i="14"/>
  <c r="S50" i="14"/>
  <c r="S54" i="14"/>
  <c r="S52" i="14"/>
  <c r="AQ33" i="2"/>
  <c r="J25" i="3"/>
  <c r="T29" i="3"/>
  <c r="U29" i="3" s="1"/>
  <c r="J31" i="3"/>
  <c r="K31" i="3" s="1"/>
  <c r="T35" i="3"/>
  <c r="U35" i="3" s="1"/>
  <c r="T38" i="3"/>
  <c r="U38" i="3" s="1"/>
  <c r="H18" i="13"/>
  <c r="H21" i="2"/>
  <c r="D41" i="15" s="1"/>
  <c r="N18" i="13"/>
  <c r="N21" i="2"/>
  <c r="J41" i="15" s="1"/>
  <c r="FC267" i="62" s="1"/>
  <c r="T18" i="13"/>
  <c r="T21" i="2"/>
  <c r="P41" i="15" s="1"/>
  <c r="Z18" i="13"/>
  <c r="Z21" i="2"/>
  <c r="V41" i="15" s="1"/>
  <c r="AF18" i="13"/>
  <c r="AF21" i="2"/>
  <c r="AB41" i="15" s="1"/>
  <c r="AL18" i="13"/>
  <c r="AL21" i="2"/>
  <c r="AH41" i="15" s="1"/>
  <c r="P21" i="2"/>
  <c r="L41" i="15" s="1"/>
  <c r="FE267" i="62" s="1"/>
  <c r="AH21" i="2"/>
  <c r="AD41" i="15" s="1"/>
  <c r="E27" i="2"/>
  <c r="G24" i="3"/>
  <c r="D43" i="3"/>
  <c r="S43" i="3" s="1"/>
  <c r="D49" i="3"/>
  <c r="S49" i="3" s="1"/>
  <c r="D55" i="3"/>
  <c r="S55" i="3" s="1"/>
  <c r="J42" i="22"/>
  <c r="C42" i="22"/>
  <c r="J43" i="22"/>
  <c r="C43" i="22"/>
  <c r="C44" i="22"/>
  <c r="J44" i="22"/>
  <c r="J45" i="22"/>
  <c r="C45" i="22"/>
  <c r="L47" i="22"/>
  <c r="M13" i="22"/>
  <c r="J49" i="22"/>
  <c r="G15" i="22"/>
  <c r="H15" i="22" s="1"/>
  <c r="C49" i="22"/>
  <c r="M50" i="22"/>
  <c r="C89" i="22"/>
  <c r="L89" i="22"/>
  <c r="K89" i="22"/>
  <c r="N24" i="22"/>
  <c r="N92" i="22" s="1"/>
  <c r="M58" i="22"/>
  <c r="C93" i="22"/>
  <c r="K93" i="22"/>
  <c r="J63" i="22"/>
  <c r="C63" i="22"/>
  <c r="M31" i="22"/>
  <c r="L65" i="22"/>
  <c r="C67" i="22"/>
  <c r="J67" i="22"/>
  <c r="G33" i="22"/>
  <c r="H33" i="22" s="1"/>
  <c r="N34" i="22"/>
  <c r="N102" i="22" s="1"/>
  <c r="L37" i="22"/>
  <c r="F59" i="7" s="1"/>
  <c r="M56" i="22"/>
  <c r="C69" i="22"/>
  <c r="K83" i="22"/>
  <c r="BX121" i="62"/>
  <c r="A77" i="22"/>
  <c r="D11" i="11"/>
  <c r="H6" i="13"/>
  <c r="F18" i="8"/>
  <c r="H36" i="11"/>
  <c r="H32" i="15"/>
  <c r="EY260" i="62" s="1"/>
  <c r="N36" i="11"/>
  <c r="N32" i="15"/>
  <c r="T36" i="11"/>
  <c r="T32" i="15"/>
  <c r="Z36" i="11"/>
  <c r="Z32" i="15"/>
  <c r="AF32" i="15"/>
  <c r="AF36" i="11"/>
  <c r="AL32" i="15"/>
  <c r="AL36" i="11"/>
  <c r="Q49" i="8"/>
  <c r="R46" i="8"/>
  <c r="G45" i="7"/>
  <c r="F45" i="7"/>
  <c r="E45" i="7"/>
  <c r="GO333" i="62"/>
  <c r="G6" i="9"/>
  <c r="G38" i="9" s="1"/>
  <c r="G53" i="7"/>
  <c r="I12" i="9" s="1"/>
  <c r="I28" i="9" s="1"/>
  <c r="I60" i="9" s="1"/>
  <c r="E53" i="7"/>
  <c r="A135" i="9"/>
  <c r="A86" i="9"/>
  <c r="A70" i="9"/>
  <c r="A118" i="9"/>
  <c r="A53" i="9"/>
  <c r="A37" i="9"/>
  <c r="GK313" i="62"/>
  <c r="BS112" i="62"/>
  <c r="P9" i="62"/>
  <c r="O16" i="62" s="1"/>
  <c r="C63" i="70"/>
  <c r="F69" i="1"/>
  <c r="K21" i="2"/>
  <c r="G41" i="15" s="1"/>
  <c r="EX267" i="62" s="1"/>
  <c r="Q21" i="2"/>
  <c r="M41" i="15" s="1"/>
  <c r="FF267" i="62" s="1"/>
  <c r="W21" i="2"/>
  <c r="S41" i="15" s="1"/>
  <c r="AC21" i="2"/>
  <c r="Y41" i="15" s="1"/>
  <c r="AI21" i="2"/>
  <c r="AE41" i="15" s="1"/>
  <c r="AO21" i="2"/>
  <c r="AK41" i="15" s="1"/>
  <c r="C142" i="82"/>
  <c r="HY824" i="62"/>
  <c r="HY807" i="62"/>
  <c r="EU247" i="62"/>
  <c r="FC247" i="62"/>
  <c r="F42" i="3"/>
  <c r="I43" i="3"/>
  <c r="AR83" i="9" s="1"/>
  <c r="E45" i="3"/>
  <c r="AR20" i="9" s="1"/>
  <c r="C46" i="3"/>
  <c r="I46" i="3"/>
  <c r="AR86" i="9" s="1"/>
  <c r="E48" i="3"/>
  <c r="AR23" i="9" s="1"/>
  <c r="C49" i="3"/>
  <c r="I49" i="3"/>
  <c r="AR89" i="9" s="1"/>
  <c r="E51" i="3"/>
  <c r="AR26" i="9" s="1"/>
  <c r="C52" i="3"/>
  <c r="I52" i="3"/>
  <c r="AR92" i="9" s="1"/>
  <c r="E54" i="3"/>
  <c r="AR29" i="9" s="1"/>
  <c r="C55" i="3"/>
  <c r="I55" i="3"/>
  <c r="AR95" i="9" s="1"/>
  <c r="E57" i="3"/>
  <c r="AR32" i="9" s="1"/>
  <c r="L82" i="22"/>
  <c r="M82" i="22"/>
  <c r="L88" i="22"/>
  <c r="M88" i="22"/>
  <c r="L94" i="22"/>
  <c r="L100" i="22"/>
  <c r="C68" i="22"/>
  <c r="J68" i="22"/>
  <c r="J41" i="22"/>
  <c r="L42" i="22"/>
  <c r="L45" i="22"/>
  <c r="J47" i="22"/>
  <c r="J60" i="22"/>
  <c r="L76" i="22"/>
  <c r="K84" i="22"/>
  <c r="K85" i="22"/>
  <c r="K94" i="22"/>
  <c r="K102" i="22"/>
  <c r="K103" i="22"/>
  <c r="J12" i="11"/>
  <c r="L19" i="8"/>
  <c r="D14" i="11"/>
  <c r="F21" i="8"/>
  <c r="D17" i="11"/>
  <c r="D18" i="15" s="1"/>
  <c r="C149" i="82" s="1"/>
  <c r="F24" i="8"/>
  <c r="D20" i="11"/>
  <c r="D21" i="15" s="1"/>
  <c r="F27" i="8"/>
  <c r="D23" i="11"/>
  <c r="D24" i="15" s="1"/>
  <c r="F30" i="8"/>
  <c r="D26" i="11"/>
  <c r="D27" i="15" s="1"/>
  <c r="F33" i="8"/>
  <c r="D29" i="11"/>
  <c r="D30" i="15" s="1"/>
  <c r="F36" i="8"/>
  <c r="C32" i="15"/>
  <c r="C36" i="11"/>
  <c r="I32" i="15"/>
  <c r="FB260" i="62" s="1"/>
  <c r="I36" i="11"/>
  <c r="O32" i="15"/>
  <c r="O36" i="11"/>
  <c r="U32" i="15"/>
  <c r="U36" i="11"/>
  <c r="AA32" i="15"/>
  <c r="AA36" i="11"/>
  <c r="AG32" i="15"/>
  <c r="AG36" i="11"/>
  <c r="D49" i="8"/>
  <c r="E46" i="8"/>
  <c r="G52" i="7"/>
  <c r="I11" i="9" s="1"/>
  <c r="F52" i="7"/>
  <c r="H11" i="9" s="1"/>
  <c r="H27" i="9" s="1"/>
  <c r="H59" i="9" s="1"/>
  <c r="E52" i="7"/>
  <c r="F53" i="7"/>
  <c r="H12" i="9" s="1"/>
  <c r="H44" i="9" s="1"/>
  <c r="G5" i="9"/>
  <c r="A141" i="9"/>
  <c r="A92" i="9"/>
  <c r="A76" i="9"/>
  <c r="A59" i="9"/>
  <c r="A27" i="9"/>
  <c r="A158" i="9" s="1"/>
  <c r="BS114" i="62"/>
  <c r="P11" i="62"/>
  <c r="O18" i="62" s="1"/>
  <c r="BV114" i="62"/>
  <c r="GH312" i="62"/>
  <c r="C3" i="6"/>
  <c r="B11" i="6" s="1"/>
  <c r="L80" i="22"/>
  <c r="C80" i="22"/>
  <c r="L86" i="22"/>
  <c r="C86" i="22"/>
  <c r="M86" i="22"/>
  <c r="L92" i="22"/>
  <c r="C92" i="22"/>
  <c r="M92" i="22"/>
  <c r="L98" i="22"/>
  <c r="C98" i="22"/>
  <c r="L104" i="22"/>
  <c r="C104" i="22"/>
  <c r="D37" i="22"/>
  <c r="L41" i="22"/>
  <c r="L44" i="22"/>
  <c r="C48" i="22"/>
  <c r="C54" i="22"/>
  <c r="L77" i="22"/>
  <c r="A80" i="22"/>
  <c r="K90" i="22"/>
  <c r="K100" i="22"/>
  <c r="H13" i="8"/>
  <c r="D13" i="11"/>
  <c r="F20" i="8"/>
  <c r="D16" i="11"/>
  <c r="D17" i="15" s="1"/>
  <c r="F23" i="8"/>
  <c r="D19" i="11"/>
  <c r="D20" i="15" s="1"/>
  <c r="F26" i="8"/>
  <c r="D22" i="11"/>
  <c r="D23" i="15" s="1"/>
  <c r="F29" i="8"/>
  <c r="D25" i="11"/>
  <c r="D26" i="15" s="1"/>
  <c r="F32" i="8"/>
  <c r="D28" i="11"/>
  <c r="D29" i="15" s="1"/>
  <c r="F35" i="8"/>
  <c r="G6" i="7"/>
  <c r="G8" i="7"/>
  <c r="G46" i="7" s="1"/>
  <c r="GP324" i="62"/>
  <c r="G10" i="7"/>
  <c r="AQ28" i="9"/>
  <c r="G31" i="9"/>
  <c r="G63" i="9" s="1"/>
  <c r="F72" i="9"/>
  <c r="E72" i="9"/>
  <c r="D72" i="9"/>
  <c r="C72" i="9"/>
  <c r="FE247" i="62"/>
  <c r="A7" i="65"/>
  <c r="A80" i="64" s="1"/>
  <c r="A16" i="65"/>
  <c r="A89" i="64" s="1"/>
  <c r="BO81" i="62"/>
  <c r="E7" i="81"/>
  <c r="BO87" i="62"/>
  <c r="E24" i="81"/>
  <c r="EX247" i="62"/>
  <c r="FF247" i="62"/>
  <c r="K6" i="3"/>
  <c r="AZ44" i="62" s="1"/>
  <c r="K8" i="3"/>
  <c r="AZ46" i="62" s="1"/>
  <c r="K10" i="3"/>
  <c r="AZ48" i="62" s="1"/>
  <c r="K12" i="3"/>
  <c r="AZ50" i="62" s="1"/>
  <c r="K14" i="3"/>
  <c r="AZ52" i="62" s="1"/>
  <c r="K16" i="3"/>
  <c r="AZ54" i="62" s="1"/>
  <c r="K18" i="3"/>
  <c r="AZ56" i="62" s="1"/>
  <c r="K20" i="3"/>
  <c r="AZ58" i="62" s="1"/>
  <c r="C42" i="3"/>
  <c r="M12" i="22"/>
  <c r="C85" i="22"/>
  <c r="L85" i="22"/>
  <c r="C91" i="22"/>
  <c r="L91" i="22"/>
  <c r="C97" i="22"/>
  <c r="L97" i="22"/>
  <c r="M30" i="22"/>
  <c r="C65" i="22"/>
  <c r="J65" i="22"/>
  <c r="C103" i="22"/>
  <c r="L103" i="22"/>
  <c r="M36" i="22"/>
  <c r="M104" i="22" s="1"/>
  <c r="J52" i="22"/>
  <c r="L75" i="22"/>
  <c r="K80" i="22"/>
  <c r="N82" i="22"/>
  <c r="C88" i="22"/>
  <c r="K98" i="22"/>
  <c r="F36" i="11"/>
  <c r="F32" i="15"/>
  <c r="L32" i="15"/>
  <c r="FE260" i="62" s="1"/>
  <c r="L36" i="11"/>
  <c r="R32" i="15"/>
  <c r="R36" i="11"/>
  <c r="X32" i="15"/>
  <c r="X36" i="11"/>
  <c r="AD36" i="11"/>
  <c r="AD32" i="15"/>
  <c r="AJ32" i="15"/>
  <c r="AJ36" i="11"/>
  <c r="A136" i="9"/>
  <c r="A119" i="9"/>
  <c r="A87" i="9"/>
  <c r="A22" i="9"/>
  <c r="A153" i="9" s="1"/>
  <c r="A38" i="9"/>
  <c r="A71" i="9"/>
  <c r="A54" i="9"/>
  <c r="G25" i="9"/>
  <c r="G57" i="9" s="1"/>
  <c r="GO318" i="62"/>
  <c r="E22" i="7"/>
  <c r="E142" i="82"/>
  <c r="IA824" i="62"/>
  <c r="IA807" i="62"/>
  <c r="EW247" i="62"/>
  <c r="A4" i="65"/>
  <c r="A77" i="64" s="1"/>
  <c r="A10" i="65"/>
  <c r="A83" i="64" s="1"/>
  <c r="A13" i="65"/>
  <c r="A86" i="64" s="1"/>
  <c r="BO78" i="62"/>
  <c r="E4" i="81"/>
  <c r="BO84" i="62"/>
  <c r="E10" i="81"/>
  <c r="E26" i="81"/>
  <c r="BO90" i="62"/>
  <c r="D5" i="3"/>
  <c r="GK314" i="62"/>
  <c r="BS113" i="62"/>
  <c r="P10" i="62"/>
  <c r="O17" i="62" s="1"/>
  <c r="L12" i="62"/>
  <c r="E8" i="61"/>
  <c r="E9" i="61" s="1"/>
  <c r="F5" i="2"/>
  <c r="F8" i="2"/>
  <c r="F11" i="2"/>
  <c r="F14" i="2"/>
  <c r="F17" i="2"/>
  <c r="D158" i="82"/>
  <c r="F24" i="2"/>
  <c r="BP109" i="62"/>
  <c r="F21" i="81"/>
  <c r="EY247" i="62"/>
  <c r="IC824" i="62"/>
  <c r="IC807" i="62"/>
  <c r="G142" i="82"/>
  <c r="FG247" i="62"/>
  <c r="AU43" i="62"/>
  <c r="B5" i="11"/>
  <c r="B162" i="9"/>
  <c r="B164" i="9"/>
  <c r="B163" i="9"/>
  <c r="F24" i="3"/>
  <c r="E44" i="3"/>
  <c r="AR19" i="9" s="1"/>
  <c r="I45" i="3"/>
  <c r="AR85" i="9" s="1"/>
  <c r="E47" i="3"/>
  <c r="AR22" i="9" s="1"/>
  <c r="C48" i="3"/>
  <c r="I48" i="3"/>
  <c r="AR88" i="9" s="1"/>
  <c r="E50" i="3"/>
  <c r="AR25" i="9" s="1"/>
  <c r="C51" i="3"/>
  <c r="I51" i="3"/>
  <c r="AR91" i="9" s="1"/>
  <c r="C54" i="3"/>
  <c r="I54" i="3"/>
  <c r="AR94" i="9" s="1"/>
  <c r="I57" i="3"/>
  <c r="AR97" i="9" s="1"/>
  <c r="M8" i="22"/>
  <c r="M10" i="22"/>
  <c r="L84" i="22"/>
  <c r="C84" i="22"/>
  <c r="M17" i="22"/>
  <c r="L90" i="22"/>
  <c r="C90" i="22"/>
  <c r="M23" i="22"/>
  <c r="L96" i="22"/>
  <c r="C96" i="22"/>
  <c r="M29" i="22"/>
  <c r="L102" i="22"/>
  <c r="C102" i="22"/>
  <c r="M35" i="22"/>
  <c r="M103" i="22" s="1"/>
  <c r="F37" i="22"/>
  <c r="K88" i="22"/>
  <c r="K96" i="22"/>
  <c r="K97" i="22"/>
  <c r="D15" i="11"/>
  <c r="F22" i="8"/>
  <c r="D18" i="11"/>
  <c r="D19" i="15" s="1"/>
  <c r="C151" i="82" s="1"/>
  <c r="F25" i="8"/>
  <c r="D21" i="11"/>
  <c r="D22" i="15" s="1"/>
  <c r="F28" i="8"/>
  <c r="D24" i="11"/>
  <c r="D25" i="15" s="1"/>
  <c r="F31" i="8"/>
  <c r="D27" i="11"/>
  <c r="D28" i="15" s="1"/>
  <c r="F34" i="8"/>
  <c r="AC49" i="8"/>
  <c r="AD46" i="8"/>
  <c r="G47" i="7"/>
  <c r="F47" i="7"/>
  <c r="A142" i="9"/>
  <c r="A125" i="9"/>
  <c r="A93" i="9"/>
  <c r="A60" i="9"/>
  <c r="A28" i="9"/>
  <c r="A159" i="9" s="1"/>
  <c r="A44" i="9"/>
  <c r="A77" i="9"/>
  <c r="C75" i="9"/>
  <c r="E75" i="9"/>
  <c r="GO334" i="62"/>
  <c r="G7" i="9"/>
  <c r="F51" i="7"/>
  <c r="E51" i="7"/>
  <c r="G68" i="9"/>
  <c r="G84" i="9" s="1"/>
  <c r="G116" i="9" s="1"/>
  <c r="A117" i="9"/>
  <c r="A85" i="9"/>
  <c r="A69" i="9"/>
  <c r="A52" i="9"/>
  <c r="A36" i="9"/>
  <c r="A134" i="9"/>
  <c r="A20" i="9"/>
  <c r="A151" i="9" s="1"/>
  <c r="G74" i="9"/>
  <c r="G106" i="9" s="1"/>
  <c r="G139" i="9"/>
  <c r="A123" i="9"/>
  <c r="A91" i="9"/>
  <c r="A75" i="9"/>
  <c r="A58" i="9"/>
  <c r="A140" i="9"/>
  <c r="A42" i="9"/>
  <c r="A26" i="9"/>
  <c r="A157" i="9" s="1"/>
  <c r="G80" i="9"/>
  <c r="G96" i="9" s="1"/>
  <c r="G128" i="9" s="1"/>
  <c r="G47" i="9"/>
  <c r="A129" i="9"/>
  <c r="A97" i="9"/>
  <c r="A81" i="9"/>
  <c r="A64" i="9"/>
  <c r="A48" i="9"/>
  <c r="A146" i="9"/>
  <c r="A32" i="9"/>
  <c r="E71" i="9"/>
  <c r="D71" i="9"/>
  <c r="C71" i="9"/>
  <c r="F71" i="9"/>
  <c r="D32" i="15"/>
  <c r="D36" i="11"/>
  <c r="J32" i="15"/>
  <c r="FC260" i="62" s="1"/>
  <c r="J36" i="11"/>
  <c r="P32" i="15"/>
  <c r="P36" i="11"/>
  <c r="V32" i="15"/>
  <c r="V36" i="11"/>
  <c r="AB32" i="15"/>
  <c r="AB36" i="11"/>
  <c r="AH32" i="15"/>
  <c r="AH36" i="11"/>
  <c r="DD210" i="62"/>
  <c r="DK210" i="62"/>
  <c r="DX210" i="62" s="1"/>
  <c r="GM330" i="62"/>
  <c r="B6" i="7"/>
  <c r="GM320" i="62" s="1"/>
  <c r="GM332" i="62"/>
  <c r="B8" i="7"/>
  <c r="GM322" i="62" s="1"/>
  <c r="G21" i="9"/>
  <c r="G53" i="9" s="1"/>
  <c r="F68" i="9"/>
  <c r="D68" i="9"/>
  <c r="G151" i="9"/>
  <c r="E12" i="11"/>
  <c r="F46" i="7"/>
  <c r="G143" i="9"/>
  <c r="G78" i="9"/>
  <c r="G57" i="7"/>
  <c r="I16" i="9" s="1"/>
  <c r="F57" i="7"/>
  <c r="H16" i="9" s="1"/>
  <c r="H48" i="9" s="1"/>
  <c r="E57" i="7"/>
  <c r="G19" i="9"/>
  <c r="G51" i="9" s="1"/>
  <c r="D75" i="9"/>
  <c r="C69" i="9"/>
  <c r="E69" i="9"/>
  <c r="F69" i="9"/>
  <c r="G145" i="9"/>
  <c r="CY195" i="62"/>
  <c r="D13" i="15"/>
  <c r="E32" i="15"/>
  <c r="E36" i="11"/>
  <c r="K32" i="15"/>
  <c r="FD260" i="62" s="1"/>
  <c r="K36" i="11"/>
  <c r="Q32" i="15"/>
  <c r="Q36" i="11"/>
  <c r="W32" i="15"/>
  <c r="W36" i="11"/>
  <c r="AC32" i="15"/>
  <c r="AC36" i="11"/>
  <c r="AI32" i="15"/>
  <c r="AI36" i="11"/>
  <c r="GP325" i="62"/>
  <c r="GO328" i="62"/>
  <c r="A137" i="9"/>
  <c r="A120" i="9"/>
  <c r="A88" i="9"/>
  <c r="A55" i="9"/>
  <c r="A72" i="9"/>
  <c r="A143" i="9"/>
  <c r="A126" i="9"/>
  <c r="A94" i="9"/>
  <c r="A61" i="9"/>
  <c r="A45" i="9"/>
  <c r="A78" i="9"/>
  <c r="A23" i="9"/>
  <c r="A154" i="9" s="1"/>
  <c r="A29" i="9"/>
  <c r="A160" i="9" s="1"/>
  <c r="D81" i="9"/>
  <c r="F80" i="9"/>
  <c r="D80" i="9"/>
  <c r="G50" i="13"/>
  <c r="G3" i="13"/>
  <c r="A132" i="9"/>
  <c r="A115" i="9"/>
  <c r="A83" i="9"/>
  <c r="A89" i="9"/>
  <c r="A138" i="9"/>
  <c r="A121" i="9"/>
  <c r="A127" i="9"/>
  <c r="A144" i="9"/>
  <c r="A95" i="9"/>
  <c r="A56" i="9"/>
  <c r="E77" i="9"/>
  <c r="D77" i="9"/>
  <c r="C77" i="9"/>
  <c r="C81" i="9"/>
  <c r="E81" i="9"/>
  <c r="H147" i="9"/>
  <c r="G36" i="11"/>
  <c r="G32" i="15"/>
  <c r="EX260" i="62" s="1"/>
  <c r="M36" i="11"/>
  <c r="M32" i="15"/>
  <c r="FF260" i="62" s="1"/>
  <c r="S36" i="11"/>
  <c r="S32" i="15"/>
  <c r="Y36" i="11"/>
  <c r="Y32" i="15"/>
  <c r="AE36" i="11"/>
  <c r="AE32" i="15"/>
  <c r="AK36" i="11"/>
  <c r="AK32" i="15"/>
  <c r="H7" i="7"/>
  <c r="F20" i="7"/>
  <c r="GP326" i="62" s="1"/>
  <c r="G42" i="7"/>
  <c r="E43" i="7"/>
  <c r="F44" i="7"/>
  <c r="E49" i="7"/>
  <c r="F50" i="7"/>
  <c r="H9" i="9" s="1"/>
  <c r="H25" i="9" s="1"/>
  <c r="H57" i="9" s="1"/>
  <c r="E55" i="7"/>
  <c r="F56" i="7"/>
  <c r="H15" i="9" s="1"/>
  <c r="H1" i="9"/>
  <c r="A133" i="9"/>
  <c r="A116" i="9"/>
  <c r="A68" i="9"/>
  <c r="A84" i="9"/>
  <c r="A74" i="9"/>
  <c r="A122" i="9"/>
  <c r="A139" i="9"/>
  <c r="A90" i="9"/>
  <c r="A145" i="9"/>
  <c r="A80" i="9"/>
  <c r="A128" i="9"/>
  <c r="A96" i="9"/>
  <c r="A19" i="9"/>
  <c r="A150" i="9" s="1"/>
  <c r="A25" i="9"/>
  <c r="A156" i="9" s="1"/>
  <c r="G29" i="9"/>
  <c r="G61" i="9" s="1"/>
  <c r="A31" i="9"/>
  <c r="G35" i="9"/>
  <c r="A39" i="9"/>
  <c r="G41" i="9"/>
  <c r="A73" i="9"/>
  <c r="F74" i="9"/>
  <c r="D74" i="9"/>
  <c r="F78" i="9"/>
  <c r="E78" i="9"/>
  <c r="D78" i="9"/>
  <c r="C79" i="9"/>
  <c r="AQ59" i="13"/>
  <c r="AA61" i="13"/>
  <c r="AB66" i="13"/>
  <c r="AA66" i="13"/>
  <c r="B34" i="10"/>
  <c r="CE141" i="62" s="1"/>
  <c r="AE66" i="13"/>
  <c r="Y66" i="13"/>
  <c r="CW194" i="62"/>
  <c r="B12" i="15"/>
  <c r="ES255" i="62" s="1"/>
  <c r="FA255" i="62" s="1"/>
  <c r="CX194" i="62"/>
  <c r="C8" i="70"/>
  <c r="C12" i="15"/>
  <c r="CW195" i="62"/>
  <c r="B13" i="15"/>
  <c r="ES256" i="62" s="1"/>
  <c r="FA256" i="62" s="1"/>
  <c r="HX818" i="62"/>
  <c r="B152" i="82"/>
  <c r="CX185" i="62"/>
  <c r="C3" i="70"/>
  <c r="CW189" i="62"/>
  <c r="B8" i="15"/>
  <c r="ES252" i="62" s="1"/>
  <c r="FA252" i="62" s="1"/>
  <c r="C17" i="15"/>
  <c r="D2" i="11"/>
  <c r="CW192" i="62"/>
  <c r="B10" i="15"/>
  <c r="ES253" i="62" s="1"/>
  <c r="FA253" i="62" s="1"/>
  <c r="C18" i="15"/>
  <c r="B149" i="82" s="1"/>
  <c r="EV246" i="62"/>
  <c r="G44" i="51"/>
  <c r="F2" i="15"/>
  <c r="CX196" i="62"/>
  <c r="C14" i="15"/>
  <c r="CW197" i="62"/>
  <c r="B15" i="15"/>
  <c r="ES258" i="62" s="1"/>
  <c r="FA258" i="62" s="1"/>
  <c r="C15" i="15"/>
  <c r="CX195" i="62"/>
  <c r="C9" i="70"/>
  <c r="DE195" i="62"/>
  <c r="DK196" i="62"/>
  <c r="DX196" i="62" s="1"/>
  <c r="DD196" i="62"/>
  <c r="D6" i="6"/>
  <c r="DK193" i="62"/>
  <c r="DX193" i="62" s="1"/>
  <c r="DD193" i="62"/>
  <c r="CX198" i="62"/>
  <c r="ET246" i="62"/>
  <c r="E44" i="51"/>
  <c r="C13" i="15"/>
  <c r="I13" i="15"/>
  <c r="FB256" i="62" s="1"/>
  <c r="B14" i="15"/>
  <c r="ES257" i="62" s="1"/>
  <c r="FA257" i="62" s="1"/>
  <c r="C19" i="15"/>
  <c r="B151" i="82" s="1"/>
  <c r="EU246" i="62"/>
  <c r="F44" i="51"/>
  <c r="M17" i="34"/>
  <c r="P12" i="34"/>
  <c r="N12" i="34"/>
  <c r="J5" i="34" s="1"/>
  <c r="O15" i="34"/>
  <c r="N15" i="34"/>
  <c r="M5" i="34" s="1"/>
  <c r="M15" i="34"/>
  <c r="Q15" i="34"/>
  <c r="K15" i="34"/>
  <c r="E4" i="61"/>
  <c r="L15" i="34"/>
  <c r="M4" i="34" s="1"/>
  <c r="M6" i="34" s="1"/>
  <c r="P15" i="34"/>
  <c r="O19" i="34"/>
  <c r="N19" i="34"/>
  <c r="Q5" i="34" s="1"/>
  <c r="M19" i="34"/>
  <c r="Q19" i="34"/>
  <c r="K19" i="34"/>
  <c r="BA22" i="70"/>
  <c r="J14" i="34"/>
  <c r="J16" i="34"/>
  <c r="J18" i="34"/>
  <c r="J20" i="34"/>
  <c r="Z25" i="62"/>
  <c r="G8" i="51"/>
  <c r="BA20" i="70"/>
  <c r="AN26" i="70"/>
  <c r="AT26" i="70"/>
  <c r="FT291" i="62"/>
  <c r="AA17" i="62"/>
  <c r="G14" i="51"/>
  <c r="F46" i="51"/>
  <c r="Q46" i="51" s="1"/>
  <c r="F23" i="70"/>
  <c r="AO19" i="70"/>
  <c r="L23" i="70"/>
  <c r="AQ19" i="70"/>
  <c r="R23" i="70"/>
  <c r="AS19" i="70"/>
  <c r="X23" i="70"/>
  <c r="AU19" i="70"/>
  <c r="AW23" i="70"/>
  <c r="AD27" i="70"/>
  <c r="AW27" i="70" s="1"/>
  <c r="AJ23" i="70"/>
  <c r="AY19" i="70"/>
  <c r="Q45" i="51"/>
  <c r="AW19" i="70"/>
  <c r="HL704" i="62"/>
  <c r="HL698" i="62"/>
  <c r="HL692" i="62"/>
  <c r="HL701" i="62"/>
  <c r="HL695" i="62"/>
  <c r="HL689" i="62"/>
  <c r="HL683" i="62"/>
  <c r="HL677" i="62"/>
  <c r="HL671" i="62"/>
  <c r="HL665" i="62"/>
  <c r="HL659" i="62"/>
  <c r="HL653" i="62"/>
  <c r="HL647" i="62"/>
  <c r="HL641" i="62"/>
  <c r="HL635" i="62"/>
  <c r="HL629" i="62"/>
  <c r="HL623" i="62"/>
  <c r="HL617" i="62"/>
  <c r="HL611" i="62"/>
  <c r="HL696" i="62"/>
  <c r="HL680" i="62"/>
  <c r="HL670" i="62"/>
  <c r="HL667" i="62"/>
  <c r="HL657" i="62"/>
  <c r="HL654" i="62"/>
  <c r="HL644" i="62"/>
  <c r="HL634" i="62"/>
  <c r="HL631" i="62"/>
  <c r="HL621" i="62"/>
  <c r="HL618" i="62"/>
  <c r="HL608" i="62"/>
  <c r="HL603" i="62"/>
  <c r="HL597" i="62"/>
  <c r="HL591" i="62"/>
  <c r="HL585" i="62"/>
  <c r="HL579" i="62"/>
  <c r="HL573" i="62"/>
  <c r="HL703" i="62"/>
  <c r="HL694" i="62"/>
  <c r="HL687" i="62"/>
  <c r="HL684" i="62"/>
  <c r="HL674" i="62"/>
  <c r="HL664" i="62"/>
  <c r="HL661" i="62"/>
  <c r="HL651" i="62"/>
  <c r="HL648" i="62"/>
  <c r="HL638" i="62"/>
  <c r="HL628" i="62"/>
  <c r="HL625" i="62"/>
  <c r="HL615" i="62"/>
  <c r="HL612" i="62"/>
  <c r="HL604" i="62"/>
  <c r="HL598" i="62"/>
  <c r="HL592" i="62"/>
  <c r="HL586" i="62"/>
  <c r="HL580" i="62"/>
  <c r="HL574" i="62"/>
  <c r="HL568" i="62"/>
  <c r="HL562" i="62"/>
  <c r="HL556" i="62"/>
  <c r="HL550" i="62"/>
  <c r="HL544" i="62"/>
  <c r="HL697" i="62"/>
  <c r="HL688" i="62"/>
  <c r="HL685" i="62"/>
  <c r="HL675" i="62"/>
  <c r="HL672" i="62"/>
  <c r="HL662" i="62"/>
  <c r="HL652" i="62"/>
  <c r="HL649" i="62"/>
  <c r="HL639" i="62"/>
  <c r="HL636" i="62"/>
  <c r="HL626" i="62"/>
  <c r="HL616" i="62"/>
  <c r="HL613" i="62"/>
  <c r="HL606" i="62"/>
  <c r="HL600" i="62"/>
  <c r="HL594" i="62"/>
  <c r="HL588" i="62"/>
  <c r="HL582" i="62"/>
  <c r="HL576" i="62"/>
  <c r="HL570" i="62"/>
  <c r="HL690" i="62"/>
  <c r="HL681" i="62"/>
  <c r="HL678" i="62"/>
  <c r="HL658" i="62"/>
  <c r="HL655" i="62"/>
  <c r="HL632" i="62"/>
  <c r="HL609" i="62"/>
  <c r="HL599" i="62"/>
  <c r="HL587" i="62"/>
  <c r="HL575" i="62"/>
  <c r="HL569" i="62"/>
  <c r="HL564" i="62"/>
  <c r="HL554" i="62"/>
  <c r="HL551" i="62"/>
  <c r="HL541" i="62"/>
  <c r="HL535" i="62"/>
  <c r="HL529" i="62"/>
  <c r="HL523" i="62"/>
  <c r="HL517" i="62"/>
  <c r="HL511" i="62"/>
  <c r="HL505" i="62"/>
  <c r="HL499" i="62"/>
  <c r="HL493" i="62"/>
  <c r="HL487" i="62"/>
  <c r="HL481" i="62"/>
  <c r="HL475" i="62"/>
  <c r="HL469" i="62"/>
  <c r="HL463" i="62"/>
  <c r="HL457" i="62"/>
  <c r="HL451" i="62"/>
  <c r="HL445" i="62"/>
  <c r="HL439" i="62"/>
  <c r="HL693" i="62"/>
  <c r="HL669" i="62"/>
  <c r="HL666" i="62"/>
  <c r="HL646" i="62"/>
  <c r="HL643" i="62"/>
  <c r="HL620" i="62"/>
  <c r="HL601" i="62"/>
  <c r="HL589" i="62"/>
  <c r="HL577" i="62"/>
  <c r="HL567" i="62"/>
  <c r="HL561" i="62"/>
  <c r="HL558" i="62"/>
  <c r="HL548" i="62"/>
  <c r="HL545" i="62"/>
  <c r="HL536" i="62"/>
  <c r="HL530" i="62"/>
  <c r="HL524" i="62"/>
  <c r="HL518" i="62"/>
  <c r="HL512" i="62"/>
  <c r="HL506" i="62"/>
  <c r="HL500" i="62"/>
  <c r="HL494" i="62"/>
  <c r="HL488" i="62"/>
  <c r="HL482" i="62"/>
  <c r="HL476" i="62"/>
  <c r="HL470" i="62"/>
  <c r="HL464" i="62"/>
  <c r="HL458" i="62"/>
  <c r="HL452" i="62"/>
  <c r="HL446" i="62"/>
  <c r="HL440" i="62"/>
  <c r="HL434" i="62"/>
  <c r="HL428" i="62"/>
  <c r="HL422" i="62"/>
  <c r="HL416" i="62"/>
  <c r="HL410" i="62"/>
  <c r="HL404" i="62"/>
  <c r="HL398" i="62"/>
  <c r="HL392" i="62"/>
  <c r="HL386" i="62"/>
  <c r="HL380" i="62"/>
  <c r="HL374" i="62"/>
  <c r="HL368" i="62"/>
  <c r="HL362" i="62"/>
  <c r="HL356" i="62"/>
  <c r="HL350" i="62"/>
  <c r="HL344" i="62"/>
  <c r="HL700" i="62"/>
  <c r="HL686" i="62"/>
  <c r="HL663" i="62"/>
  <c r="HL660" i="62"/>
  <c r="HL640" i="62"/>
  <c r="HL637" i="62"/>
  <c r="HL614" i="62"/>
  <c r="HL596" i="62"/>
  <c r="HL584" i="62"/>
  <c r="HL572" i="62"/>
  <c r="HL565" i="62"/>
  <c r="HL555" i="62"/>
  <c r="HL552" i="62"/>
  <c r="HL542" i="62"/>
  <c r="HL537" i="62"/>
  <c r="HL531" i="62"/>
  <c r="HL525" i="62"/>
  <c r="HL519" i="62"/>
  <c r="HL513" i="62"/>
  <c r="HL702" i="62"/>
  <c r="HL682" i="62"/>
  <c r="HL679" i="62"/>
  <c r="HL656" i="62"/>
  <c r="HL633" i="62"/>
  <c r="HL630" i="62"/>
  <c r="HL610" i="62"/>
  <c r="HL607" i="62"/>
  <c r="HL595" i="62"/>
  <c r="HL583" i="62"/>
  <c r="HL566" i="62"/>
  <c r="HL563" i="62"/>
  <c r="HL553" i="62"/>
  <c r="HL543" i="62"/>
  <c r="HL539" i="62"/>
  <c r="HL533" i="62"/>
  <c r="HL527" i="62"/>
  <c r="HL521" i="62"/>
  <c r="HL515" i="62"/>
  <c r="HL509" i="62"/>
  <c r="HL503" i="62"/>
  <c r="HL497" i="62"/>
  <c r="HL491" i="62"/>
  <c r="HL485" i="62"/>
  <c r="HL479" i="62"/>
  <c r="HL473" i="62"/>
  <c r="HL467" i="62"/>
  <c r="HL461" i="62"/>
  <c r="HL455" i="62"/>
  <c r="HL449" i="62"/>
  <c r="HL443" i="62"/>
  <c r="HL437" i="62"/>
  <c r="HL431" i="62"/>
  <c r="HL425" i="62"/>
  <c r="HL419" i="62"/>
  <c r="HL413" i="62"/>
  <c r="HL407" i="62"/>
  <c r="HL401" i="62"/>
  <c r="HL395" i="62"/>
  <c r="HL389" i="62"/>
  <c r="HL383" i="62"/>
  <c r="HL377" i="62"/>
  <c r="HL371" i="62"/>
  <c r="HL365" i="62"/>
  <c r="HL359" i="62"/>
  <c r="HL353" i="62"/>
  <c r="HL347" i="62"/>
  <c r="HL341" i="62"/>
  <c r="HL622" i="62"/>
  <c r="HL605" i="62"/>
  <c r="HL532" i="62"/>
  <c r="HL514" i="62"/>
  <c r="HL504" i="62"/>
  <c r="HL492" i="62"/>
  <c r="HL480" i="62"/>
  <c r="HL468" i="62"/>
  <c r="HL456" i="62"/>
  <c r="HL444" i="62"/>
  <c r="HL427" i="62"/>
  <c r="HL418" i="62"/>
  <c r="HL409" i="62"/>
  <c r="HL400" i="62"/>
  <c r="HL391" i="62"/>
  <c r="HL382" i="62"/>
  <c r="HL373" i="62"/>
  <c r="HL364" i="62"/>
  <c r="HL355" i="62"/>
  <c r="HL346" i="62"/>
  <c r="HL691" i="62"/>
  <c r="HL673" i="62"/>
  <c r="HL590" i="62"/>
  <c r="HL560" i="62"/>
  <c r="HL547" i="62"/>
  <c r="HL528" i="62"/>
  <c r="HL501" i="62"/>
  <c r="HL489" i="62"/>
  <c r="HL477" i="62"/>
  <c r="HL465" i="62"/>
  <c r="HL453" i="62"/>
  <c r="HL441" i="62"/>
  <c r="HL432" i="62"/>
  <c r="HL423" i="62"/>
  <c r="HL414" i="62"/>
  <c r="HL405" i="62"/>
  <c r="HL396" i="62"/>
  <c r="HL387" i="62"/>
  <c r="HL378" i="62"/>
  <c r="HL369" i="62"/>
  <c r="HL360" i="62"/>
  <c r="HL351" i="62"/>
  <c r="HL342" i="62"/>
  <c r="HL699" i="62"/>
  <c r="HL645" i="62"/>
  <c r="HL619" i="62"/>
  <c r="HL581" i="62"/>
  <c r="HL559" i="62"/>
  <c r="HL546" i="62"/>
  <c r="HL538" i="62"/>
  <c r="HL520" i="62"/>
  <c r="HL508" i="62"/>
  <c r="HL496" i="62"/>
  <c r="HL484" i="62"/>
  <c r="HL472" i="62"/>
  <c r="HL460" i="62"/>
  <c r="HL448" i="62"/>
  <c r="HL436" i="62"/>
  <c r="HL430" i="62"/>
  <c r="HL421" i="62"/>
  <c r="HL412" i="62"/>
  <c r="HL403" i="62"/>
  <c r="HL394" i="62"/>
  <c r="HL385" i="62"/>
  <c r="HL376" i="62"/>
  <c r="HL367" i="62"/>
  <c r="HL358" i="62"/>
  <c r="HL349" i="62"/>
  <c r="HL340" i="62"/>
  <c r="HL668" i="62"/>
  <c r="HL642" i="62"/>
  <c r="HL593" i="62"/>
  <c r="HL549" i="62"/>
  <c r="HL526" i="62"/>
  <c r="HL507" i="62"/>
  <c r="HL495" i="62"/>
  <c r="HL483" i="62"/>
  <c r="HL471" i="62"/>
  <c r="HL459" i="62"/>
  <c r="HL447" i="62"/>
  <c r="HL435" i="62"/>
  <c r="HL433" i="62"/>
  <c r="HL424" i="62"/>
  <c r="HL415" i="62"/>
  <c r="HL406" i="62"/>
  <c r="HL397" i="62"/>
  <c r="HL388" i="62"/>
  <c r="HL379" i="62"/>
  <c r="HL370" i="62"/>
  <c r="HL361" i="62"/>
  <c r="HL352" i="62"/>
  <c r="HL343" i="62"/>
  <c r="HL571" i="62"/>
  <c r="HL557" i="62"/>
  <c r="HL522" i="62"/>
  <c r="HL490" i="62"/>
  <c r="HL454" i="62"/>
  <c r="HL411" i="62"/>
  <c r="HL384" i="62"/>
  <c r="HL357" i="62"/>
  <c r="HL510" i="62"/>
  <c r="HL474" i="62"/>
  <c r="HL438" i="62"/>
  <c r="HL426" i="62"/>
  <c r="HL399" i="62"/>
  <c r="HL372" i="62"/>
  <c r="HL345" i="62"/>
  <c r="HL540" i="62"/>
  <c r="HL502" i="62"/>
  <c r="HL466" i="62"/>
  <c r="HL420" i="62"/>
  <c r="HL393" i="62"/>
  <c r="HL366" i="62"/>
  <c r="HL676" i="62"/>
  <c r="HL650" i="62"/>
  <c r="HL624" i="62"/>
  <c r="HL578" i="62"/>
  <c r="HL478" i="62"/>
  <c r="HL442" i="62"/>
  <c r="HL429" i="62"/>
  <c r="HL402" i="62"/>
  <c r="HL375" i="62"/>
  <c r="HL348" i="62"/>
  <c r="HL363" i="62"/>
  <c r="HL486" i="62"/>
  <c r="HL408" i="62"/>
  <c r="HL498" i="62"/>
  <c r="HL417" i="62"/>
  <c r="HL602" i="62"/>
  <c r="HL516" i="62"/>
  <c r="HL450" i="62"/>
  <c r="HL381" i="62"/>
  <c r="HL390" i="62"/>
  <c r="Y19" i="62"/>
  <c r="AT23" i="70"/>
  <c r="BE24" i="70"/>
  <c r="BA25" i="70"/>
  <c r="FT289" i="62"/>
  <c r="AA16" i="62"/>
  <c r="FT293" i="62"/>
  <c r="AA19" i="62"/>
  <c r="Z32" i="62"/>
  <c r="H11" i="51"/>
  <c r="AA32" i="62" s="1"/>
  <c r="FT298" i="62" s="1"/>
  <c r="D12" i="51"/>
  <c r="W33" i="62" s="1"/>
  <c r="W20" i="62" s="1"/>
  <c r="BE17" i="70"/>
  <c r="BC18" i="70"/>
  <c r="AT27" i="70"/>
  <c r="AX27" i="70"/>
  <c r="AX23" i="70"/>
  <c r="V25" i="62"/>
  <c r="V17" i="62" s="1"/>
  <c r="C8" i="51"/>
  <c r="AV23" i="70"/>
  <c r="AA27" i="70"/>
  <c r="AV27" i="70" s="1"/>
  <c r="FT292" i="62"/>
  <c r="AA18" i="62"/>
  <c r="E8" i="51"/>
  <c r="G28" i="51"/>
  <c r="H40" i="51" s="1"/>
  <c r="BC20" i="70"/>
  <c r="BC22" i="70"/>
  <c r="BC25" i="70"/>
  <c r="AQ26" i="70"/>
  <c r="AW26" i="70"/>
  <c r="AN48" i="70"/>
  <c r="HO712" i="62" s="1"/>
  <c r="HO707" i="62"/>
  <c r="HP707" i="62" s="1"/>
  <c r="AN61" i="70"/>
  <c r="HO724" i="62" s="1"/>
  <c r="AN64" i="70"/>
  <c r="HO727" i="62" s="1"/>
  <c r="AN54" i="70"/>
  <c r="HO717" i="62" s="1"/>
  <c r="AN52" i="70"/>
  <c r="AN49" i="70"/>
  <c r="HO713" i="62" s="1"/>
  <c r="AN46" i="70"/>
  <c r="HO710" i="62" s="1"/>
  <c r="AN63" i="70"/>
  <c r="HO726" i="62" s="1"/>
  <c r="AN60" i="70"/>
  <c r="HO723" i="62" s="1"/>
  <c r="AN57" i="70"/>
  <c r="HO720" i="62" s="1"/>
  <c r="AN50" i="70"/>
  <c r="AN47" i="70"/>
  <c r="HO711" i="62" s="1"/>
  <c r="AN44" i="70"/>
  <c r="HO708" i="62" s="1"/>
  <c r="AN45" i="70"/>
  <c r="HO709" i="62" s="1"/>
  <c r="AN51" i="70"/>
  <c r="FS290" i="62"/>
  <c r="AB24" i="62"/>
  <c r="AC24" i="62" s="1"/>
  <c r="C16" i="44"/>
  <c r="D15" i="44"/>
  <c r="FS293" i="62"/>
  <c r="AB27" i="62"/>
  <c r="Z19" i="62"/>
  <c r="FS297" i="62"/>
  <c r="AB31" i="62"/>
  <c r="AC31" i="62" s="1"/>
  <c r="AB28" i="62"/>
  <c r="AC28" i="62" s="1"/>
  <c r="U20" i="62"/>
  <c r="DD199" i="62"/>
  <c r="DK199" i="62"/>
  <c r="DX199" i="62" s="1"/>
  <c r="DK201" i="62"/>
  <c r="DX201" i="62" s="1"/>
  <c r="DD201" i="62"/>
  <c r="AB30" i="62"/>
  <c r="AC30" i="62" s="1"/>
  <c r="DK208" i="62"/>
  <c r="DX208" i="62" s="1"/>
  <c r="DD208" i="62"/>
  <c r="DK203" i="62"/>
  <c r="DX203" i="62" s="1"/>
  <c r="DD203" i="62"/>
  <c r="DD214" i="62"/>
  <c r="HG705" i="62"/>
  <c r="HI705" i="62"/>
  <c r="HJ705" i="62"/>
  <c r="HE705" i="62"/>
  <c r="HK705" i="62"/>
  <c r="HH705" i="62"/>
  <c r="B59" i="13" l="1"/>
  <c r="B64" i="13" s="1"/>
  <c r="N13" i="34"/>
  <c r="K5" i="34" s="1"/>
  <c r="H2" i="9"/>
  <c r="H18" i="9" s="1"/>
  <c r="AC23" i="62"/>
  <c r="AC16" i="62" s="1"/>
  <c r="BF20" i="70"/>
  <c r="AB18" i="62"/>
  <c r="AP23" i="70"/>
  <c r="N28" i="22"/>
  <c r="N96" i="22" s="1"/>
  <c r="M48" i="22"/>
  <c r="N48" i="22"/>
  <c r="H12" i="7"/>
  <c r="O17" i="34"/>
  <c r="GP328" i="62"/>
  <c r="AB54" i="14"/>
  <c r="AF51" i="14"/>
  <c r="T55" i="14"/>
  <c r="O52" i="14"/>
  <c r="AC50" i="14"/>
  <c r="BA58" i="62"/>
  <c r="AA54" i="14"/>
  <c r="AD52" i="14"/>
  <c r="K17" i="34"/>
  <c r="AF53" i="14"/>
  <c r="AA50" i="14"/>
  <c r="O56" i="14"/>
  <c r="P55" i="14"/>
  <c r="R50" i="14"/>
  <c r="AA52" i="14"/>
  <c r="AA56" i="14"/>
  <c r="Q51" i="14"/>
  <c r="R53" i="14"/>
  <c r="N76" i="22"/>
  <c r="N18" i="22"/>
  <c r="N86" i="22" s="1"/>
  <c r="AB51" i="14"/>
  <c r="AC53" i="14"/>
  <c r="AD55" i="14"/>
  <c r="K47" i="3"/>
  <c r="M50" i="14"/>
  <c r="T51" i="14"/>
  <c r="H54" i="14"/>
  <c r="O50" i="14"/>
  <c r="O54" i="14"/>
  <c r="P52" i="14"/>
  <c r="Q54" i="14"/>
  <c r="R56" i="14"/>
  <c r="L19" i="34"/>
  <c r="Q4" i="34" s="1"/>
  <c r="Q6" i="34" s="1"/>
  <c r="K44" i="3"/>
  <c r="M102" i="22"/>
  <c r="K53" i="3"/>
  <c r="K43" i="3"/>
  <c r="Q13" i="34"/>
  <c r="G90" i="9"/>
  <c r="G122" i="9" s="1"/>
  <c r="H9" i="7"/>
  <c r="H47" i="7" s="1"/>
  <c r="GR333" i="62" s="1"/>
  <c r="M66" i="22"/>
  <c r="H5" i="7"/>
  <c r="GR319" i="62" s="1"/>
  <c r="M100" i="22"/>
  <c r="H56" i="3"/>
  <c r="T28" i="3"/>
  <c r="U28" i="3" s="1"/>
  <c r="H13" i="7"/>
  <c r="H51" i="7" s="1"/>
  <c r="J10" i="9" s="1"/>
  <c r="H17" i="7"/>
  <c r="I17" i="7" s="1"/>
  <c r="J17" i="7" s="1"/>
  <c r="J55" i="7" s="1"/>
  <c r="L14" i="9" s="1"/>
  <c r="H14" i="7"/>
  <c r="GP334" i="62"/>
  <c r="BA56" i="62"/>
  <c r="BB18" i="70"/>
  <c r="H53" i="3"/>
  <c r="M90" i="22"/>
  <c r="G55" i="7"/>
  <c r="I14" i="9" s="1"/>
  <c r="I79" i="9" s="1"/>
  <c r="I95" i="9" s="1"/>
  <c r="I127" i="9" s="1"/>
  <c r="H15" i="7"/>
  <c r="O7" i="22"/>
  <c r="O42" i="22" s="1"/>
  <c r="T37" i="3"/>
  <c r="U37" i="3" s="1"/>
  <c r="BB22" i="70"/>
  <c r="K12" i="34"/>
  <c r="J1" i="34" s="1"/>
  <c r="K1" i="34" s="1"/>
  <c r="AR23" i="70"/>
  <c r="BB17" i="70"/>
  <c r="Q12" i="34"/>
  <c r="H11" i="7"/>
  <c r="I11" i="7" s="1"/>
  <c r="C51" i="14"/>
  <c r="C53" i="14"/>
  <c r="C55" i="14"/>
  <c r="D50" i="14"/>
  <c r="AB52" i="14"/>
  <c r="AB55" i="14"/>
  <c r="AC51" i="14"/>
  <c r="AC54" i="14"/>
  <c r="AD50" i="14"/>
  <c r="AD53" i="14"/>
  <c r="AD56" i="14"/>
  <c r="BA54" i="62"/>
  <c r="BB21" i="70"/>
  <c r="BA19" i="70"/>
  <c r="BA23" i="70" s="1"/>
  <c r="BA27" i="70" s="1"/>
  <c r="BB27" i="70" s="1"/>
  <c r="BB25" i="70"/>
  <c r="BE26" i="70"/>
  <c r="BF26" i="70" s="1"/>
  <c r="BB24" i="70"/>
  <c r="L12" i="34"/>
  <c r="J4" i="34" s="1"/>
  <c r="J6" i="34" s="1"/>
  <c r="Y52" i="14"/>
  <c r="AK52" i="14"/>
  <c r="M52" i="14"/>
  <c r="T50" i="14"/>
  <c r="T52" i="14"/>
  <c r="T54" i="14"/>
  <c r="T56" i="14"/>
  <c r="O51" i="14"/>
  <c r="O53" i="14"/>
  <c r="O55" i="14"/>
  <c r="P50" i="14"/>
  <c r="P53" i="14"/>
  <c r="P56" i="14"/>
  <c r="Q52" i="14"/>
  <c r="Q55" i="14"/>
  <c r="R51" i="14"/>
  <c r="R54" i="14"/>
  <c r="HX807" i="62"/>
  <c r="O12" i="34"/>
  <c r="H16" i="7"/>
  <c r="G42" i="3"/>
  <c r="Y54" i="14"/>
  <c r="AK54" i="14"/>
  <c r="M54" i="14"/>
  <c r="AF50" i="14"/>
  <c r="AF52" i="14"/>
  <c r="AF54" i="14"/>
  <c r="AF56" i="14"/>
  <c r="AA51" i="14"/>
  <c r="AA53" i="14"/>
  <c r="AA55" i="14"/>
  <c r="AB50" i="14"/>
  <c r="AB53" i="14"/>
  <c r="AB56" i="14"/>
  <c r="AC52" i="14"/>
  <c r="AC55" i="14"/>
  <c r="AD51" i="14"/>
  <c r="AD54" i="14"/>
  <c r="P51" i="14"/>
  <c r="P54" i="14"/>
  <c r="Q50" i="14"/>
  <c r="Q53" i="14"/>
  <c r="Q56" i="14"/>
  <c r="R52" i="14"/>
  <c r="R55" i="14"/>
  <c r="H19" i="7"/>
  <c r="H138" i="9"/>
  <c r="H156" i="9" s="1"/>
  <c r="K56" i="3"/>
  <c r="H79" i="9"/>
  <c r="H95" i="9" s="1"/>
  <c r="H127" i="9" s="1"/>
  <c r="I45" i="9"/>
  <c r="U10" i="3"/>
  <c r="U12" i="3"/>
  <c r="BB50" i="62" s="1"/>
  <c r="H46" i="9"/>
  <c r="H50" i="3"/>
  <c r="H18" i="51"/>
  <c r="M13" i="34"/>
  <c r="N17" i="34"/>
  <c r="O5" i="34" s="1"/>
  <c r="GQ325" i="62"/>
  <c r="H24" i="9"/>
  <c r="H56" i="9" s="1"/>
  <c r="K49" i="3"/>
  <c r="T26" i="3"/>
  <c r="U26" i="3" s="1"/>
  <c r="S55" i="14"/>
  <c r="Y53" i="14"/>
  <c r="AE53" i="14"/>
  <c r="AK53" i="14"/>
  <c r="G53" i="14"/>
  <c r="M53" i="14"/>
  <c r="Y56" i="14"/>
  <c r="Z50" i="14"/>
  <c r="Z51" i="14"/>
  <c r="Z52" i="14"/>
  <c r="Z53" i="14"/>
  <c r="Z54" i="14"/>
  <c r="Z55" i="14"/>
  <c r="Z56" i="14"/>
  <c r="U50" i="14"/>
  <c r="U51" i="14"/>
  <c r="U52" i="14"/>
  <c r="U53" i="14"/>
  <c r="U54" i="14"/>
  <c r="U55" i="14"/>
  <c r="U56" i="14"/>
  <c r="V50" i="14"/>
  <c r="V51" i="14"/>
  <c r="V52" i="14"/>
  <c r="V53" i="14"/>
  <c r="V54" i="14"/>
  <c r="V55" i="14"/>
  <c r="V56" i="14"/>
  <c r="W50" i="14"/>
  <c r="W51" i="14"/>
  <c r="W52" i="14"/>
  <c r="W53" i="14"/>
  <c r="W54" i="14"/>
  <c r="W55" i="14"/>
  <c r="W56" i="14"/>
  <c r="X50" i="14"/>
  <c r="X51" i="14"/>
  <c r="X52" i="14"/>
  <c r="X53" i="14"/>
  <c r="X54" i="14"/>
  <c r="X55" i="14"/>
  <c r="X56" i="14"/>
  <c r="M96" i="22"/>
  <c r="H73" i="9"/>
  <c r="H89" i="9" s="1"/>
  <c r="H121" i="9" s="1"/>
  <c r="HX824" i="62"/>
  <c r="L13" i="34"/>
  <c r="K4" i="34" s="1"/>
  <c r="K6" i="34" s="1"/>
  <c r="BD21" i="70"/>
  <c r="BD25" i="70"/>
  <c r="O13" i="34"/>
  <c r="C8" i="34"/>
  <c r="F58" i="2" s="1"/>
  <c r="H30" i="9"/>
  <c r="H62" i="9" s="1"/>
  <c r="G51" i="7"/>
  <c r="I10" i="9" s="1"/>
  <c r="I75" i="9" s="1"/>
  <c r="S51" i="14"/>
  <c r="Y55" i="14"/>
  <c r="AE55" i="14"/>
  <c r="AK55" i="14"/>
  <c r="G55" i="14"/>
  <c r="M55" i="14"/>
  <c r="AK56" i="14"/>
  <c r="AL50" i="14"/>
  <c r="AL51" i="14"/>
  <c r="AL52" i="14"/>
  <c r="AL53" i="14"/>
  <c r="AL54" i="14"/>
  <c r="AL55" i="14"/>
  <c r="AL56" i="14"/>
  <c r="AG50" i="14"/>
  <c r="AG51" i="14"/>
  <c r="AG52" i="14"/>
  <c r="AG53" i="14"/>
  <c r="AG54" i="14"/>
  <c r="AG55" i="14"/>
  <c r="AG56" i="14"/>
  <c r="AH50" i="14"/>
  <c r="AH51" i="14"/>
  <c r="AH52" i="14"/>
  <c r="AH53" i="14"/>
  <c r="AH54" i="14"/>
  <c r="AH55" i="14"/>
  <c r="AH56" i="14"/>
  <c r="AI50" i="14"/>
  <c r="AI51" i="14"/>
  <c r="AI52" i="14"/>
  <c r="AI53" i="14"/>
  <c r="AI54" i="14"/>
  <c r="AI55" i="14"/>
  <c r="AI56" i="14"/>
  <c r="AJ50" i="14"/>
  <c r="AJ51" i="14"/>
  <c r="AJ52" i="14"/>
  <c r="AJ53" i="14"/>
  <c r="AJ54" i="14"/>
  <c r="AJ55" i="14"/>
  <c r="AJ56" i="14"/>
  <c r="T44" i="3"/>
  <c r="U44" i="3" s="1"/>
  <c r="BD24" i="70"/>
  <c r="ET259" i="62"/>
  <c r="D51" i="14"/>
  <c r="D52" i="14"/>
  <c r="D53" i="14"/>
  <c r="D54" i="14"/>
  <c r="D55" i="14"/>
  <c r="D56" i="14"/>
  <c r="E50" i="14"/>
  <c r="E51" i="14"/>
  <c r="E52" i="14"/>
  <c r="E53" i="14"/>
  <c r="E54" i="14"/>
  <c r="E55" i="14"/>
  <c r="E56" i="14"/>
  <c r="F50" i="14"/>
  <c r="F51" i="14"/>
  <c r="F52" i="14"/>
  <c r="F53" i="14"/>
  <c r="F54" i="14"/>
  <c r="F55" i="14"/>
  <c r="F56" i="14"/>
  <c r="U14" i="3"/>
  <c r="BB52" i="62" s="1"/>
  <c r="ET247" i="62"/>
  <c r="N26" i="22"/>
  <c r="N60" i="22" s="1"/>
  <c r="H44" i="3"/>
  <c r="BD22" i="70"/>
  <c r="K13" i="34"/>
  <c r="M94" i="22"/>
  <c r="N16" i="22"/>
  <c r="N84" i="22" s="1"/>
  <c r="S53" i="14"/>
  <c r="Y51" i="14"/>
  <c r="AE51" i="14"/>
  <c r="AK51" i="14"/>
  <c r="G51" i="14"/>
  <c r="M51" i="14"/>
  <c r="M56" i="14"/>
  <c r="N50" i="14"/>
  <c r="N51" i="14"/>
  <c r="N52" i="14"/>
  <c r="N53" i="14"/>
  <c r="N54" i="14"/>
  <c r="N55" i="14"/>
  <c r="N56" i="14"/>
  <c r="I50" i="14"/>
  <c r="I51" i="14"/>
  <c r="I52" i="14"/>
  <c r="I53" i="14"/>
  <c r="I54" i="14"/>
  <c r="I55" i="14"/>
  <c r="I56" i="14"/>
  <c r="J50" i="14"/>
  <c r="J51" i="14"/>
  <c r="J52" i="14"/>
  <c r="J53" i="14"/>
  <c r="J54" i="14"/>
  <c r="J55" i="14"/>
  <c r="J56" i="14"/>
  <c r="K50" i="14"/>
  <c r="K51" i="14"/>
  <c r="K52" i="14"/>
  <c r="K53" i="14"/>
  <c r="K54" i="14"/>
  <c r="K55" i="14"/>
  <c r="K56" i="14"/>
  <c r="L50" i="14"/>
  <c r="L51" i="14"/>
  <c r="L52" i="14"/>
  <c r="L53" i="14"/>
  <c r="L54" i="14"/>
  <c r="L55" i="14"/>
  <c r="L56" i="14"/>
  <c r="B67" i="10"/>
  <c r="CE155" i="62" s="1"/>
  <c r="B62" i="10"/>
  <c r="B77" i="10"/>
  <c r="I40" i="9"/>
  <c r="I143" i="9"/>
  <c r="I161" i="9" s="1"/>
  <c r="I78" i="9"/>
  <c r="I94" i="9" s="1"/>
  <c r="I126" i="9" s="1"/>
  <c r="H34" i="9"/>
  <c r="U8" i="3"/>
  <c r="FO278" i="62" s="1"/>
  <c r="E14" i="51"/>
  <c r="F14" i="51" s="1"/>
  <c r="H45" i="9"/>
  <c r="BA44" i="62"/>
  <c r="FG267" i="62"/>
  <c r="H29" i="9"/>
  <c r="H61" i="9" s="1"/>
  <c r="I46" i="9"/>
  <c r="H78" i="9"/>
  <c r="H94" i="9" s="1"/>
  <c r="H126" i="9" s="1"/>
  <c r="T32" i="3"/>
  <c r="U32" i="3" s="1"/>
  <c r="AN23" i="70"/>
  <c r="K54" i="3"/>
  <c r="T34" i="3"/>
  <c r="U34" i="3" s="1"/>
  <c r="G112" i="9"/>
  <c r="K55" i="3"/>
  <c r="T45" i="3"/>
  <c r="U45" i="3" s="1"/>
  <c r="GP318" i="62"/>
  <c r="F22" i="7"/>
  <c r="HD341" i="62"/>
  <c r="BF21" i="70"/>
  <c r="G100" i="9"/>
  <c r="L17" i="34"/>
  <c r="O4" i="34" s="1"/>
  <c r="O6" i="34" s="1"/>
  <c r="P17" i="34"/>
  <c r="GQ319" i="62"/>
  <c r="G43" i="7"/>
  <c r="G56" i="7"/>
  <c r="I15" i="9" s="1"/>
  <c r="H18" i="7"/>
  <c r="K50" i="3"/>
  <c r="C8" i="6"/>
  <c r="C58" i="2" s="1"/>
  <c r="M57" i="22"/>
  <c r="N23" i="22"/>
  <c r="DH205" i="62"/>
  <c r="AD14" i="7"/>
  <c r="T52" i="3"/>
  <c r="U52" i="3" s="1"/>
  <c r="BA26" i="70"/>
  <c r="BB26" i="70" s="1"/>
  <c r="BB20" i="70"/>
  <c r="GP330" i="62"/>
  <c r="H3" i="9"/>
  <c r="F58" i="7"/>
  <c r="K105" i="22"/>
  <c r="D17" i="8" s="1"/>
  <c r="C10" i="11" s="1"/>
  <c r="DY205" i="62"/>
  <c r="K72" i="22"/>
  <c r="G5" i="13" s="1"/>
  <c r="P12" i="62"/>
  <c r="O19" i="62" s="1"/>
  <c r="F8" i="61"/>
  <c r="F9" i="61" s="1"/>
  <c r="AR33" i="2"/>
  <c r="AR46" i="2" s="1"/>
  <c r="AQ46" i="2"/>
  <c r="N25" i="22"/>
  <c r="M59" i="22"/>
  <c r="M93" i="22"/>
  <c r="H14" i="51"/>
  <c r="F6" i="61"/>
  <c r="G137" i="9"/>
  <c r="G72" i="9"/>
  <c r="G39" i="9"/>
  <c r="G23" i="9"/>
  <c r="G55" i="9" s="1"/>
  <c r="DF195" i="62"/>
  <c r="J13" i="15"/>
  <c r="FC256" i="62" s="1"/>
  <c r="AD8" i="7"/>
  <c r="T46" i="3"/>
  <c r="U46" i="3" s="1"/>
  <c r="GQ331" i="62"/>
  <c r="I4" i="9"/>
  <c r="DK197" i="62"/>
  <c r="DX197" i="62" s="1"/>
  <c r="DD197" i="62"/>
  <c r="GR321" i="62"/>
  <c r="I7" i="7"/>
  <c r="E80" i="82"/>
  <c r="F27" i="2"/>
  <c r="HT733" i="62"/>
  <c r="BP81" i="62"/>
  <c r="F7" i="81"/>
  <c r="DE205" i="62"/>
  <c r="E26" i="11"/>
  <c r="E27" i="15" s="1"/>
  <c r="G33" i="8"/>
  <c r="E17" i="11"/>
  <c r="G24" i="8"/>
  <c r="BF18" i="70"/>
  <c r="AQ23" i="70"/>
  <c r="L27" i="70"/>
  <c r="AQ27" i="70" s="1"/>
  <c r="Z29" i="62"/>
  <c r="H8" i="51"/>
  <c r="AA29" i="62" s="1"/>
  <c r="FT295" i="62" s="1"/>
  <c r="G12" i="51"/>
  <c r="L16" i="34"/>
  <c r="N4" i="34" s="1"/>
  <c r="N6" i="34" s="1"/>
  <c r="Q16" i="34"/>
  <c r="K16" i="34"/>
  <c r="P16" i="34"/>
  <c r="N16" i="34"/>
  <c r="N5" i="34" s="1"/>
  <c r="O16" i="34"/>
  <c r="M16" i="34"/>
  <c r="H145" i="9"/>
  <c r="H165" i="9" s="1"/>
  <c r="H80" i="9"/>
  <c r="H47" i="9"/>
  <c r="H31" i="9"/>
  <c r="H63" i="9" s="1"/>
  <c r="GO329" i="62"/>
  <c r="G2" i="9"/>
  <c r="E58" i="7"/>
  <c r="DV205" i="62"/>
  <c r="DB205" i="62"/>
  <c r="EV260" i="62"/>
  <c r="H146" i="9"/>
  <c r="H81" i="9"/>
  <c r="H32" i="9"/>
  <c r="H64" i="9" s="1"/>
  <c r="GQ332" i="62"/>
  <c r="I5" i="9"/>
  <c r="H10" i="9"/>
  <c r="GP335" i="62"/>
  <c r="GQ322" i="62"/>
  <c r="H8" i="7"/>
  <c r="E22" i="11"/>
  <c r="E23" i="15" s="1"/>
  <c r="G29" i="8"/>
  <c r="E13" i="11"/>
  <c r="G20" i="8"/>
  <c r="H142" i="9"/>
  <c r="H160" i="9" s="1"/>
  <c r="H77" i="9"/>
  <c r="H28" i="9"/>
  <c r="H60" i="9" s="1"/>
  <c r="I141" i="9"/>
  <c r="I159" i="9" s="1"/>
  <c r="I76" i="9"/>
  <c r="I43" i="9"/>
  <c r="I27" i="9"/>
  <c r="I59" i="9" s="1"/>
  <c r="C64" i="70"/>
  <c r="D63" i="70"/>
  <c r="H45" i="7"/>
  <c r="G165" i="9"/>
  <c r="K25" i="3"/>
  <c r="T25" i="3"/>
  <c r="U25" i="3" s="1"/>
  <c r="G14" i="9"/>
  <c r="EG205" i="62"/>
  <c r="DN205" i="62"/>
  <c r="F12" i="11"/>
  <c r="H19" i="8"/>
  <c r="M64" i="22"/>
  <c r="N30" i="22"/>
  <c r="M98" i="22"/>
  <c r="M91" i="22"/>
  <c r="D9" i="70"/>
  <c r="D35" i="70" s="1"/>
  <c r="DW205" i="62"/>
  <c r="DC205" i="62"/>
  <c r="B11" i="10"/>
  <c r="B15" i="10"/>
  <c r="E77" i="82" s="1"/>
  <c r="C34" i="70"/>
  <c r="C48" i="70"/>
  <c r="G157" i="9"/>
  <c r="HT739" i="62"/>
  <c r="HV739" i="62" s="1"/>
  <c r="BP84" i="62"/>
  <c r="F10" i="81"/>
  <c r="BD18" i="70"/>
  <c r="BC19" i="70"/>
  <c r="X27" i="70"/>
  <c r="AU27" i="70" s="1"/>
  <c r="AU23" i="70"/>
  <c r="F27" i="70"/>
  <c r="AO27" i="70" s="1"/>
  <c r="AO23" i="70"/>
  <c r="G110" i="9"/>
  <c r="G94" i="9"/>
  <c r="G126" i="9" s="1"/>
  <c r="CZ195" i="62"/>
  <c r="E13" i="15"/>
  <c r="DS205" i="62"/>
  <c r="CY205" i="62"/>
  <c r="GQ333" i="62"/>
  <c r="I6" i="9"/>
  <c r="M77" i="22"/>
  <c r="M43" i="22"/>
  <c r="N8" i="22"/>
  <c r="M37" i="22"/>
  <c r="G59" i="7" s="1"/>
  <c r="H164" i="9"/>
  <c r="H163" i="9"/>
  <c r="H162" i="9"/>
  <c r="EJ205" i="62"/>
  <c r="E11" i="11"/>
  <c r="I6" i="13"/>
  <c r="G18" i="8"/>
  <c r="G20" i="2"/>
  <c r="Y5" i="14" s="1"/>
  <c r="D21" i="2"/>
  <c r="K46" i="3"/>
  <c r="V29" i="62"/>
  <c r="C12" i="51"/>
  <c r="V33" i="62" s="1"/>
  <c r="V20" i="62" s="1"/>
  <c r="HL705" i="62"/>
  <c r="D16" i="44"/>
  <c r="C17" i="44"/>
  <c r="BD20" i="70"/>
  <c r="BC26" i="70"/>
  <c r="BD26" i="70" s="1"/>
  <c r="BF17" i="70"/>
  <c r="BE19" i="70"/>
  <c r="BF22" i="70"/>
  <c r="BF25" i="70"/>
  <c r="B148" i="82"/>
  <c r="HX814" i="62"/>
  <c r="ET255" i="62"/>
  <c r="G17" i="13"/>
  <c r="G161" i="9"/>
  <c r="E27" i="11"/>
  <c r="E28" i="15" s="1"/>
  <c r="G34" i="8"/>
  <c r="E18" i="11"/>
  <c r="E19" i="15" s="1"/>
  <c r="D151" i="82" s="1"/>
  <c r="G25" i="8"/>
  <c r="H50" i="9"/>
  <c r="N31" i="22"/>
  <c r="M65" i="22"/>
  <c r="M99" i="22"/>
  <c r="HT731" i="62"/>
  <c r="HV729" i="62" s="1"/>
  <c r="BP80" i="62"/>
  <c r="F6" i="81"/>
  <c r="B154" i="82"/>
  <c r="ET257" i="62"/>
  <c r="T48" i="3"/>
  <c r="U48" i="3" s="1"/>
  <c r="AD10" i="7"/>
  <c r="HT735" i="62"/>
  <c r="F4" i="81"/>
  <c r="BP78" i="62"/>
  <c r="EB205" i="62"/>
  <c r="G135" i="9"/>
  <c r="G70" i="9"/>
  <c r="G11" i="9"/>
  <c r="I142" i="9"/>
  <c r="I160" i="9" s="1"/>
  <c r="I77" i="9"/>
  <c r="I44" i="9"/>
  <c r="M47" i="22"/>
  <c r="N13" i="22"/>
  <c r="AC27" i="62"/>
  <c r="AC19" i="62" s="1"/>
  <c r="AB19" i="62"/>
  <c r="X29" i="62"/>
  <c r="E12" i="51"/>
  <c r="F8" i="51"/>
  <c r="Y29" i="62" s="1"/>
  <c r="AJ27" i="70"/>
  <c r="AY27" i="70" s="1"/>
  <c r="AY23" i="70"/>
  <c r="R27" i="70"/>
  <c r="AS27" i="70" s="1"/>
  <c r="AS23" i="70"/>
  <c r="HX819" i="62"/>
  <c r="B153" i="82"/>
  <c r="ET256" i="62"/>
  <c r="CY185" i="62"/>
  <c r="D3" i="70"/>
  <c r="E2" i="11"/>
  <c r="C43" i="70"/>
  <c r="AN2" i="70"/>
  <c r="AN3" i="70"/>
  <c r="AN16" i="70" s="1"/>
  <c r="AN29" i="70" s="1"/>
  <c r="C16" i="70"/>
  <c r="C29" i="70" s="1"/>
  <c r="A162" i="9"/>
  <c r="A164" i="9"/>
  <c r="A163" i="9"/>
  <c r="GO335" i="62"/>
  <c r="G8" i="9"/>
  <c r="G51" i="13"/>
  <c r="I138" i="9"/>
  <c r="I156" i="9" s="1"/>
  <c r="I73" i="9"/>
  <c r="G10" i="9"/>
  <c r="G37" i="9"/>
  <c r="GP333" i="62"/>
  <c r="H6" i="9"/>
  <c r="CY198" i="62"/>
  <c r="D16" i="15"/>
  <c r="CW188" i="62"/>
  <c r="B5" i="18"/>
  <c r="CN161" i="62" s="1"/>
  <c r="B5" i="12"/>
  <c r="F26" i="81"/>
  <c r="BP90" i="62"/>
  <c r="DA205" i="62"/>
  <c r="I139" i="9"/>
  <c r="I157" i="9" s="1"/>
  <c r="I74" i="9"/>
  <c r="I41" i="9"/>
  <c r="H141" i="9"/>
  <c r="H159" i="9" s="1"/>
  <c r="H76" i="9"/>
  <c r="H43" i="9"/>
  <c r="ET260" i="62"/>
  <c r="CY197" i="62"/>
  <c r="D15" i="15"/>
  <c r="H132" i="9"/>
  <c r="H67" i="9"/>
  <c r="DJ205" i="62"/>
  <c r="BP89" i="62"/>
  <c r="F25" i="81"/>
  <c r="HT741" i="62"/>
  <c r="HV740" i="62" s="1"/>
  <c r="BP77" i="62"/>
  <c r="F3" i="81"/>
  <c r="F21" i="2"/>
  <c r="B7" i="10"/>
  <c r="B17" i="10"/>
  <c r="E76" i="82" s="1"/>
  <c r="B6" i="10"/>
  <c r="B23" i="10"/>
  <c r="O18" i="22"/>
  <c r="J40" i="13"/>
  <c r="H48" i="3"/>
  <c r="HT738" i="62"/>
  <c r="HV738" i="62" s="1"/>
  <c r="BP83" i="62"/>
  <c r="F9" i="81"/>
  <c r="H55" i="3"/>
  <c r="H46" i="3"/>
  <c r="E12" i="34"/>
  <c r="BP88" i="62"/>
  <c r="F23" i="81"/>
  <c r="HT737" i="62"/>
  <c r="HV737" i="62" s="1"/>
  <c r="BP82" i="62"/>
  <c r="F8" i="81"/>
  <c r="GK311" i="62"/>
  <c r="C1" i="51"/>
  <c r="E1" i="51"/>
  <c r="D1" i="51"/>
  <c r="G1" i="51"/>
  <c r="C2" i="12"/>
  <c r="G37" i="22"/>
  <c r="BA57" i="62"/>
  <c r="U19" i="3"/>
  <c r="BB57" i="62" s="1"/>
  <c r="M55" i="22"/>
  <c r="N21" i="22"/>
  <c r="O20" i="22"/>
  <c r="N88" i="22"/>
  <c r="N54" i="22"/>
  <c r="BA45" i="62"/>
  <c r="U7" i="3"/>
  <c r="H40" i="22"/>
  <c r="AJ39" i="22"/>
  <c r="AK39" i="22" s="1"/>
  <c r="AL39" i="22" s="1"/>
  <c r="AM39" i="22" s="1"/>
  <c r="AN39" i="22" s="1"/>
  <c r="AO39" i="22" s="1"/>
  <c r="AP39" i="22" s="1"/>
  <c r="AQ39" i="22" s="1"/>
  <c r="AR39" i="22" s="1"/>
  <c r="AS39" i="22" s="1"/>
  <c r="AT39" i="22" s="1"/>
  <c r="T3" i="2"/>
  <c r="U3" i="2" s="1"/>
  <c r="V3" i="2" s="1"/>
  <c r="W3" i="2" s="1"/>
  <c r="X3" i="2" s="1"/>
  <c r="Y3" i="2" s="1"/>
  <c r="Z3" i="2" s="1"/>
  <c r="AA3" i="2" s="1"/>
  <c r="AB3" i="2" s="1"/>
  <c r="AC3" i="2" s="1"/>
  <c r="AD3" i="2" s="1"/>
  <c r="S1" i="2"/>
  <c r="GQ328" i="62"/>
  <c r="G4" i="7"/>
  <c r="H42" i="7"/>
  <c r="EU260" i="62"/>
  <c r="CY196" i="62"/>
  <c r="D14" i="15"/>
  <c r="DQ205" i="62"/>
  <c r="FS298" i="62"/>
  <c r="AB32" i="62"/>
  <c r="AC32" i="62" s="1"/>
  <c r="BF24" i="70"/>
  <c r="H30" i="51"/>
  <c r="H24" i="51"/>
  <c r="L18" i="34"/>
  <c r="P4" i="34" s="1"/>
  <c r="P6" i="34" s="1"/>
  <c r="Q18" i="34"/>
  <c r="K18" i="34"/>
  <c r="P18" i="34"/>
  <c r="N18" i="34"/>
  <c r="P5" i="34" s="1"/>
  <c r="O18" i="34"/>
  <c r="M18" i="34"/>
  <c r="HX820" i="62"/>
  <c r="ET258" i="62"/>
  <c r="DK195" i="62"/>
  <c r="DX195" i="62" s="1"/>
  <c r="DD195" i="62"/>
  <c r="DK194" i="62"/>
  <c r="DX194" i="62" s="1"/>
  <c r="DD194" i="62"/>
  <c r="B56" i="13"/>
  <c r="B61" i="13" s="1"/>
  <c r="B66" i="13" s="1"/>
  <c r="B60" i="13"/>
  <c r="B65" i="13" s="1"/>
  <c r="H2" i="13"/>
  <c r="H3" i="13" s="1"/>
  <c r="I1" i="9"/>
  <c r="EC205" i="62"/>
  <c r="DI205" i="62"/>
  <c r="DT205" i="62"/>
  <c r="CZ205" i="62"/>
  <c r="G16" i="9"/>
  <c r="GP332" i="62"/>
  <c r="H5" i="9"/>
  <c r="DZ205" i="62"/>
  <c r="DF205" i="62"/>
  <c r="AD49" i="8"/>
  <c r="AE46" i="8"/>
  <c r="E21" i="11"/>
  <c r="E22" i="15" s="1"/>
  <c r="G28" i="8"/>
  <c r="M63" i="22"/>
  <c r="N29" i="22"/>
  <c r="M79" i="22"/>
  <c r="N10" i="22"/>
  <c r="M45" i="22"/>
  <c r="AD13" i="7"/>
  <c r="T51" i="3"/>
  <c r="U51" i="3" s="1"/>
  <c r="BP87" i="62"/>
  <c r="F24" i="81"/>
  <c r="EH205" i="62"/>
  <c r="DO205" i="62"/>
  <c r="L105" i="22"/>
  <c r="E17" i="8" s="1"/>
  <c r="D10" i="11" s="1"/>
  <c r="M97" i="22"/>
  <c r="GQ324" i="62"/>
  <c r="H10" i="7"/>
  <c r="G48" i="7"/>
  <c r="E25" i="11"/>
  <c r="E26" i="15" s="1"/>
  <c r="G32" i="8"/>
  <c r="E16" i="11"/>
  <c r="G23" i="8"/>
  <c r="H40" i="13"/>
  <c r="L72" i="22"/>
  <c r="H5" i="13" s="1"/>
  <c r="L71" i="22"/>
  <c r="C12" i="6"/>
  <c r="B12" i="6"/>
  <c r="EE205" i="62"/>
  <c r="DL205" i="62"/>
  <c r="E29" i="11"/>
  <c r="E30" i="15" s="1"/>
  <c r="G36" i="8"/>
  <c r="E20" i="11"/>
  <c r="E21" i="15" s="1"/>
  <c r="G27" i="8"/>
  <c r="K12" i="11"/>
  <c r="M19" i="8"/>
  <c r="G12" i="9"/>
  <c r="GP331" i="62"/>
  <c r="H4" i="9"/>
  <c r="R49" i="8"/>
  <c r="S46" i="8"/>
  <c r="N68" i="22"/>
  <c r="O34" i="22"/>
  <c r="N58" i="22"/>
  <c r="O24" i="22"/>
  <c r="C158" i="82"/>
  <c r="EU267" i="62"/>
  <c r="BO93" i="62"/>
  <c r="E13" i="81"/>
  <c r="B14" i="10"/>
  <c r="E75" i="82" s="1"/>
  <c r="B19" i="10"/>
  <c r="B9" i="10"/>
  <c r="B26" i="10"/>
  <c r="FO280" i="62"/>
  <c r="BB48" i="62"/>
  <c r="K36" i="3"/>
  <c r="T36" i="3"/>
  <c r="U36" i="3" s="1"/>
  <c r="T31" i="3"/>
  <c r="U31" i="3" s="1"/>
  <c r="K27" i="3"/>
  <c r="T27" i="3"/>
  <c r="U27" i="3" s="1"/>
  <c r="BX119" i="62"/>
  <c r="A75" i="22"/>
  <c r="T56" i="3"/>
  <c r="U56" i="3" s="1"/>
  <c r="O28" i="22"/>
  <c r="BA47" i="62"/>
  <c r="U9" i="3"/>
  <c r="B16" i="10"/>
  <c r="B12" i="10"/>
  <c r="N66" i="22"/>
  <c r="O32" i="22"/>
  <c r="K51" i="3"/>
  <c r="H137" i="9"/>
  <c r="H155" i="9" s="1"/>
  <c r="H72" i="9"/>
  <c r="H23" i="9"/>
  <c r="H55" i="9" s="1"/>
  <c r="H49" i="3"/>
  <c r="E158" i="82"/>
  <c r="EW267" i="62"/>
  <c r="BA49" i="62"/>
  <c r="U11" i="3"/>
  <c r="BB49" i="62" s="1"/>
  <c r="M67" i="22"/>
  <c r="N33" i="22"/>
  <c r="H51" i="3"/>
  <c r="K52" i="3"/>
  <c r="P14" i="22"/>
  <c r="O48" i="22"/>
  <c r="BA51" i="62"/>
  <c r="U13" i="3"/>
  <c r="BB51" i="62" s="1"/>
  <c r="F28" i="81"/>
  <c r="BP92" i="62"/>
  <c r="M81" i="22"/>
  <c r="I40" i="13"/>
  <c r="K39" i="3"/>
  <c r="T39" i="3"/>
  <c r="U39" i="3" s="1"/>
  <c r="K30" i="3"/>
  <c r="T30" i="3"/>
  <c r="U30" i="3" s="1"/>
  <c r="F27" i="81"/>
  <c r="BP91" i="62"/>
  <c r="HT743" i="62"/>
  <c r="HV743" i="62" s="1"/>
  <c r="BP85" i="62"/>
  <c r="F11" i="81"/>
  <c r="HT734" i="62"/>
  <c r="BP79" i="62"/>
  <c r="F5" i="81"/>
  <c r="M49" i="22"/>
  <c r="N15" i="22"/>
  <c r="O44" i="22"/>
  <c r="O78" i="22"/>
  <c r="P9" i="22"/>
  <c r="K48" i="3"/>
  <c r="FO276" i="62"/>
  <c r="BB44" i="62"/>
  <c r="B13" i="10"/>
  <c r="B25" i="10"/>
  <c r="B18" i="10"/>
  <c r="BA55" i="62"/>
  <c r="U17" i="3"/>
  <c r="BB55" i="62" s="1"/>
  <c r="O75" i="22"/>
  <c r="O41" i="22"/>
  <c r="P6" i="22"/>
  <c r="H54" i="3"/>
  <c r="M53" i="22"/>
  <c r="N19" i="22"/>
  <c r="H52" i="3"/>
  <c r="H43" i="3"/>
  <c r="T43" i="3"/>
  <c r="U43" i="3" s="1"/>
  <c r="T53" i="3"/>
  <c r="U53" i="3" s="1"/>
  <c r="L14" i="34"/>
  <c r="L4" i="34" s="1"/>
  <c r="L6" i="34" s="1"/>
  <c r="Q14" i="34"/>
  <c r="K14" i="34"/>
  <c r="P14" i="34"/>
  <c r="N14" i="34"/>
  <c r="L5" i="34" s="1"/>
  <c r="M14" i="34"/>
  <c r="O14" i="34"/>
  <c r="AS43" i="62"/>
  <c r="D42" i="3"/>
  <c r="D24" i="3"/>
  <c r="N36" i="22"/>
  <c r="M70" i="22"/>
  <c r="N12" i="22"/>
  <c r="M46" i="22"/>
  <c r="GQ320" i="62"/>
  <c r="G20" i="7"/>
  <c r="H6" i="7"/>
  <c r="G44" i="7"/>
  <c r="H28" i="51"/>
  <c r="G41" i="51"/>
  <c r="H34" i="51"/>
  <c r="H36" i="51"/>
  <c r="FS291" i="62"/>
  <c r="Z17" i="62"/>
  <c r="AB25" i="62"/>
  <c r="L20" i="34"/>
  <c r="R4" i="34" s="1"/>
  <c r="R6" i="34" s="1"/>
  <c r="K20" i="34"/>
  <c r="J21" i="34"/>
  <c r="C49" i="70"/>
  <c r="C35" i="70"/>
  <c r="EW246" i="62"/>
  <c r="H44" i="51"/>
  <c r="G2" i="15"/>
  <c r="DK192" i="62"/>
  <c r="DX192" i="62" s="1"/>
  <c r="DD192" i="62"/>
  <c r="DK189" i="62"/>
  <c r="DX189" i="62" s="1"/>
  <c r="DD189" i="62"/>
  <c r="HX821" i="62"/>
  <c r="H139" i="9"/>
  <c r="H157" i="9" s="1"/>
  <c r="H74" i="9"/>
  <c r="H41" i="9"/>
  <c r="EI205" i="62"/>
  <c r="DP205" i="62"/>
  <c r="G43" i="13"/>
  <c r="G44" i="13" s="1"/>
  <c r="G8" i="13"/>
  <c r="C37" i="15" s="1"/>
  <c r="ET264" i="62" s="1"/>
  <c r="G7" i="13"/>
  <c r="G70" i="13"/>
  <c r="G39" i="13"/>
  <c r="EA205" i="62"/>
  <c r="DG205" i="62"/>
  <c r="HY819" i="62"/>
  <c r="C153" i="82"/>
  <c r="EU256" i="62"/>
  <c r="I146" i="9"/>
  <c r="I81" i="9"/>
  <c r="I32" i="9"/>
  <c r="I64" i="9" s="1"/>
  <c r="I48" i="9"/>
  <c r="EF205" i="62"/>
  <c r="DM205" i="62"/>
  <c r="E24" i="11"/>
  <c r="E25" i="15" s="1"/>
  <c r="G31" i="8"/>
  <c r="E15" i="11"/>
  <c r="G22" i="8"/>
  <c r="M69" i="22"/>
  <c r="N35" i="22"/>
  <c r="M51" i="22"/>
  <c r="N17" i="22"/>
  <c r="AD16" i="7"/>
  <c r="T54" i="3"/>
  <c r="U54" i="3" s="1"/>
  <c r="DU205" i="62"/>
  <c r="EW260" i="62"/>
  <c r="M85" i="22"/>
  <c r="I12" i="7"/>
  <c r="H50" i="7"/>
  <c r="E28" i="11"/>
  <c r="E29" i="15" s="1"/>
  <c r="G35" i="8"/>
  <c r="E19" i="11"/>
  <c r="E20" i="15" s="1"/>
  <c r="G26" i="8"/>
  <c r="K147" i="9"/>
  <c r="I13" i="8"/>
  <c r="M80" i="22"/>
  <c r="E49" i="8"/>
  <c r="F46" i="8"/>
  <c r="DR205" i="62"/>
  <c r="CX205" i="62"/>
  <c r="E23" i="11"/>
  <c r="E24" i="15" s="1"/>
  <c r="G30" i="8"/>
  <c r="E14" i="11"/>
  <c r="G21" i="8"/>
  <c r="AD17" i="7"/>
  <c r="T55" i="3"/>
  <c r="U55" i="3" s="1"/>
  <c r="AD11" i="7"/>
  <c r="T49" i="3"/>
  <c r="U49" i="3" s="1"/>
  <c r="BS115" i="62"/>
  <c r="G136" i="9"/>
  <c r="G71" i="9"/>
  <c r="G22" i="9"/>
  <c r="G54" i="9" s="1"/>
  <c r="GO331" i="62"/>
  <c r="G4" i="9"/>
  <c r="ED205" i="62"/>
  <c r="FG260" i="62"/>
  <c r="CY194" i="62"/>
  <c r="D8" i="70"/>
  <c r="D34" i="70" s="1"/>
  <c r="D12" i="15"/>
  <c r="B5" i="10"/>
  <c r="B8" i="10"/>
  <c r="B21" i="10"/>
  <c r="D16" i="8"/>
  <c r="M61" i="22"/>
  <c r="N27" i="22"/>
  <c r="HT745" i="62"/>
  <c r="HV745" i="62" s="1"/>
  <c r="BP86" i="62"/>
  <c r="F12" i="81"/>
  <c r="M101" i="22"/>
  <c r="M83" i="22"/>
  <c r="N56" i="22"/>
  <c r="O22" i="22"/>
  <c r="K33" i="3"/>
  <c r="T33" i="3"/>
  <c r="U33" i="3" s="1"/>
  <c r="B13" i="34"/>
  <c r="D12" i="34"/>
  <c r="F12" i="34" s="1"/>
  <c r="O20" i="34" s="1"/>
  <c r="C13" i="34"/>
  <c r="E13" i="34" s="1"/>
  <c r="H13" i="34" s="1"/>
  <c r="BA53" i="62"/>
  <c r="U15" i="3"/>
  <c r="BB53" i="62" s="1"/>
  <c r="T57" i="3"/>
  <c r="U57" i="3" s="1"/>
  <c r="T47" i="3"/>
  <c r="U47" i="3" s="1"/>
  <c r="T50" i="3"/>
  <c r="U50" i="3" s="1"/>
  <c r="I5" i="7" l="1"/>
  <c r="H43" i="7"/>
  <c r="N62" i="22"/>
  <c r="N52" i="22"/>
  <c r="I140" i="9"/>
  <c r="I158" i="9" s="1"/>
  <c r="BB46" i="62"/>
  <c r="H111" i="9"/>
  <c r="GR323" i="62"/>
  <c r="J6" i="9"/>
  <c r="N94" i="22"/>
  <c r="I9" i="7"/>
  <c r="J9" i="7" s="1"/>
  <c r="I13" i="7"/>
  <c r="J13" i="7" s="1"/>
  <c r="L144" i="9"/>
  <c r="L162" i="9" s="1"/>
  <c r="L30" i="9"/>
  <c r="L62" i="9" s="1"/>
  <c r="L46" i="9"/>
  <c r="L79" i="9"/>
  <c r="K17" i="7"/>
  <c r="I14" i="7"/>
  <c r="H52" i="7"/>
  <c r="J11" i="9" s="1"/>
  <c r="I26" i="9"/>
  <c r="I58" i="9" s="1"/>
  <c r="H49" i="7"/>
  <c r="I111" i="9"/>
  <c r="H55" i="7"/>
  <c r="J14" i="9" s="1"/>
  <c r="J79" i="9" s="1"/>
  <c r="I55" i="7"/>
  <c r="K14" i="9" s="1"/>
  <c r="I42" i="9"/>
  <c r="H105" i="9"/>
  <c r="P7" i="22"/>
  <c r="P42" i="22" s="1"/>
  <c r="I15" i="7"/>
  <c r="H53" i="7"/>
  <c r="O76" i="22"/>
  <c r="I144" i="9"/>
  <c r="I30" i="9"/>
  <c r="I62" i="9" s="1"/>
  <c r="N50" i="22"/>
  <c r="G13" i="34"/>
  <c r="P21" i="34" s="1"/>
  <c r="M72" i="22"/>
  <c r="I5" i="13" s="1"/>
  <c r="I16" i="7"/>
  <c r="H54" i="7"/>
  <c r="J13" i="9" s="1"/>
  <c r="H57" i="7"/>
  <c r="J16" i="9" s="1"/>
  <c r="I19" i="7"/>
  <c r="H110" i="9"/>
  <c r="GR325" i="62"/>
  <c r="H34" i="10"/>
  <c r="CK141" i="62" s="1"/>
  <c r="D40" i="10"/>
  <c r="CG144" i="62" s="1"/>
  <c r="F39" i="10"/>
  <c r="CI143" i="62" s="1"/>
  <c r="D42" i="10"/>
  <c r="CG146" i="62" s="1"/>
  <c r="F38" i="10"/>
  <c r="CI142" i="62" s="1"/>
  <c r="H39" i="10"/>
  <c r="CK143" i="62" s="1"/>
  <c r="F34" i="10"/>
  <c r="CI141" i="62" s="1"/>
  <c r="D38" i="10"/>
  <c r="CG142" i="62" s="1"/>
  <c r="F42" i="10"/>
  <c r="CI146" i="62" s="1"/>
  <c r="C10" i="15"/>
  <c r="HX812" i="62" s="1"/>
  <c r="O16" i="22"/>
  <c r="P16" i="22" s="1"/>
  <c r="O26" i="22"/>
  <c r="P26" i="22" s="1"/>
  <c r="H42" i="10"/>
  <c r="CK146" i="62" s="1"/>
  <c r="GQ335" i="62"/>
  <c r="D39" i="10"/>
  <c r="CG143" i="62" s="1"/>
  <c r="D34" i="10"/>
  <c r="CG141" i="62" s="1"/>
  <c r="O8" i="14"/>
  <c r="H38" i="10"/>
  <c r="CK142" i="62" s="1"/>
  <c r="I110" i="9"/>
  <c r="D49" i="70"/>
  <c r="AK6" i="14"/>
  <c r="AB16" i="14"/>
  <c r="N5" i="14"/>
  <c r="AH5" i="14"/>
  <c r="I9" i="14"/>
  <c r="X12" i="14"/>
  <c r="AC49" i="14"/>
  <c r="Q16" i="14"/>
  <c r="K47" i="14"/>
  <c r="AI15" i="14"/>
  <c r="S11" i="14"/>
  <c r="C12" i="14"/>
  <c r="C26" i="14" s="1"/>
  <c r="C40" i="14" s="1"/>
  <c r="Z47" i="14"/>
  <c r="AH16" i="14"/>
  <c r="AE6" i="14"/>
  <c r="AJ48" i="14"/>
  <c r="AK47" i="14"/>
  <c r="AF47" i="14"/>
  <c r="F47" i="14"/>
  <c r="AB11" i="14"/>
  <c r="AI14" i="14"/>
  <c r="AF16" i="14"/>
  <c r="M7" i="14"/>
  <c r="R47" i="14"/>
  <c r="AC16" i="14"/>
  <c r="Z14" i="14"/>
  <c r="Q15" i="14"/>
  <c r="AB8" i="14"/>
  <c r="AJ10" i="14"/>
  <c r="H16" i="14"/>
  <c r="G7" i="14"/>
  <c r="R12" i="14"/>
  <c r="Z10" i="14"/>
  <c r="S12" i="14"/>
  <c r="N14" i="14"/>
  <c r="AJ9" i="14"/>
  <c r="H15" i="14"/>
  <c r="AD5" i="14"/>
  <c r="M47" i="14"/>
  <c r="X47" i="14"/>
  <c r="AI7" i="14"/>
  <c r="AG10" i="14"/>
  <c r="Y13" i="14"/>
  <c r="R8" i="14"/>
  <c r="AC7" i="14"/>
  <c r="AA8" i="14"/>
  <c r="AF7" i="14"/>
  <c r="AH11" i="14"/>
  <c r="F6" i="14"/>
  <c r="O47" i="14"/>
  <c r="H7" i="14"/>
  <c r="AE13" i="14"/>
  <c r="I48" i="14"/>
  <c r="AF8" i="14"/>
  <c r="AL7" i="14"/>
  <c r="X10" i="14"/>
  <c r="AG49" i="14"/>
  <c r="D12" i="14"/>
  <c r="AA47" i="14"/>
  <c r="F15" i="14"/>
  <c r="O7" i="14"/>
  <c r="K9" i="14"/>
  <c r="AK13" i="14"/>
  <c r="AI12" i="14"/>
  <c r="AG16" i="14"/>
  <c r="V6" i="14"/>
  <c r="AA13" i="14"/>
  <c r="F12" i="14"/>
  <c r="X14" i="14"/>
  <c r="AI49" i="14"/>
  <c r="AH49" i="14"/>
  <c r="AG7" i="14"/>
  <c r="H6" i="14"/>
  <c r="P12" i="14"/>
  <c r="AB48" i="14"/>
  <c r="Z49" i="14"/>
  <c r="V11" i="14"/>
  <c r="Y49" i="14"/>
  <c r="O16" i="14"/>
  <c r="H5" i="14"/>
  <c r="J7" i="14"/>
  <c r="AJ49" i="14"/>
  <c r="K48" i="14"/>
  <c r="I10" i="14"/>
  <c r="J11" i="14"/>
  <c r="E12" i="14"/>
  <c r="AD14" i="14"/>
  <c r="X6" i="14"/>
  <c r="AF13" i="14"/>
  <c r="AC12" i="14"/>
  <c r="J13" i="14"/>
  <c r="Q7" i="14"/>
  <c r="K8" i="14"/>
  <c r="X5" i="14"/>
  <c r="AI8" i="14"/>
  <c r="AG11" i="14"/>
  <c r="AK12" i="14"/>
  <c r="J15" i="14"/>
  <c r="R11" i="14"/>
  <c r="AC10" i="14"/>
  <c r="AA11" i="14"/>
  <c r="M16" i="14"/>
  <c r="AE49" i="14"/>
  <c r="F8" i="14"/>
  <c r="Q6" i="14"/>
  <c r="N13" i="14"/>
  <c r="Y47" i="14"/>
  <c r="I49" i="14"/>
  <c r="Y11" i="14"/>
  <c r="P13" i="14"/>
  <c r="E86" i="82"/>
  <c r="E6" i="61"/>
  <c r="L11" i="14"/>
  <c r="Z7" i="14"/>
  <c r="S10" i="14"/>
  <c r="AL12" i="14"/>
  <c r="AG5" i="14"/>
  <c r="C13" i="14"/>
  <c r="D16" i="14"/>
  <c r="E7" i="14"/>
  <c r="E13" i="14"/>
  <c r="E49" i="14"/>
  <c r="J9" i="14"/>
  <c r="C6" i="14"/>
  <c r="AH9" i="14"/>
  <c r="S13" i="14"/>
  <c r="T8" i="14"/>
  <c r="AL13" i="14"/>
  <c r="C7" i="14"/>
  <c r="C21" i="14" s="1"/>
  <c r="C35" i="14" s="1"/>
  <c r="C15" i="14"/>
  <c r="C29" i="14" s="1"/>
  <c r="C43" i="14" s="1"/>
  <c r="D47" i="14"/>
  <c r="E8" i="14"/>
  <c r="E14" i="14"/>
  <c r="AD9" i="14"/>
  <c r="AD15" i="14"/>
  <c r="J5" i="14"/>
  <c r="AK7" i="14"/>
  <c r="P10" i="14"/>
  <c r="AK10" i="14"/>
  <c r="D13" i="14"/>
  <c r="Y14" i="14"/>
  <c r="H14" i="14"/>
  <c r="C5" i="14"/>
  <c r="C19" i="14" s="1"/>
  <c r="I11" i="14"/>
  <c r="I47" i="14"/>
  <c r="J49" i="14"/>
  <c r="K10" i="14"/>
  <c r="K16" i="14"/>
  <c r="AJ5" i="14"/>
  <c r="AJ11" i="14"/>
  <c r="AJ47" i="14"/>
  <c r="J14" i="14"/>
  <c r="N6" i="14"/>
  <c r="AB6" i="14"/>
  <c r="G8" i="14"/>
  <c r="H9" i="14"/>
  <c r="N12" i="14"/>
  <c r="N48" i="14"/>
  <c r="O9" i="14"/>
  <c r="O15" i="14"/>
  <c r="P47" i="14"/>
  <c r="Q8" i="14"/>
  <c r="Q14" i="14"/>
  <c r="F10" i="14"/>
  <c r="F16" i="14"/>
  <c r="L49" i="14"/>
  <c r="AB12" i="14"/>
  <c r="AE11" i="14"/>
  <c r="AH14" i="14"/>
  <c r="S15" i="14"/>
  <c r="G49" i="14"/>
  <c r="Z9" i="14"/>
  <c r="Z15" i="14"/>
  <c r="AA6" i="14"/>
  <c r="AA12" i="14"/>
  <c r="AA48" i="14"/>
  <c r="AC5" i="14"/>
  <c r="AC11" i="14"/>
  <c r="AC47" i="14"/>
  <c r="R7" i="14"/>
  <c r="R13" i="14"/>
  <c r="R49" i="14"/>
  <c r="AB15" i="14"/>
  <c r="M12" i="14"/>
  <c r="P15" i="14"/>
  <c r="AK15" i="14"/>
  <c r="AF9" i="14"/>
  <c r="AF15" i="14"/>
  <c r="AG6" i="14"/>
  <c r="AG12" i="14"/>
  <c r="AG48" i="14"/>
  <c r="AI5" i="14"/>
  <c r="AI11" i="14"/>
  <c r="AI47" i="14"/>
  <c r="X7" i="14"/>
  <c r="X13" i="14"/>
  <c r="X49" i="14"/>
  <c r="W16" i="14"/>
  <c r="AB14" i="14"/>
  <c r="AH12" i="14"/>
  <c r="S7" i="14"/>
  <c r="G11" i="14"/>
  <c r="AL14" i="14"/>
  <c r="C9" i="14"/>
  <c r="C23" i="14" s="1"/>
  <c r="C37" i="14" s="1"/>
  <c r="C16" i="14"/>
  <c r="C30" i="14" s="1"/>
  <c r="C44" i="14" s="1"/>
  <c r="D48" i="14"/>
  <c r="E9" i="14"/>
  <c r="Y7" i="14"/>
  <c r="D6" i="14"/>
  <c r="V12" i="14"/>
  <c r="M48" i="14"/>
  <c r="AL48" i="14"/>
  <c r="C11" i="14"/>
  <c r="C25" i="14" s="1"/>
  <c r="C39" i="14" s="1"/>
  <c r="C48" i="14"/>
  <c r="E5" i="14"/>
  <c r="E11" i="14"/>
  <c r="E47" i="14"/>
  <c r="AD6" i="14"/>
  <c r="AD12" i="14"/>
  <c r="AD48" i="14"/>
  <c r="J6" i="14"/>
  <c r="Y16" i="14"/>
  <c r="AE5" i="14"/>
  <c r="AF6" i="14"/>
  <c r="H11" i="14"/>
  <c r="H47" i="14"/>
  <c r="I8" i="14"/>
  <c r="I14" i="14"/>
  <c r="J16" i="14"/>
  <c r="K7" i="14"/>
  <c r="K13" i="14"/>
  <c r="K49" i="14"/>
  <c r="AJ8" i="14"/>
  <c r="AJ14" i="14"/>
  <c r="V7" i="14"/>
  <c r="AE10" i="14"/>
  <c r="AH13" i="14"/>
  <c r="S14" i="14"/>
  <c r="G47" i="14"/>
  <c r="N9" i="14"/>
  <c r="N15" i="14"/>
  <c r="O6" i="14"/>
  <c r="O12" i="14"/>
  <c r="O48" i="14"/>
  <c r="Q5" i="14"/>
  <c r="Q11" i="14"/>
  <c r="Q47" i="14"/>
  <c r="F7" i="14"/>
  <c r="F13" i="14"/>
  <c r="F49" i="14"/>
  <c r="AL6" i="14"/>
  <c r="P7" i="14"/>
  <c r="AE8" i="14"/>
  <c r="G10" i="14"/>
  <c r="Z12" i="14"/>
  <c r="Z48" i="14"/>
  <c r="AA9" i="14"/>
  <c r="AA15" i="14"/>
  <c r="AB47" i="14"/>
  <c r="AC8" i="14"/>
  <c r="AC14" i="14"/>
  <c r="R10" i="14"/>
  <c r="R16" i="14"/>
  <c r="M5" i="14"/>
  <c r="N7" i="14"/>
  <c r="AB7" i="14"/>
  <c r="G9" i="14"/>
  <c r="Y10" i="14"/>
  <c r="AF12" i="14"/>
  <c r="AF48" i="14"/>
  <c r="AG9" i="14"/>
  <c r="AG15" i="14"/>
  <c r="X48" i="14"/>
  <c r="X11" i="14"/>
  <c r="AI13" i="14"/>
  <c r="AI6" i="14"/>
  <c r="AG47" i="14"/>
  <c r="AG8" i="14"/>
  <c r="AF14" i="14"/>
  <c r="H8" i="14"/>
  <c r="G5" i="14"/>
  <c r="P9" i="14"/>
  <c r="S16" i="14"/>
  <c r="R48" i="14"/>
  <c r="R9" i="14"/>
  <c r="AC48" i="14"/>
  <c r="AC9" i="14"/>
  <c r="AA49" i="14"/>
  <c r="AA10" i="14"/>
  <c r="Z16" i="14"/>
  <c r="G13" i="14"/>
  <c r="AL8" i="14"/>
  <c r="AB13" i="14"/>
  <c r="F14" i="14"/>
  <c r="F5" i="14"/>
  <c r="Q13" i="14"/>
  <c r="P49" i="14"/>
  <c r="O14" i="14"/>
  <c r="I5" i="14"/>
  <c r="N11" i="14"/>
  <c r="V13" i="14"/>
  <c r="M8" i="14"/>
  <c r="AJ16" i="14"/>
  <c r="AJ7" i="14"/>
  <c r="K15" i="14"/>
  <c r="K6" i="14"/>
  <c r="I16" i="14"/>
  <c r="I7" i="14"/>
  <c r="H13" i="14"/>
  <c r="P8" i="14"/>
  <c r="AL5" i="14"/>
  <c r="V5" i="14"/>
  <c r="AD13" i="14"/>
  <c r="E10" i="14"/>
  <c r="C10" i="14"/>
  <c r="V15" i="14"/>
  <c r="N10" i="14"/>
  <c r="V10" i="14"/>
  <c r="AE47" i="14"/>
  <c r="M6" i="14"/>
  <c r="AJ15" i="14"/>
  <c r="AJ6" i="14"/>
  <c r="I15" i="14"/>
  <c r="I6" i="14"/>
  <c r="H12" i="14"/>
  <c r="E6" i="14"/>
  <c r="AL49" i="14"/>
  <c r="X16" i="14"/>
  <c r="AI48" i="14"/>
  <c r="AH48" i="14"/>
  <c r="AA5" i="14"/>
  <c r="M15" i="14"/>
  <c r="R6" i="14"/>
  <c r="AC6" i="14"/>
  <c r="AA7" i="14"/>
  <c r="AF5" i="14"/>
  <c r="J12" i="14"/>
  <c r="L47" i="14"/>
  <c r="Q49" i="14"/>
  <c r="P16" i="14"/>
  <c r="N47" i="14"/>
  <c r="G6" i="14"/>
  <c r="AH10" i="14"/>
  <c r="AJ13" i="14"/>
  <c r="K12" i="14"/>
  <c r="J48" i="14"/>
  <c r="I13" i="14"/>
  <c r="H49" i="14"/>
  <c r="H10" i="14"/>
  <c r="M10" i="14"/>
  <c r="AD49" i="14"/>
  <c r="AD10" i="14"/>
  <c r="E48" i="14"/>
  <c r="D49" i="14"/>
  <c r="AL47" i="14"/>
  <c r="D8" i="14"/>
  <c r="L48" i="14"/>
  <c r="Q12" i="14"/>
  <c r="P48" i="14"/>
  <c r="O13" i="14"/>
  <c r="N49" i="14"/>
  <c r="K14" i="14"/>
  <c r="K5" i="14"/>
  <c r="G16" i="14"/>
  <c r="P6" i="14"/>
  <c r="M13" i="14"/>
  <c r="AD11" i="14"/>
  <c r="V9" i="14"/>
  <c r="X9" i="14"/>
  <c r="AI10" i="14"/>
  <c r="AG14" i="14"/>
  <c r="AF11" i="14"/>
  <c r="AK9" i="14"/>
  <c r="AH8" i="14"/>
  <c r="R15" i="14"/>
  <c r="AC15" i="14"/>
  <c r="AA16" i="14"/>
  <c r="Z13" i="14"/>
  <c r="S9" i="14"/>
  <c r="AE14" i="14"/>
  <c r="F11" i="14"/>
  <c r="Q10" i="14"/>
  <c r="O11" i="14"/>
  <c r="G15" i="14"/>
  <c r="J8" i="14"/>
  <c r="D10" i="14"/>
  <c r="X15" i="14"/>
  <c r="X8" i="14"/>
  <c r="AI16" i="14"/>
  <c r="AI9" i="14"/>
  <c r="AH47" i="14"/>
  <c r="AG13" i="14"/>
  <c r="AF49" i="14"/>
  <c r="AF10" i="14"/>
  <c r="D15" i="14"/>
  <c r="AB5" i="14"/>
  <c r="M9" i="14"/>
  <c r="R14" i="14"/>
  <c r="R5" i="14"/>
  <c r="AC13" i="14"/>
  <c r="AB49" i="14"/>
  <c r="AA14" i="14"/>
  <c r="U5" i="14"/>
  <c r="Z11" i="14"/>
  <c r="V14" i="14"/>
  <c r="P5" i="14"/>
  <c r="AK8" i="14"/>
  <c r="AH6" i="14"/>
  <c r="F48" i="14"/>
  <c r="F9" i="14"/>
  <c r="Q48" i="14"/>
  <c r="Q9" i="14"/>
  <c r="O49" i="14"/>
  <c r="O10" i="14"/>
  <c r="N16" i="14"/>
  <c r="G12" i="14"/>
  <c r="AK48" i="14"/>
  <c r="N8" i="14"/>
  <c r="AH7" i="14"/>
  <c r="AJ12" i="14"/>
  <c r="K11" i="14"/>
  <c r="J47" i="14"/>
  <c r="I12" i="14"/>
  <c r="H48" i="14"/>
  <c r="M49" i="14"/>
  <c r="AE7" i="14"/>
  <c r="AE16" i="14"/>
  <c r="AK5" i="14"/>
  <c r="AD47" i="14"/>
  <c r="AD8" i="14"/>
  <c r="E16" i="14"/>
  <c r="C49" i="14"/>
  <c r="AL11" i="14"/>
  <c r="AD16" i="14"/>
  <c r="AD7" i="14"/>
  <c r="E15" i="14"/>
  <c r="C47" i="14"/>
  <c r="G14" i="14"/>
  <c r="AE9" i="14"/>
  <c r="H17" i="13"/>
  <c r="E85" i="82"/>
  <c r="AL15" i="14"/>
  <c r="AL9" i="14"/>
  <c r="AK16" i="14"/>
  <c r="AH15" i="14"/>
  <c r="AE12" i="14"/>
  <c r="S48" i="14"/>
  <c r="AK11" i="14"/>
  <c r="Z8" i="14"/>
  <c r="L15" i="14"/>
  <c r="W48" i="14"/>
  <c r="I145" i="9"/>
  <c r="I165" i="9" s="1"/>
  <c r="I47" i="9"/>
  <c r="I80" i="9"/>
  <c r="I31" i="9"/>
  <c r="I63" i="9" s="1"/>
  <c r="L6" i="14"/>
  <c r="Y8" i="14"/>
  <c r="U14" i="14"/>
  <c r="T16" i="14"/>
  <c r="GQ329" i="62"/>
  <c r="I2" i="9"/>
  <c r="D5" i="14"/>
  <c r="J10" i="14"/>
  <c r="U47" i="14"/>
  <c r="W9" i="14"/>
  <c r="W8" i="14"/>
  <c r="T15" i="14"/>
  <c r="J140" i="9"/>
  <c r="J158" i="9" s="1"/>
  <c r="J26" i="9"/>
  <c r="J58" i="9" s="1"/>
  <c r="J75" i="9"/>
  <c r="J42" i="9"/>
  <c r="Z5" i="14"/>
  <c r="V8" i="14"/>
  <c r="O5" i="14"/>
  <c r="U10" i="14"/>
  <c r="Y9" i="14"/>
  <c r="L7" i="14"/>
  <c r="C14" i="14"/>
  <c r="C8" i="14"/>
  <c r="AL16" i="14"/>
  <c r="AL10" i="14"/>
  <c r="T6" i="14"/>
  <c r="S5" i="14"/>
  <c r="AE15" i="14"/>
  <c r="S49" i="14"/>
  <c r="T14" i="14"/>
  <c r="Y12" i="14"/>
  <c r="AK14" i="14"/>
  <c r="I18" i="7"/>
  <c r="H56" i="7"/>
  <c r="J15" i="9" s="1"/>
  <c r="HC342" i="62"/>
  <c r="HD342" i="62"/>
  <c r="L147" i="9"/>
  <c r="J13" i="8"/>
  <c r="O35" i="22"/>
  <c r="N69" i="22"/>
  <c r="N103" i="22"/>
  <c r="M105" i="22"/>
  <c r="F17" i="8" s="1"/>
  <c r="E10" i="11" s="1"/>
  <c r="GQ334" i="62"/>
  <c r="I7" i="9"/>
  <c r="EM218" i="62"/>
  <c r="BE61" i="62"/>
  <c r="BA3" i="70"/>
  <c r="BA16" i="70" s="1"/>
  <c r="BA29" i="70" s="1"/>
  <c r="I1" i="51"/>
  <c r="R2" i="18"/>
  <c r="CU158" i="62" s="1"/>
  <c r="C1" i="11"/>
  <c r="G65" i="1"/>
  <c r="H12" i="34"/>
  <c r="H150" i="9"/>
  <c r="H92" i="9"/>
  <c r="H124" i="9" s="1"/>
  <c r="H108" i="9"/>
  <c r="J11" i="7"/>
  <c r="I49" i="7"/>
  <c r="I93" i="9"/>
  <c r="I125" i="9" s="1"/>
  <c r="I109" i="9"/>
  <c r="G86" i="9"/>
  <c r="G118" i="9" s="1"/>
  <c r="G102" i="9"/>
  <c r="BE23" i="70"/>
  <c r="BF19" i="70"/>
  <c r="D17" i="44"/>
  <c r="C18" i="44"/>
  <c r="I71" i="9"/>
  <c r="I136" i="9"/>
  <c r="I154" i="9" s="1"/>
  <c r="I38" i="9"/>
  <c r="I22" i="9"/>
  <c r="I54" i="9" s="1"/>
  <c r="DA195" i="62"/>
  <c r="F13" i="15"/>
  <c r="J143" i="9"/>
  <c r="J78" i="9"/>
  <c r="J45" i="9"/>
  <c r="J29" i="9"/>
  <c r="J61" i="9" s="1"/>
  <c r="H93" i="9"/>
  <c r="H125" i="9" s="1"/>
  <c r="H109" i="9"/>
  <c r="GR322" i="62"/>
  <c r="I8" i="7"/>
  <c r="H46" i="7"/>
  <c r="GO336" i="62"/>
  <c r="E60" i="7"/>
  <c r="F17" i="11"/>
  <c r="F18" i="15" s="1"/>
  <c r="E149" i="82" s="1"/>
  <c r="H24" i="8"/>
  <c r="H135" i="9"/>
  <c r="H153" i="9" s="1"/>
  <c r="H70" i="9"/>
  <c r="H21" i="9"/>
  <c r="H53" i="9" s="1"/>
  <c r="H37" i="9"/>
  <c r="E79" i="82"/>
  <c r="B20" i="10"/>
  <c r="CE132" i="62" s="1"/>
  <c r="CZ197" i="62"/>
  <c r="E15" i="15"/>
  <c r="J12" i="7"/>
  <c r="I50" i="7"/>
  <c r="K9" i="9" s="1"/>
  <c r="F24" i="11"/>
  <c r="F25" i="15" s="1"/>
  <c r="H31" i="8"/>
  <c r="G142" i="9"/>
  <c r="G77" i="9"/>
  <c r="G44" i="9"/>
  <c r="G28" i="9"/>
  <c r="G60" i="9" s="1"/>
  <c r="L12" i="11"/>
  <c r="N19" i="8"/>
  <c r="D12" i="6"/>
  <c r="F12" i="6" s="1"/>
  <c r="J6" i="6"/>
  <c r="B13" i="6"/>
  <c r="C13" i="6"/>
  <c r="GR324" i="62"/>
  <c r="H48" i="7"/>
  <c r="I10" i="7"/>
  <c r="N45" i="22"/>
  <c r="O10" i="22"/>
  <c r="N79" i="22"/>
  <c r="F21" i="11"/>
  <c r="F22" i="15" s="1"/>
  <c r="H28" i="8"/>
  <c r="I2" i="13"/>
  <c r="I3" i="13" s="1"/>
  <c r="J1" i="9"/>
  <c r="N55" i="22"/>
  <c r="O21" i="22"/>
  <c r="N89" i="22"/>
  <c r="Z22" i="62"/>
  <c r="G17" i="51"/>
  <c r="F2" i="61"/>
  <c r="P18" i="22"/>
  <c r="O52" i="22"/>
  <c r="O86" i="22"/>
  <c r="HY820" i="62"/>
  <c r="EU258" i="62"/>
  <c r="I89" i="9"/>
  <c r="I121" i="9" s="1"/>
  <c r="I105" i="9"/>
  <c r="G153" i="9"/>
  <c r="W10" i="14"/>
  <c r="Y15" i="14"/>
  <c r="L16" i="14"/>
  <c r="F27" i="11"/>
  <c r="F28" i="15" s="1"/>
  <c r="H34" i="8"/>
  <c r="L164" i="9"/>
  <c r="L5" i="14"/>
  <c r="T49" i="14"/>
  <c r="Y6" i="14"/>
  <c r="CZ194" i="62"/>
  <c r="E8" i="70"/>
  <c r="E34" i="70" s="1"/>
  <c r="E12" i="15"/>
  <c r="V47" i="14"/>
  <c r="S8" i="14"/>
  <c r="N64" i="22"/>
  <c r="O30" i="22"/>
  <c r="N98" i="22"/>
  <c r="L9" i="14"/>
  <c r="U8" i="14"/>
  <c r="Y48" i="14"/>
  <c r="H140" i="9"/>
  <c r="H158" i="9" s="1"/>
  <c r="H75" i="9"/>
  <c r="H26" i="9"/>
  <c r="H58" i="9" s="1"/>
  <c r="H42" i="9"/>
  <c r="H112" i="9"/>
  <c r="H96" i="9"/>
  <c r="H128" i="9" s="1"/>
  <c r="FS295" i="62"/>
  <c r="AB29" i="62"/>
  <c r="AC29" i="62" s="1"/>
  <c r="E18" i="15"/>
  <c r="D149" i="82" s="1"/>
  <c r="G48" i="14"/>
  <c r="W12" i="14"/>
  <c r="T10" i="14"/>
  <c r="GP336" i="62"/>
  <c r="F60" i="7"/>
  <c r="W47" i="14"/>
  <c r="P14" i="14"/>
  <c r="P48" i="22"/>
  <c r="Q14" i="22"/>
  <c r="P82" i="22"/>
  <c r="F23" i="11"/>
  <c r="F24" i="15" s="1"/>
  <c r="H30" i="8"/>
  <c r="F19" i="11"/>
  <c r="F20" i="15" s="1"/>
  <c r="H26" i="8"/>
  <c r="I113" i="9"/>
  <c r="I97" i="9"/>
  <c r="I129" i="9" s="1"/>
  <c r="C36" i="15"/>
  <c r="EX246" i="62"/>
  <c r="I44" i="51"/>
  <c r="H2" i="15"/>
  <c r="N21" i="34"/>
  <c r="S5" i="34" s="1"/>
  <c r="Q21" i="34"/>
  <c r="K21" i="34"/>
  <c r="L21" i="34"/>
  <c r="S4" i="34" s="1"/>
  <c r="S6" i="34" s="1"/>
  <c r="J22" i="34"/>
  <c r="GQ330" i="62"/>
  <c r="G58" i="7"/>
  <c r="I3" i="9"/>
  <c r="N46" i="22"/>
  <c r="O12" i="22"/>
  <c r="N80" i="22"/>
  <c r="N53" i="22"/>
  <c r="O19" i="22"/>
  <c r="N87" i="22"/>
  <c r="E74" i="82"/>
  <c r="H134" i="9"/>
  <c r="H152" i="9" s="1"/>
  <c r="H69" i="9"/>
  <c r="H36" i="9"/>
  <c r="H20" i="9"/>
  <c r="H52" i="9" s="1"/>
  <c r="DG195" i="62"/>
  <c r="K13" i="15"/>
  <c r="FD256" i="62" s="1"/>
  <c r="J4" i="6"/>
  <c r="C3" i="33" s="1"/>
  <c r="E12" i="6"/>
  <c r="F16" i="11"/>
  <c r="F17" i="15" s="1"/>
  <c r="H23" i="8"/>
  <c r="G146" i="9"/>
  <c r="G81" i="9"/>
  <c r="G48" i="9"/>
  <c r="G32" i="9"/>
  <c r="G64" i="9" s="1"/>
  <c r="H43" i="13"/>
  <c r="H44" i="13" s="1"/>
  <c r="H8" i="13"/>
  <c r="D37" i="15" s="1"/>
  <c r="EU264" i="62" s="1"/>
  <c r="H7" i="13"/>
  <c r="D36" i="15" s="1"/>
  <c r="H70" i="13"/>
  <c r="H72" i="13" s="1"/>
  <c r="H39" i="13"/>
  <c r="H20" i="13"/>
  <c r="H21" i="13" s="1"/>
  <c r="C154" i="82"/>
  <c r="EU257" i="62"/>
  <c r="GR328" i="62"/>
  <c r="H4" i="7"/>
  <c r="I42" i="7"/>
  <c r="F1" i="10"/>
  <c r="CI127" i="62" s="1"/>
  <c r="AD1" i="2"/>
  <c r="E2" i="12" s="1"/>
  <c r="AE3" i="2"/>
  <c r="W22" i="62"/>
  <c r="W15" i="62" s="1"/>
  <c r="D2" i="61"/>
  <c r="S47" i="14"/>
  <c r="HT786" i="62"/>
  <c r="HV786" i="62" s="1"/>
  <c r="HT790" i="62"/>
  <c r="HV790" i="62" s="1"/>
  <c r="EL221" i="62"/>
  <c r="C152" i="82"/>
  <c r="HY818" i="62"/>
  <c r="HY821" i="62" s="1"/>
  <c r="EU259" i="62"/>
  <c r="H50" i="13"/>
  <c r="CZ185" i="62"/>
  <c r="E3" i="70"/>
  <c r="F2" i="11"/>
  <c r="V49" i="14"/>
  <c r="D14" i="14"/>
  <c r="N65" i="22"/>
  <c r="O31" i="22"/>
  <c r="N99" i="22"/>
  <c r="L95" i="9"/>
  <c r="L127" i="9" s="1"/>
  <c r="L111" i="9"/>
  <c r="W15" i="14"/>
  <c r="T13" i="14"/>
  <c r="BN93" i="62"/>
  <c r="N77" i="22"/>
  <c r="N43" i="22"/>
  <c r="O8" i="22"/>
  <c r="N37" i="22"/>
  <c r="H59" i="7" s="1"/>
  <c r="D153" i="82"/>
  <c r="HZ819" i="62"/>
  <c r="EV256" i="62"/>
  <c r="BD19" i="70"/>
  <c r="BC23" i="70"/>
  <c r="U15" i="14"/>
  <c r="D7" i="14"/>
  <c r="G144" i="9"/>
  <c r="G79" i="9"/>
  <c r="G46" i="9"/>
  <c r="G30" i="9"/>
  <c r="G62" i="9" s="1"/>
  <c r="W49" i="14"/>
  <c r="T47" i="14"/>
  <c r="AB10" i="14"/>
  <c r="F13" i="11"/>
  <c r="H20" i="8"/>
  <c r="I70" i="9"/>
  <c r="I135" i="9"/>
  <c r="I153" i="9" s="1"/>
  <c r="I37" i="9"/>
  <c r="I21" i="9"/>
  <c r="I53" i="9" s="1"/>
  <c r="GS319" i="62"/>
  <c r="J5" i="7"/>
  <c r="I43" i="7"/>
  <c r="G132" i="9"/>
  <c r="G67" i="9"/>
  <c r="G17" i="9"/>
  <c r="G34" i="9"/>
  <c r="G18" i="9"/>
  <c r="F26" i="11"/>
  <c r="F27" i="15" s="1"/>
  <c r="H33" i="8"/>
  <c r="HV732" i="62"/>
  <c r="HV751" i="62" s="1"/>
  <c r="AB9" i="14"/>
  <c r="W6" i="14"/>
  <c r="T5" i="14"/>
  <c r="H133" i="9"/>
  <c r="H68" i="9"/>
  <c r="H35" i="9"/>
  <c r="H19" i="9"/>
  <c r="W11" i="14"/>
  <c r="M11" i="14"/>
  <c r="O56" i="22"/>
  <c r="P22" i="22"/>
  <c r="O90" i="22"/>
  <c r="B4" i="10"/>
  <c r="F49" i="8"/>
  <c r="G46" i="8"/>
  <c r="N51" i="22"/>
  <c r="O17" i="22"/>
  <c r="N85" i="22"/>
  <c r="M20" i="34"/>
  <c r="AC25" i="62"/>
  <c r="AC17" i="62" s="1"/>
  <c r="AB17" i="62"/>
  <c r="GR320" i="62"/>
  <c r="I6" i="7"/>
  <c r="H44" i="7"/>
  <c r="P75" i="22"/>
  <c r="Q6" i="22"/>
  <c r="P41" i="22"/>
  <c r="O15" i="22"/>
  <c r="N49" i="22"/>
  <c r="N83" i="22"/>
  <c r="N67" i="22"/>
  <c r="O33" i="22"/>
  <c r="N101" i="22"/>
  <c r="O66" i="22"/>
  <c r="P32" i="22"/>
  <c r="O100" i="22"/>
  <c r="FO279" i="62"/>
  <c r="BB47" i="62"/>
  <c r="F20" i="11"/>
  <c r="F21" i="15" s="1"/>
  <c r="H27" i="8"/>
  <c r="D10" i="15"/>
  <c r="E16" i="8"/>
  <c r="E17" i="15"/>
  <c r="AE49" i="8"/>
  <c r="AF46" i="8"/>
  <c r="GQ318" i="62"/>
  <c r="G22" i="7"/>
  <c r="P20" i="22"/>
  <c r="O54" i="22"/>
  <c r="O88" i="22"/>
  <c r="X22" i="62"/>
  <c r="X15" i="62" s="1"/>
  <c r="E2" i="61"/>
  <c r="G73" i="9"/>
  <c r="G138" i="9"/>
  <c r="G40" i="9"/>
  <c r="G24" i="9"/>
  <c r="G56" i="9" s="1"/>
  <c r="D43" i="70"/>
  <c r="D16" i="70"/>
  <c r="D29" i="70" s="1"/>
  <c r="L1" i="34"/>
  <c r="M1" i="34" s="1"/>
  <c r="N1" i="34" s="1"/>
  <c r="O1" i="34" s="1"/>
  <c r="P1" i="34" s="1"/>
  <c r="Q1" i="34" s="1"/>
  <c r="X33" i="62"/>
  <c r="X20" i="62" s="1"/>
  <c r="F12" i="51"/>
  <c r="Y33" i="62" s="1"/>
  <c r="Y20" i="62" s="1"/>
  <c r="G18" i="13"/>
  <c r="AQ20" i="2"/>
  <c r="AQ21" i="2" s="1"/>
  <c r="G21" i="2"/>
  <c r="C41" i="15" s="1"/>
  <c r="E9" i="70"/>
  <c r="L10" i="14"/>
  <c r="U9" i="14"/>
  <c r="Z6" i="14"/>
  <c r="W13" i="14"/>
  <c r="T11" i="14"/>
  <c r="GR331" i="62"/>
  <c r="J4" i="9"/>
  <c r="I92" i="9"/>
  <c r="I124" i="9" s="1"/>
  <c r="I108" i="9"/>
  <c r="CZ196" i="62"/>
  <c r="E14" i="15"/>
  <c r="GR329" i="62"/>
  <c r="J2" i="9"/>
  <c r="U49" i="14"/>
  <c r="AK49" i="14"/>
  <c r="CX193" i="62"/>
  <c r="D11" i="15"/>
  <c r="U48" i="14"/>
  <c r="L13" i="14"/>
  <c r="F14" i="11"/>
  <c r="H21" i="8"/>
  <c r="J9" i="9"/>
  <c r="P78" i="22"/>
  <c r="Q9" i="22"/>
  <c r="P44" i="22"/>
  <c r="S49" i="8"/>
  <c r="T46" i="8"/>
  <c r="G103" i="9"/>
  <c r="G87" i="9"/>
  <c r="G119" i="9" s="1"/>
  <c r="F28" i="11"/>
  <c r="F29" i="15" s="1"/>
  <c r="H35" i="8"/>
  <c r="N20" i="34"/>
  <c r="R5" i="34" s="1"/>
  <c r="GQ326" i="62"/>
  <c r="O60" i="22"/>
  <c r="K40" i="13"/>
  <c r="B24" i="10"/>
  <c r="CE135" i="62" s="1"/>
  <c r="O68" i="22"/>
  <c r="P34" i="22"/>
  <c r="O102" i="22"/>
  <c r="F25" i="11"/>
  <c r="F26" i="15" s="1"/>
  <c r="H32" i="8"/>
  <c r="O29" i="22"/>
  <c r="N97" i="22"/>
  <c r="N63" i="22"/>
  <c r="J71" i="9"/>
  <c r="J136" i="9"/>
  <c r="J154" i="9" s="1"/>
  <c r="J38" i="9"/>
  <c r="J22" i="9"/>
  <c r="J54" i="9" s="1"/>
  <c r="I107" i="9"/>
  <c r="I91" i="9"/>
  <c r="I123" i="9" s="1"/>
  <c r="V22" i="62"/>
  <c r="V15" i="62" s="1"/>
  <c r="C2" i="61"/>
  <c r="E81" i="82"/>
  <c r="CE134" i="62"/>
  <c r="BP93" i="62"/>
  <c r="F13" i="81"/>
  <c r="D13" i="81" s="1"/>
  <c r="F29" i="2"/>
  <c r="F48" i="2"/>
  <c r="H99" i="9"/>
  <c r="H83" i="9"/>
  <c r="I106" i="9"/>
  <c r="I90" i="9"/>
  <c r="I122" i="9" s="1"/>
  <c r="DK188" i="62"/>
  <c r="DX188" i="62" s="1"/>
  <c r="DD188" i="62"/>
  <c r="H136" i="9"/>
  <c r="H154" i="9" s="1"/>
  <c r="H71" i="9"/>
  <c r="H38" i="9"/>
  <c r="H22" i="9"/>
  <c r="H54" i="9" s="1"/>
  <c r="H63" i="13"/>
  <c r="N47" i="22"/>
  <c r="O13" i="22"/>
  <c r="N81" i="22"/>
  <c r="G141" i="9"/>
  <c r="G43" i="9"/>
  <c r="G76" i="9"/>
  <c r="G27" i="9"/>
  <c r="G59" i="9" s="1"/>
  <c r="L12" i="14"/>
  <c r="U11" i="14"/>
  <c r="P11" i="14"/>
  <c r="V48" i="14"/>
  <c r="D11" i="14"/>
  <c r="T48" i="14"/>
  <c r="E73" i="82"/>
  <c r="B10" i="10"/>
  <c r="CE131" i="62" s="1"/>
  <c r="W7" i="14"/>
  <c r="T7" i="14"/>
  <c r="E63" i="70"/>
  <c r="D64" i="70"/>
  <c r="F22" i="11"/>
  <c r="F23" i="15" s="1"/>
  <c r="H29" i="8"/>
  <c r="H20" i="7"/>
  <c r="GR326" i="62" s="1"/>
  <c r="W5" i="14"/>
  <c r="I134" i="9"/>
  <c r="I152" i="9" s="1"/>
  <c r="I69" i="9"/>
  <c r="I20" i="9"/>
  <c r="I52" i="9" s="1"/>
  <c r="I36" i="9"/>
  <c r="G104" i="9"/>
  <c r="G88" i="9"/>
  <c r="G120" i="9" s="1"/>
  <c r="L14" i="14"/>
  <c r="U13" i="14"/>
  <c r="AE48" i="14"/>
  <c r="O25" i="22"/>
  <c r="N59" i="22"/>
  <c r="N93" i="22"/>
  <c r="U6" i="14"/>
  <c r="G134" i="9"/>
  <c r="G69" i="9"/>
  <c r="G20" i="9"/>
  <c r="G52" i="9" s="1"/>
  <c r="G36" i="9"/>
  <c r="CZ198" i="62"/>
  <c r="E16" i="15"/>
  <c r="C9" i="11"/>
  <c r="D37" i="8"/>
  <c r="N61" i="22"/>
  <c r="O27" i="22"/>
  <c r="N95" i="22"/>
  <c r="B146" i="82"/>
  <c r="D13" i="34"/>
  <c r="F13" i="34" s="1"/>
  <c r="O21" i="34" s="1"/>
  <c r="B14" i="34"/>
  <c r="C14" i="34"/>
  <c r="E14" i="34" s="1"/>
  <c r="H14" i="34" s="1"/>
  <c r="G14" i="34" s="1"/>
  <c r="C148" i="82"/>
  <c r="HY814" i="62"/>
  <c r="EU255" i="62"/>
  <c r="G154" i="9"/>
  <c r="F15" i="11"/>
  <c r="H22" i="8"/>
  <c r="H90" i="9"/>
  <c r="H122" i="9" s="1"/>
  <c r="H106" i="9"/>
  <c r="N70" i="22"/>
  <c r="O36" i="22"/>
  <c r="N104" i="22"/>
  <c r="M71" i="22"/>
  <c r="H88" i="9"/>
  <c r="H120" i="9" s="1"/>
  <c r="H104" i="9"/>
  <c r="P28" i="22"/>
  <c r="O62" i="22"/>
  <c r="O96" i="22"/>
  <c r="O58" i="22"/>
  <c r="P24" i="22"/>
  <c r="O92" i="22"/>
  <c r="F29" i="11"/>
  <c r="F30" i="15" s="1"/>
  <c r="H36" i="8"/>
  <c r="CY193" i="62"/>
  <c r="E11" i="15"/>
  <c r="J111" i="9"/>
  <c r="J95" i="9"/>
  <c r="J127" i="9" s="1"/>
  <c r="GS323" i="62"/>
  <c r="I47" i="7"/>
  <c r="FO277" i="62"/>
  <c r="BB45" i="62"/>
  <c r="E78" i="82"/>
  <c r="H17" i="9"/>
  <c r="G140" i="9"/>
  <c r="G75" i="9"/>
  <c r="G42" i="9"/>
  <c r="G26" i="9"/>
  <c r="G58" i="9" s="1"/>
  <c r="J8" i="9"/>
  <c r="F18" i="11"/>
  <c r="F19" i="15" s="1"/>
  <c r="E151" i="82" s="1"/>
  <c r="H25" i="8"/>
  <c r="U16" i="14"/>
  <c r="D9" i="14"/>
  <c r="F11" i="11"/>
  <c r="J6" i="13"/>
  <c r="H18" i="8"/>
  <c r="D48" i="70"/>
  <c r="W14" i="14"/>
  <c r="T12" i="14"/>
  <c r="G12" i="11"/>
  <c r="I19" i="8"/>
  <c r="H12" i="11" s="1"/>
  <c r="V16" i="14"/>
  <c r="S6" i="14"/>
  <c r="H113" i="9"/>
  <c r="H97" i="9"/>
  <c r="H129" i="9" s="1"/>
  <c r="GH314" i="62"/>
  <c r="Z33" i="62"/>
  <c r="H12" i="51"/>
  <c r="AA33" i="62" s="1"/>
  <c r="GS321" i="62"/>
  <c r="J7" i="7"/>
  <c r="I45" i="7"/>
  <c r="U12" i="14"/>
  <c r="G155" i="9"/>
  <c r="L8" i="14"/>
  <c r="U7" i="14"/>
  <c r="M14" i="14"/>
  <c r="T9" i="14"/>
  <c r="O23" i="22"/>
  <c r="N57" i="22"/>
  <c r="N91" i="22"/>
  <c r="L163" i="9" l="1"/>
  <c r="I51" i="7"/>
  <c r="K10" i="9" s="1"/>
  <c r="O94" i="22"/>
  <c r="J46" i="9"/>
  <c r="J30" i="9"/>
  <c r="J62" i="9" s="1"/>
  <c r="K46" i="9"/>
  <c r="K144" i="9"/>
  <c r="K79" i="9"/>
  <c r="K30" i="9"/>
  <c r="K62" i="9" s="1"/>
  <c r="J14" i="7"/>
  <c r="I52" i="7"/>
  <c r="L17" i="7"/>
  <c r="K55" i="7"/>
  <c r="M14" i="9" s="1"/>
  <c r="J144" i="9"/>
  <c r="J27" i="9"/>
  <c r="J59" i="9" s="1"/>
  <c r="J141" i="9"/>
  <c r="J159" i="9" s="1"/>
  <c r="J76" i="9"/>
  <c r="J43" i="9"/>
  <c r="I163" i="9"/>
  <c r="I162" i="9"/>
  <c r="I164" i="9"/>
  <c r="ET253" i="62"/>
  <c r="J12" i="9"/>
  <c r="Q7" i="22"/>
  <c r="Q76" i="22" s="1"/>
  <c r="J15" i="7"/>
  <c r="I53" i="7"/>
  <c r="K12" i="9" s="1"/>
  <c r="P76" i="22"/>
  <c r="J19" i="7"/>
  <c r="I57" i="7"/>
  <c r="K16" i="9" s="1"/>
  <c r="J48" i="9"/>
  <c r="J146" i="9"/>
  <c r="J32" i="9"/>
  <c r="J64" i="9" s="1"/>
  <c r="J81" i="9"/>
  <c r="O84" i="22"/>
  <c r="O50" i="22"/>
  <c r="I54" i="7"/>
  <c r="K13" i="9" s="1"/>
  <c r="J16" i="7"/>
  <c r="GR335" i="62"/>
  <c r="E26" i="14"/>
  <c r="F26" i="14"/>
  <c r="D26" i="14"/>
  <c r="D40" i="14" s="1"/>
  <c r="H58" i="7"/>
  <c r="GR336" i="62" s="1"/>
  <c r="E48" i="70"/>
  <c r="E24" i="14"/>
  <c r="F23" i="14"/>
  <c r="F22" i="14"/>
  <c r="AA17" i="14"/>
  <c r="D24" i="14"/>
  <c r="AJ17" i="14"/>
  <c r="K20" i="14"/>
  <c r="D30" i="14"/>
  <c r="D44" i="14" s="1"/>
  <c r="G24" i="14"/>
  <c r="K17" i="14"/>
  <c r="C24" i="14"/>
  <c r="C38" i="14" s="1"/>
  <c r="F25" i="14"/>
  <c r="D21" i="10"/>
  <c r="D20" i="10" s="1"/>
  <c r="CG132" i="62" s="1"/>
  <c r="E27" i="14"/>
  <c r="R22" i="14"/>
  <c r="E30" i="14"/>
  <c r="G19" i="14"/>
  <c r="J30" i="14"/>
  <c r="N17" i="14"/>
  <c r="Q17" i="14"/>
  <c r="H82" i="9"/>
  <c r="E10" i="8" s="1"/>
  <c r="AN8" i="70"/>
  <c r="AN34" i="70" s="1"/>
  <c r="X17" i="14"/>
  <c r="AI17" i="14"/>
  <c r="H17" i="14"/>
  <c r="R17" i="14"/>
  <c r="J17" i="14"/>
  <c r="D20" i="14"/>
  <c r="I27" i="14"/>
  <c r="F29" i="14"/>
  <c r="G30" i="14"/>
  <c r="K29" i="14"/>
  <c r="M30" i="14"/>
  <c r="F30" i="14"/>
  <c r="AC17" i="14"/>
  <c r="G27" i="14"/>
  <c r="K26" i="14"/>
  <c r="I24" i="14"/>
  <c r="AH17" i="14"/>
  <c r="V17" i="14"/>
  <c r="E17" i="14"/>
  <c r="I17" i="14"/>
  <c r="AG17" i="14"/>
  <c r="G17" i="14"/>
  <c r="F17" i="14"/>
  <c r="AF17" i="14"/>
  <c r="AD17" i="14"/>
  <c r="D23" i="10"/>
  <c r="CG134" i="62" s="1"/>
  <c r="H20" i="14"/>
  <c r="D29" i="14"/>
  <c r="D43" i="14" s="1"/>
  <c r="J20" i="14"/>
  <c r="D27" i="14"/>
  <c r="I29" i="14"/>
  <c r="G20" i="14"/>
  <c r="E20" i="14"/>
  <c r="J24" i="14"/>
  <c r="H30" i="14"/>
  <c r="I26" i="14"/>
  <c r="J27" i="14"/>
  <c r="K30" i="14"/>
  <c r="G29" i="14"/>
  <c r="J29" i="14"/>
  <c r="R26" i="14"/>
  <c r="C20" i="14"/>
  <c r="C34" i="14" s="1"/>
  <c r="F20" i="14"/>
  <c r="H24" i="14"/>
  <c r="K24" i="14"/>
  <c r="I30" i="14"/>
  <c r="Q30" i="14"/>
  <c r="L27" i="14"/>
  <c r="J26" i="14"/>
  <c r="L30" i="14"/>
  <c r="H27" i="14"/>
  <c r="K27" i="14"/>
  <c r="E22" i="14"/>
  <c r="E29" i="14"/>
  <c r="I20" i="14"/>
  <c r="O30" i="14"/>
  <c r="G26" i="14"/>
  <c r="C27" i="14"/>
  <c r="C41" i="14" s="1"/>
  <c r="F27" i="14"/>
  <c r="Q20" i="14"/>
  <c r="L29" i="14"/>
  <c r="O17" i="14"/>
  <c r="H29" i="14"/>
  <c r="F24" i="14"/>
  <c r="N29" i="14"/>
  <c r="X24" i="14"/>
  <c r="AB17" i="14"/>
  <c r="H26" i="14"/>
  <c r="AE17" i="14"/>
  <c r="Z17" i="14"/>
  <c r="Q19" i="14"/>
  <c r="R19" i="14"/>
  <c r="AL17" i="14"/>
  <c r="H21" i="10"/>
  <c r="H20" i="10" s="1"/>
  <c r="CK132" i="62" s="1"/>
  <c r="Q29" i="14"/>
  <c r="K28" i="14"/>
  <c r="S29" i="14"/>
  <c r="T20" i="14"/>
  <c r="P17" i="14"/>
  <c r="I19" i="14"/>
  <c r="C22" i="14"/>
  <c r="C36" i="14" s="1"/>
  <c r="AK17" i="14"/>
  <c r="D28" i="14"/>
  <c r="M20" i="14"/>
  <c r="V19" i="14"/>
  <c r="I22" i="14"/>
  <c r="T29" i="14"/>
  <c r="L20" i="14"/>
  <c r="E19" i="14"/>
  <c r="AE29" i="14"/>
  <c r="P29" i="14"/>
  <c r="G28" i="14"/>
  <c r="P20" i="14"/>
  <c r="R20" i="14"/>
  <c r="M29" i="14"/>
  <c r="O29" i="14"/>
  <c r="R29" i="14"/>
  <c r="C28" i="14"/>
  <c r="C42" i="14" s="1"/>
  <c r="F28" i="14"/>
  <c r="D6" i="10"/>
  <c r="S30" i="14"/>
  <c r="T30" i="14"/>
  <c r="P30" i="14"/>
  <c r="R30" i="14"/>
  <c r="S19" i="14"/>
  <c r="C17" i="14"/>
  <c r="J19" i="14"/>
  <c r="F19" i="14"/>
  <c r="D18" i="10"/>
  <c r="W29" i="14"/>
  <c r="J28" i="14"/>
  <c r="M19" i="14"/>
  <c r="O19" i="14"/>
  <c r="AD30" i="14"/>
  <c r="E28" i="14"/>
  <c r="N20" i="14"/>
  <c r="H19" i="14"/>
  <c r="U19" i="14"/>
  <c r="K19" i="14"/>
  <c r="AD28" i="14"/>
  <c r="U29" i="14"/>
  <c r="X29" i="14"/>
  <c r="I28" i="14"/>
  <c r="L28" i="14"/>
  <c r="O20" i="14"/>
  <c r="D8" i="10"/>
  <c r="D5" i="10"/>
  <c r="P19" i="14"/>
  <c r="L19" i="14"/>
  <c r="F21" i="10"/>
  <c r="F20" i="10" s="1"/>
  <c r="CI132" i="62" s="1"/>
  <c r="V29" i="14"/>
  <c r="H28" i="14"/>
  <c r="N30" i="14"/>
  <c r="N19" i="14"/>
  <c r="D19" i="14"/>
  <c r="R21" i="14"/>
  <c r="D22" i="14"/>
  <c r="H22" i="14"/>
  <c r="K22" i="14"/>
  <c r="K140" i="9"/>
  <c r="K158" i="9" s="1"/>
  <c r="K75" i="9"/>
  <c r="K42" i="9"/>
  <c r="K26" i="9"/>
  <c r="K58" i="9" s="1"/>
  <c r="H148" i="9"/>
  <c r="E12" i="8" s="1"/>
  <c r="K13" i="7"/>
  <c r="J51" i="7"/>
  <c r="L10" i="9" s="1"/>
  <c r="F9" i="70"/>
  <c r="F49" i="70" s="1"/>
  <c r="J47" i="9"/>
  <c r="J145" i="9"/>
  <c r="J165" i="9" s="1"/>
  <c r="J80" i="9"/>
  <c r="J31" i="9"/>
  <c r="J63" i="9" s="1"/>
  <c r="N105" i="22"/>
  <c r="G17" i="8" s="1"/>
  <c r="F10" i="11" s="1"/>
  <c r="G11" i="15" s="1"/>
  <c r="EX254" i="62" s="1"/>
  <c r="J22" i="14"/>
  <c r="J18" i="7"/>
  <c r="I56" i="7"/>
  <c r="K15" i="9" s="1"/>
  <c r="I132" i="9"/>
  <c r="I150" i="9" s="1"/>
  <c r="I67" i="9"/>
  <c r="I34" i="9"/>
  <c r="I18" i="9"/>
  <c r="I50" i="9" s="1"/>
  <c r="GS325" i="62"/>
  <c r="G22" i="14"/>
  <c r="HD343" i="62"/>
  <c r="HC343" i="62"/>
  <c r="J107" i="9"/>
  <c r="J91" i="9"/>
  <c r="J123" i="9" s="1"/>
  <c r="I112" i="9"/>
  <c r="I96" i="9"/>
  <c r="I128" i="9" s="1"/>
  <c r="S23" i="14"/>
  <c r="AG22" i="14"/>
  <c r="Y29" i="14"/>
  <c r="AC30" i="14"/>
  <c r="Y17" i="14"/>
  <c r="D13" i="10"/>
  <c r="D21" i="14"/>
  <c r="D35" i="14" s="1"/>
  <c r="AJ20" i="14"/>
  <c r="S24" i="14"/>
  <c r="U23" i="14"/>
  <c r="AI22" i="14"/>
  <c r="AG20" i="14"/>
  <c r="M24" i="14"/>
  <c r="AC24" i="14"/>
  <c r="W25" i="14"/>
  <c r="AA30" i="14"/>
  <c r="AG24" i="14"/>
  <c r="AJ24" i="14"/>
  <c r="AI23" i="14"/>
  <c r="AL24" i="14"/>
  <c r="H13" i="10" s="1"/>
  <c r="AH24" i="14"/>
  <c r="AD24" i="14"/>
  <c r="AI24" i="14"/>
  <c r="D14" i="10"/>
  <c r="X25" i="14"/>
  <c r="D7" i="10"/>
  <c r="M22" i="14"/>
  <c r="X23" i="14"/>
  <c r="AK29" i="14"/>
  <c r="Z29" i="14"/>
  <c r="F18" i="10" s="1"/>
  <c r="D12" i="10"/>
  <c r="AG23" i="14"/>
  <c r="AJ23" i="14"/>
  <c r="AF29" i="14"/>
  <c r="AA29" i="14"/>
  <c r="AB29" i="14"/>
  <c r="AC29" i="14"/>
  <c r="AD29" i="14"/>
  <c r="Y28" i="14"/>
  <c r="U28" i="14"/>
  <c r="U17" i="14"/>
  <c r="Y24" i="14"/>
  <c r="N24" i="14"/>
  <c r="R1" i="34"/>
  <c r="S1" i="34" s="1"/>
  <c r="Z25" i="14"/>
  <c r="F14" i="10" s="1"/>
  <c r="F23" i="10"/>
  <c r="CI134" i="62" s="1"/>
  <c r="AG27" i="14"/>
  <c r="AC27" i="14"/>
  <c r="AJ22" i="14"/>
  <c r="W28" i="14"/>
  <c r="M23" i="14"/>
  <c r="V23" i="14"/>
  <c r="AL29" i="14"/>
  <c r="H18" i="10" s="1"/>
  <c r="AG29" i="14"/>
  <c r="AH29" i="14"/>
  <c r="AI29" i="14"/>
  <c r="AJ29" i="14"/>
  <c r="W17" i="14"/>
  <c r="S20" i="14"/>
  <c r="AL20" i="14"/>
  <c r="H6" i="10" s="1"/>
  <c r="AI20" i="14"/>
  <c r="AE24" i="14"/>
  <c r="T24" i="14"/>
  <c r="O24" i="14"/>
  <c r="P24" i="14"/>
  <c r="L24" i="14"/>
  <c r="AF30" i="14"/>
  <c r="S21" i="14"/>
  <c r="M27" i="14"/>
  <c r="AL22" i="14"/>
  <c r="H11" i="10" s="1"/>
  <c r="AH22" i="14"/>
  <c r="AI21" i="14"/>
  <c r="Y30" i="14"/>
  <c r="Z23" i="14"/>
  <c r="F12" i="10" s="1"/>
  <c r="AH23" i="14"/>
  <c r="AK24" i="14"/>
  <c r="Z24" i="14"/>
  <c r="F13" i="10" s="1"/>
  <c r="U24" i="14"/>
  <c r="V24" i="14"/>
  <c r="Q24" i="14"/>
  <c r="R24" i="14"/>
  <c r="U25" i="14"/>
  <c r="M17" i="14"/>
  <c r="T17" i="14"/>
  <c r="H21" i="14"/>
  <c r="AD27" i="14"/>
  <c r="AL23" i="14"/>
  <c r="H12" i="10" s="1"/>
  <c r="W23" i="14"/>
  <c r="N28" i="14"/>
  <c r="V28" i="14"/>
  <c r="AH20" i="14"/>
  <c r="AF24" i="14"/>
  <c r="AA24" i="14"/>
  <c r="AB24" i="14"/>
  <c r="W24" i="14"/>
  <c r="AB30" i="14"/>
  <c r="V25" i="14"/>
  <c r="AL27" i="14"/>
  <c r="H16" i="10" s="1"/>
  <c r="AH27" i="14"/>
  <c r="S22" i="14"/>
  <c r="D5" i="11"/>
  <c r="H171" i="9"/>
  <c r="D6" i="11"/>
  <c r="CY189" i="62" s="1"/>
  <c r="EO218" i="62"/>
  <c r="BG61" i="62"/>
  <c r="BC3" i="70"/>
  <c r="BC16" i="70" s="1"/>
  <c r="BC29" i="70" s="1"/>
  <c r="K1" i="51"/>
  <c r="O1" i="11"/>
  <c r="H65" i="1"/>
  <c r="GT321" i="62"/>
  <c r="K7" i="7"/>
  <c r="J45" i="7"/>
  <c r="B15" i="34"/>
  <c r="D14" i="34"/>
  <c r="F14" i="34" s="1"/>
  <c r="O22" i="34" s="1"/>
  <c r="C15" i="34"/>
  <c r="X19" i="14"/>
  <c r="G14" i="11"/>
  <c r="I21" i="8"/>
  <c r="G33" i="9"/>
  <c r="G50" i="9"/>
  <c r="G65" i="9" s="1"/>
  <c r="D39" i="15"/>
  <c r="G71" i="13"/>
  <c r="D148" i="82"/>
  <c r="HZ814" i="62"/>
  <c r="EV255" i="62"/>
  <c r="I43" i="13"/>
  <c r="I44" i="13" s="1"/>
  <c r="I8" i="13"/>
  <c r="E37" i="15" s="1"/>
  <c r="EV264" i="62" s="1"/>
  <c r="I7" i="13"/>
  <c r="E36" i="15" s="1"/>
  <c r="I70" i="13"/>
  <c r="I72" i="13" s="1"/>
  <c r="I39" i="13"/>
  <c r="I20" i="13"/>
  <c r="I21" i="13" s="1"/>
  <c r="E38" i="15" s="1"/>
  <c r="K12" i="7"/>
  <c r="J50" i="7"/>
  <c r="G15" i="11"/>
  <c r="I22" i="8"/>
  <c r="Z28" i="14"/>
  <c r="O57" i="22"/>
  <c r="P23" i="22"/>
  <c r="O91" i="22"/>
  <c r="G11" i="11"/>
  <c r="K6" i="13"/>
  <c r="I18" i="8"/>
  <c r="J138" i="9"/>
  <c r="J156" i="9" s="1"/>
  <c r="J73" i="9"/>
  <c r="J24" i="9"/>
  <c r="J56" i="9" s="1"/>
  <c r="J40" i="9"/>
  <c r="AE23" i="14"/>
  <c r="N23" i="14"/>
  <c r="I23" i="14"/>
  <c r="J23" i="14"/>
  <c r="K23" i="14"/>
  <c r="L23" i="14"/>
  <c r="G29" i="11"/>
  <c r="G30" i="15" s="1"/>
  <c r="I36" i="8"/>
  <c r="P62" i="22"/>
  <c r="Q28" i="22"/>
  <c r="P96" i="22"/>
  <c r="E10" i="15"/>
  <c r="F16" i="8"/>
  <c r="S28" i="14"/>
  <c r="M28" i="14"/>
  <c r="AL28" i="14"/>
  <c r="AG28" i="14"/>
  <c r="AH28" i="14"/>
  <c r="AI28" i="14"/>
  <c r="AJ28" i="14"/>
  <c r="I85" i="9"/>
  <c r="I117" i="9" s="1"/>
  <c r="I101" i="9"/>
  <c r="E64" i="70"/>
  <c r="F63" i="70"/>
  <c r="G159" i="9"/>
  <c r="AK20" i="14"/>
  <c r="Z20" i="14"/>
  <c r="U20" i="14"/>
  <c r="V20" i="14"/>
  <c r="W20" i="14"/>
  <c r="X20" i="14"/>
  <c r="AE30" i="14"/>
  <c r="P68" i="22"/>
  <c r="Q34" i="22"/>
  <c r="P102" i="22"/>
  <c r="AK19" i="14"/>
  <c r="T19" i="14"/>
  <c r="J132" i="9"/>
  <c r="J67" i="9"/>
  <c r="J34" i="9"/>
  <c r="J18" i="9"/>
  <c r="B158" i="82"/>
  <c r="ET267" i="62"/>
  <c r="AE25" i="14"/>
  <c r="N25" i="14"/>
  <c r="I25" i="14"/>
  <c r="J25" i="14"/>
  <c r="K25" i="14"/>
  <c r="L25" i="14"/>
  <c r="AF49" i="8"/>
  <c r="AG46" i="8"/>
  <c r="HY812" i="62"/>
  <c r="C146" i="82"/>
  <c r="EU253" i="62"/>
  <c r="P33" i="22"/>
  <c r="O67" i="22"/>
  <c r="O101" i="22"/>
  <c r="P15" i="22"/>
  <c r="O49" i="22"/>
  <c r="O83" i="22"/>
  <c r="L40" i="13"/>
  <c r="G26" i="11"/>
  <c r="G27" i="15" s="1"/>
  <c r="I33" i="8"/>
  <c r="G148" i="9"/>
  <c r="G150" i="9"/>
  <c r="G164" i="9"/>
  <c r="G163" i="9"/>
  <c r="G162" i="9"/>
  <c r="BD23" i="70"/>
  <c r="BC27" i="70"/>
  <c r="BD27" i="70" s="1"/>
  <c r="O77" i="22"/>
  <c r="P8" i="22"/>
  <c r="O43" i="22"/>
  <c r="O37" i="22"/>
  <c r="I59" i="7" s="1"/>
  <c r="I63" i="13"/>
  <c r="H51" i="13"/>
  <c r="H52" i="13" s="1"/>
  <c r="I50" i="13"/>
  <c r="AK26" i="14"/>
  <c r="Z26" i="14"/>
  <c r="U26" i="14"/>
  <c r="V26" i="14"/>
  <c r="W26" i="14"/>
  <c r="X26" i="14"/>
  <c r="GS328" i="62"/>
  <c r="I4" i="7"/>
  <c r="J42" i="7"/>
  <c r="D38" i="15"/>
  <c r="G16" i="11"/>
  <c r="I23" i="8"/>
  <c r="I133" i="9"/>
  <c r="I68" i="9"/>
  <c r="I35" i="9"/>
  <c r="I19" i="9"/>
  <c r="I17" i="9"/>
  <c r="EY246" i="62"/>
  <c r="J44" i="51"/>
  <c r="I2" i="15"/>
  <c r="B157" i="82"/>
  <c r="HX823" i="62"/>
  <c r="ET263" i="62"/>
  <c r="R14" i="22"/>
  <c r="Q48" i="22"/>
  <c r="Q82" i="22"/>
  <c r="G21" i="14"/>
  <c r="AF21" i="14"/>
  <c r="AA21" i="14"/>
  <c r="AB21" i="14"/>
  <c r="W21" i="14"/>
  <c r="X21" i="14"/>
  <c r="AK27" i="14"/>
  <c r="Z27" i="14"/>
  <c r="U27" i="14"/>
  <c r="V27" i="14"/>
  <c r="Q27" i="14"/>
  <c r="R27" i="14"/>
  <c r="H23" i="10"/>
  <c r="FS288" i="62"/>
  <c r="Z15" i="62"/>
  <c r="O79" i="22"/>
  <c r="O45" i="22"/>
  <c r="P10" i="22"/>
  <c r="GR334" i="62"/>
  <c r="J7" i="9"/>
  <c r="G93" i="9"/>
  <c r="G125" i="9" s="1"/>
  <c r="G109" i="9"/>
  <c r="D17" i="14"/>
  <c r="J110" i="9"/>
  <c r="J94" i="9"/>
  <c r="J126" i="9" s="1"/>
  <c r="BE27" i="70"/>
  <c r="BF27" i="70" s="1"/>
  <c r="BF23" i="70"/>
  <c r="AK22" i="14"/>
  <c r="Z22" i="14"/>
  <c r="U22" i="14"/>
  <c r="V22" i="14"/>
  <c r="W22" i="14"/>
  <c r="X22" i="14"/>
  <c r="G12" i="34"/>
  <c r="P20" i="34" s="1"/>
  <c r="Q20" i="34"/>
  <c r="DB195" i="62"/>
  <c r="G13" i="15"/>
  <c r="EX256" i="62" s="1"/>
  <c r="D4" i="11"/>
  <c r="E8" i="8"/>
  <c r="E47" i="8"/>
  <c r="D31" i="11" s="1"/>
  <c r="CY200" i="62" s="1"/>
  <c r="AF19" i="14"/>
  <c r="AJ26" i="14"/>
  <c r="M12" i="11"/>
  <c r="O19" i="8"/>
  <c r="GS322" i="62"/>
  <c r="J8" i="7"/>
  <c r="I46" i="7"/>
  <c r="G107" i="9"/>
  <c r="G91" i="9"/>
  <c r="G123" i="9" s="1"/>
  <c r="GS331" i="62"/>
  <c r="K4" i="9"/>
  <c r="DC195" i="62"/>
  <c r="H13" i="15"/>
  <c r="EY256" i="62" s="1"/>
  <c r="AK23" i="14"/>
  <c r="T23" i="14"/>
  <c r="O23" i="14"/>
  <c r="P23" i="14"/>
  <c r="Q23" i="14"/>
  <c r="R23" i="14"/>
  <c r="HZ813" i="62"/>
  <c r="D147" i="82"/>
  <c r="EV254" i="62"/>
  <c r="O70" i="22"/>
  <c r="P36" i="22"/>
  <c r="O104" i="22"/>
  <c r="D17" i="10"/>
  <c r="D152" i="82"/>
  <c r="HZ818" i="62"/>
  <c r="HZ821" i="62" s="1"/>
  <c r="EV259" i="62"/>
  <c r="AF20" i="14"/>
  <c r="AA20" i="14"/>
  <c r="AB20" i="14"/>
  <c r="AC20" i="14"/>
  <c r="AD20" i="14"/>
  <c r="AK30" i="14"/>
  <c r="Z30" i="14"/>
  <c r="U30" i="14"/>
  <c r="V30" i="14"/>
  <c r="W30" i="14"/>
  <c r="X30" i="14"/>
  <c r="G28" i="11"/>
  <c r="G29" i="15" s="1"/>
  <c r="I35" i="8"/>
  <c r="T49" i="8"/>
  <c r="U46" i="8"/>
  <c r="Z19" i="14"/>
  <c r="J139" i="9"/>
  <c r="J74" i="9"/>
  <c r="J41" i="9"/>
  <c r="J25" i="9"/>
  <c r="J57" i="9" s="1"/>
  <c r="J134" i="9"/>
  <c r="J152" i="9" s="1"/>
  <c r="J69" i="9"/>
  <c r="J20" i="9"/>
  <c r="J52" i="9" s="1"/>
  <c r="J36" i="9"/>
  <c r="AK25" i="14"/>
  <c r="T25" i="14"/>
  <c r="O25" i="14"/>
  <c r="P25" i="14"/>
  <c r="Q25" i="14"/>
  <c r="R25" i="14"/>
  <c r="G20" i="11"/>
  <c r="G21" i="15" s="1"/>
  <c r="I27" i="8"/>
  <c r="R6" i="22"/>
  <c r="Q75" i="22"/>
  <c r="Q41" i="22"/>
  <c r="G49" i="8"/>
  <c r="H46" i="8"/>
  <c r="N72" i="22"/>
  <c r="J5" i="13" s="1"/>
  <c r="N71" i="22"/>
  <c r="AF26" i="14"/>
  <c r="AA26" i="14"/>
  <c r="AB26" i="14"/>
  <c r="AC26" i="14"/>
  <c r="AD26" i="14"/>
  <c r="GR318" i="62"/>
  <c r="H22" i="7"/>
  <c r="GQ336" i="62"/>
  <c r="G60" i="7"/>
  <c r="H91" i="9"/>
  <c r="H123" i="9" s="1"/>
  <c r="H107" i="9"/>
  <c r="L17" i="14"/>
  <c r="M21" i="14"/>
  <c r="AL21" i="14"/>
  <c r="AG21" i="14"/>
  <c r="AH21" i="14"/>
  <c r="AC21" i="14"/>
  <c r="AD21" i="14"/>
  <c r="AF27" i="14"/>
  <c r="AA27" i="14"/>
  <c r="AB27" i="14"/>
  <c r="W27" i="14"/>
  <c r="X27" i="14"/>
  <c r="J2" i="13"/>
  <c r="J3" i="13" s="1"/>
  <c r="K1" i="9"/>
  <c r="G160" i="9"/>
  <c r="K139" i="9"/>
  <c r="K157" i="9" s="1"/>
  <c r="K74" i="9"/>
  <c r="K25" i="9"/>
  <c r="K57" i="9" s="1"/>
  <c r="K41" i="9"/>
  <c r="GR332" i="62"/>
  <c r="J5" i="9"/>
  <c r="J161" i="9"/>
  <c r="I87" i="9"/>
  <c r="I119" i="9" s="1"/>
  <c r="I103" i="9"/>
  <c r="S17" i="14"/>
  <c r="AF22" i="14"/>
  <c r="AA22" i="14"/>
  <c r="AB22" i="14"/>
  <c r="AC22" i="14"/>
  <c r="AD22" i="14"/>
  <c r="O69" i="22"/>
  <c r="P35" i="22"/>
  <c r="O103" i="22"/>
  <c r="O63" i="22"/>
  <c r="P29" i="22"/>
  <c r="O97" i="22"/>
  <c r="GS329" i="62"/>
  <c r="K2" i="9"/>
  <c r="AL26" i="14"/>
  <c r="AI26" i="14"/>
  <c r="AJ21" i="14"/>
  <c r="K4" i="6"/>
  <c r="D3" i="33" s="1"/>
  <c r="E13" i="6"/>
  <c r="I17" i="13"/>
  <c r="BT111" i="62"/>
  <c r="Q8" i="62"/>
  <c r="P15" i="62" s="1"/>
  <c r="G23" i="14"/>
  <c r="AF23" i="14"/>
  <c r="AA23" i="14"/>
  <c r="AB23" i="14"/>
  <c r="AC23" i="14"/>
  <c r="AD23" i="14"/>
  <c r="AE28" i="14"/>
  <c r="T28" i="14"/>
  <c r="O28" i="14"/>
  <c r="P28" i="14"/>
  <c r="Q28" i="14"/>
  <c r="R28" i="14"/>
  <c r="G101" i="9"/>
  <c r="G85" i="9"/>
  <c r="G117" i="9" s="1"/>
  <c r="O59" i="22"/>
  <c r="P25" i="22"/>
  <c r="O93" i="22"/>
  <c r="G22" i="11"/>
  <c r="G23" i="15" s="1"/>
  <c r="I29" i="8"/>
  <c r="H103" i="9"/>
  <c r="H87" i="9"/>
  <c r="H119" i="9" s="1"/>
  <c r="HT758" i="62"/>
  <c r="HV754" i="62" s="1"/>
  <c r="HV762" i="62" s="1"/>
  <c r="F22" i="81"/>
  <c r="BP110" i="62"/>
  <c r="B29" i="10"/>
  <c r="AL30" i="14"/>
  <c r="AG30" i="14"/>
  <c r="AH30" i="14"/>
  <c r="AI30" i="14"/>
  <c r="AJ30" i="14"/>
  <c r="J87" i="9"/>
  <c r="J119" i="9" s="1"/>
  <c r="J103" i="9"/>
  <c r="G25" i="11"/>
  <c r="G26" i="15" s="1"/>
  <c r="I32" i="8"/>
  <c r="AL19" i="14"/>
  <c r="AA19" i="14"/>
  <c r="AB19" i="14"/>
  <c r="AC19" i="14"/>
  <c r="AD19" i="14"/>
  <c r="DA197" i="62"/>
  <c r="F15" i="15"/>
  <c r="D154" i="82"/>
  <c r="EV257" i="62"/>
  <c r="G105" i="9"/>
  <c r="G89" i="9"/>
  <c r="G121" i="9" s="1"/>
  <c r="G25" i="14"/>
  <c r="AF25" i="14"/>
  <c r="AA25" i="14"/>
  <c r="AB25" i="14"/>
  <c r="AC25" i="14"/>
  <c r="AD25" i="14"/>
  <c r="P54" i="22"/>
  <c r="Q20" i="22"/>
  <c r="P88" i="22"/>
  <c r="P66" i="22"/>
  <c r="Q32" i="22"/>
  <c r="P100" i="22"/>
  <c r="GR330" i="62"/>
  <c r="J3" i="9"/>
  <c r="H49" i="9"/>
  <c r="H14" i="13" s="1"/>
  <c r="G49" i="9"/>
  <c r="G14" i="13" s="1"/>
  <c r="I20" i="7"/>
  <c r="GS326" i="62" s="1"/>
  <c r="I86" i="9"/>
  <c r="I118" i="9" s="1"/>
  <c r="I102" i="9"/>
  <c r="DA185" i="62"/>
  <c r="F3" i="70"/>
  <c r="G2" i="11"/>
  <c r="D15" i="10"/>
  <c r="AE1" i="2"/>
  <c r="AF3" i="2"/>
  <c r="AG3" i="2" s="1"/>
  <c r="AH3" i="2" s="1"/>
  <c r="AI3" i="2" s="1"/>
  <c r="AJ3" i="2" s="1"/>
  <c r="AK3" i="2" s="1"/>
  <c r="AL3" i="2" s="1"/>
  <c r="AM3" i="2" s="1"/>
  <c r="AN3" i="2" s="1"/>
  <c r="AO3" i="2" s="1"/>
  <c r="AP3" i="2" s="1"/>
  <c r="C157" i="82"/>
  <c r="HY823" i="62"/>
  <c r="EU263" i="62"/>
  <c r="C34" i="15"/>
  <c r="ET262" i="62" s="1"/>
  <c r="D44" i="8"/>
  <c r="C37" i="11" s="1"/>
  <c r="M21" i="34"/>
  <c r="P30" i="22"/>
  <c r="O98" i="22"/>
  <c r="O64" i="22"/>
  <c r="Y21" i="14"/>
  <c r="N21" i="14"/>
  <c r="I21" i="14"/>
  <c r="J21" i="14"/>
  <c r="E21" i="14"/>
  <c r="F21" i="14"/>
  <c r="S27" i="14"/>
  <c r="D16" i="10"/>
  <c r="AI27" i="14"/>
  <c r="AJ27" i="14"/>
  <c r="P52" i="22"/>
  <c r="Q18" i="22"/>
  <c r="P86" i="22"/>
  <c r="P21" i="22"/>
  <c r="O55" i="22"/>
  <c r="O89" i="22"/>
  <c r="G21" i="11"/>
  <c r="G22" i="15" s="1"/>
  <c r="I28" i="8"/>
  <c r="B14" i="6"/>
  <c r="D13" i="6"/>
  <c r="F13" i="6" s="1"/>
  <c r="C14" i="6"/>
  <c r="DH195" i="62"/>
  <c r="L13" i="15"/>
  <c r="FE256" i="62" s="1"/>
  <c r="HZ820" i="62"/>
  <c r="EV258" i="62"/>
  <c r="G17" i="11"/>
  <c r="I24" i="8"/>
  <c r="E153" i="82"/>
  <c r="IA819" i="62"/>
  <c r="EW256" i="62"/>
  <c r="C19" i="44"/>
  <c r="D18" i="44"/>
  <c r="K8" i="9"/>
  <c r="Y22" i="14"/>
  <c r="DE184" i="62"/>
  <c r="CX184" i="62"/>
  <c r="C1" i="15"/>
  <c r="CZ193" i="62"/>
  <c r="F11" i="15"/>
  <c r="M147" i="9"/>
  <c r="K13" i="8"/>
  <c r="P27" i="22"/>
  <c r="O61" i="22"/>
  <c r="O95" i="22"/>
  <c r="DA193" i="62"/>
  <c r="O65" i="22"/>
  <c r="P31" i="22"/>
  <c r="O99" i="22"/>
  <c r="M26" i="14"/>
  <c r="G113" i="9"/>
  <c r="G97" i="9"/>
  <c r="G129" i="9" s="1"/>
  <c r="FT299" i="62"/>
  <c r="AA20" i="62"/>
  <c r="X28" i="14"/>
  <c r="G152" i="9"/>
  <c r="E87" i="82"/>
  <c r="G108" i="9"/>
  <c r="G92" i="9"/>
  <c r="G124" i="9" s="1"/>
  <c r="O47" i="22"/>
  <c r="P13" i="22"/>
  <c r="O81" i="22"/>
  <c r="Y20" i="14"/>
  <c r="P60" i="22"/>
  <c r="Q26" i="22"/>
  <c r="P94" i="22"/>
  <c r="Y19" i="14"/>
  <c r="AG19" i="14"/>
  <c r="AH19" i="14"/>
  <c r="AI19" i="14"/>
  <c r="AJ19" i="14"/>
  <c r="Q78" i="22"/>
  <c r="R9" i="22"/>
  <c r="Q44" i="22"/>
  <c r="S25" i="14"/>
  <c r="M25" i="14"/>
  <c r="AL25" i="14"/>
  <c r="AG25" i="14"/>
  <c r="AH25" i="14"/>
  <c r="AI25" i="14"/>
  <c r="AJ25" i="14"/>
  <c r="GS320" i="62"/>
  <c r="J6" i="7"/>
  <c r="I44" i="7"/>
  <c r="O51" i="22"/>
  <c r="P17" i="22"/>
  <c r="O85" i="22"/>
  <c r="H100" i="9"/>
  <c r="H84" i="9"/>
  <c r="H116" i="9" s="1"/>
  <c r="C4" i="11"/>
  <c r="D47" i="8"/>
  <c r="C31" i="11" s="1"/>
  <c r="D8" i="8"/>
  <c r="GT319" i="62"/>
  <c r="K5" i="7"/>
  <c r="J43" i="7"/>
  <c r="G13" i="11"/>
  <c r="I20" i="8"/>
  <c r="E43" i="70"/>
  <c r="E16" i="70"/>
  <c r="E29" i="70" s="1"/>
  <c r="Y26" i="14"/>
  <c r="N26" i="14"/>
  <c r="L26" i="14"/>
  <c r="H85" i="9"/>
  <c r="H117" i="9" s="1"/>
  <c r="H101" i="9"/>
  <c r="P12" i="22"/>
  <c r="O80" i="22"/>
  <c r="O46" i="22"/>
  <c r="L22" i="34"/>
  <c r="T4" i="34" s="1"/>
  <c r="T6" i="34" s="1"/>
  <c r="Q22" i="34"/>
  <c r="K22" i="34"/>
  <c r="P22" i="34"/>
  <c r="N22" i="34"/>
  <c r="T5" i="34" s="1"/>
  <c r="J23" i="34"/>
  <c r="G19" i="11"/>
  <c r="G20" i="15" s="1"/>
  <c r="I26" i="8"/>
  <c r="AE21" i="14"/>
  <c r="T21" i="14"/>
  <c r="O21" i="14"/>
  <c r="P21" i="14"/>
  <c r="K21" i="14"/>
  <c r="L21" i="14"/>
  <c r="Y27" i="14"/>
  <c r="N27" i="14"/>
  <c r="C5" i="33"/>
  <c r="G24" i="11"/>
  <c r="G25" i="15" s="1"/>
  <c r="I31" i="8"/>
  <c r="H86" i="9"/>
  <c r="H118" i="9" s="1"/>
  <c r="H102" i="9"/>
  <c r="K11" i="7"/>
  <c r="J49" i="7"/>
  <c r="D11" i="10"/>
  <c r="N22" i="14"/>
  <c r="L22" i="14"/>
  <c r="DA194" i="62"/>
  <c r="F8" i="70"/>
  <c r="F12" i="15"/>
  <c r="W19" i="14"/>
  <c r="E35" i="70"/>
  <c r="AN9" i="70"/>
  <c r="AN35" i="70" s="1"/>
  <c r="E49" i="70"/>
  <c r="G156" i="9"/>
  <c r="H51" i="9"/>
  <c r="H65" i="9" s="1"/>
  <c r="H33" i="9"/>
  <c r="S26" i="14"/>
  <c r="AG26" i="14"/>
  <c r="AH26" i="14"/>
  <c r="H12" i="6"/>
  <c r="G12" i="6" s="1"/>
  <c r="J5" i="6"/>
  <c r="C4" i="33" s="1"/>
  <c r="C33" i="15" s="1"/>
  <c r="G23" i="11"/>
  <c r="G24" i="15" s="1"/>
  <c r="I30" i="8"/>
  <c r="P50" i="22"/>
  <c r="Q16" i="22"/>
  <c r="P84" i="22"/>
  <c r="GS333" i="62"/>
  <c r="K6" i="9"/>
  <c r="AK28" i="14"/>
  <c r="FS299" i="62"/>
  <c r="AB33" i="62"/>
  <c r="Z20" i="62"/>
  <c r="G18" i="11"/>
  <c r="G19" i="15" s="1"/>
  <c r="I25" i="8"/>
  <c r="G158" i="9"/>
  <c r="Y23" i="14"/>
  <c r="H23" i="14"/>
  <c r="D23" i="14"/>
  <c r="D37" i="14" s="1"/>
  <c r="E23" i="14"/>
  <c r="GT323" i="62"/>
  <c r="K9" i="7"/>
  <c r="J47" i="7"/>
  <c r="P58" i="22"/>
  <c r="Q24" i="22"/>
  <c r="P92" i="22"/>
  <c r="DA198" i="62"/>
  <c r="F16" i="15"/>
  <c r="CX192" i="62"/>
  <c r="C7" i="70"/>
  <c r="AF28" i="14"/>
  <c r="AA28" i="14"/>
  <c r="AB28" i="14"/>
  <c r="AC28" i="14"/>
  <c r="H115" i="9"/>
  <c r="AE20" i="14"/>
  <c r="AE19" i="14"/>
  <c r="C33" i="14"/>
  <c r="C147" i="82"/>
  <c r="HY813" i="62"/>
  <c r="EU254" i="62"/>
  <c r="D48" i="51"/>
  <c r="Y25" i="14"/>
  <c r="H25" i="14"/>
  <c r="D25" i="14"/>
  <c r="D39" i="14" s="1"/>
  <c r="E25" i="14"/>
  <c r="D9" i="11"/>
  <c r="E37" i="8"/>
  <c r="CE130" i="62"/>
  <c r="B3" i="10"/>
  <c r="P56" i="22"/>
  <c r="Q22" i="22"/>
  <c r="P90" i="22"/>
  <c r="H151" i="9"/>
  <c r="H166" i="9" s="1"/>
  <c r="H16" i="13" s="1"/>
  <c r="G82" i="9"/>
  <c r="G99" i="9"/>
  <c r="G83" i="9"/>
  <c r="DA196" i="62"/>
  <c r="F14" i="15"/>
  <c r="G111" i="9"/>
  <c r="G95" i="9"/>
  <c r="G127" i="9" s="1"/>
  <c r="AE26" i="14"/>
  <c r="T26" i="14"/>
  <c r="O26" i="14"/>
  <c r="P26" i="14"/>
  <c r="Q26" i="14"/>
  <c r="O53" i="22"/>
  <c r="P19" i="22"/>
  <c r="O87" i="22"/>
  <c r="G27" i="11"/>
  <c r="G28" i="15" s="1"/>
  <c r="I34" i="8"/>
  <c r="AK21" i="14"/>
  <c r="Z21" i="14"/>
  <c r="U21" i="14"/>
  <c r="V21" i="14"/>
  <c r="Q21" i="14"/>
  <c r="AE27" i="14"/>
  <c r="T27" i="14"/>
  <c r="O27" i="14"/>
  <c r="P27" i="14"/>
  <c r="GS324" i="62"/>
  <c r="I48" i="7"/>
  <c r="J10" i="7"/>
  <c r="AE22" i="14"/>
  <c r="T22" i="14"/>
  <c r="O22" i="14"/>
  <c r="P22" i="14"/>
  <c r="Q22" i="14"/>
  <c r="AF22" i="62"/>
  <c r="FU288" i="62" s="1"/>
  <c r="B44" i="51"/>
  <c r="I17" i="51"/>
  <c r="G2" i="61"/>
  <c r="I137" i="9"/>
  <c r="I72" i="9"/>
  <c r="I23" i="9"/>
  <c r="I55" i="9" s="1"/>
  <c r="I39" i="9"/>
  <c r="D38" i="14" l="1"/>
  <c r="E38" i="14" s="1"/>
  <c r="F38" i="14" s="1"/>
  <c r="D34" i="14"/>
  <c r="E34" i="14" s="1"/>
  <c r="F34" i="14" s="1"/>
  <c r="G34" i="14" s="1"/>
  <c r="F35" i="70"/>
  <c r="Q42" i="22"/>
  <c r="R7" i="22"/>
  <c r="H60" i="7"/>
  <c r="K11" i="9"/>
  <c r="K14" i="7"/>
  <c r="J52" i="7"/>
  <c r="L11" i="9" s="1"/>
  <c r="J108" i="9"/>
  <c r="J92" i="9"/>
  <c r="J124" i="9" s="1"/>
  <c r="GT325" i="62"/>
  <c r="J163" i="9"/>
  <c r="J164" i="9"/>
  <c r="J162" i="9"/>
  <c r="K95" i="9"/>
  <c r="K127" i="9" s="1"/>
  <c r="K111" i="9"/>
  <c r="M30" i="9"/>
  <c r="M62" i="9" s="1"/>
  <c r="M144" i="9"/>
  <c r="M46" i="9"/>
  <c r="M79" i="9"/>
  <c r="K162" i="9"/>
  <c r="K163" i="9"/>
  <c r="K164" i="9"/>
  <c r="GS335" i="62"/>
  <c r="L55" i="7"/>
  <c r="N14" i="9" s="1"/>
  <c r="M17" i="7"/>
  <c r="K15" i="7"/>
  <c r="J53" i="7"/>
  <c r="J44" i="9"/>
  <c r="J28" i="9"/>
  <c r="J60" i="9" s="1"/>
  <c r="J77" i="9"/>
  <c r="J142" i="9"/>
  <c r="K142" i="9"/>
  <c r="K160" i="9" s="1"/>
  <c r="K77" i="9"/>
  <c r="K44" i="9"/>
  <c r="K28" i="9"/>
  <c r="K60" i="9" s="1"/>
  <c r="J97" i="9"/>
  <c r="J129" i="9" s="1"/>
  <c r="J113" i="9"/>
  <c r="K16" i="7"/>
  <c r="J54" i="7"/>
  <c r="L13" i="9" s="1"/>
  <c r="K29" i="9"/>
  <c r="K61" i="9" s="1"/>
  <c r="K143" i="9"/>
  <c r="K161" i="9" s="1"/>
  <c r="K78" i="9"/>
  <c r="K45" i="9"/>
  <c r="K32" i="9"/>
  <c r="K64" i="9" s="1"/>
  <c r="K48" i="9"/>
  <c r="K146" i="9"/>
  <c r="K81" i="9"/>
  <c r="J57" i="7"/>
  <c r="L16" i="9" s="1"/>
  <c r="K19" i="7"/>
  <c r="E40" i="14"/>
  <c r="F40" i="14" s="1"/>
  <c r="G40" i="14" s="1"/>
  <c r="I58" i="7"/>
  <c r="I60" i="7" s="1"/>
  <c r="D41" i="14"/>
  <c r="E41" i="14" s="1"/>
  <c r="D36" i="14"/>
  <c r="E36" i="14" s="1"/>
  <c r="T1" i="34"/>
  <c r="D42" i="14"/>
  <c r="E42" i="14" s="1"/>
  <c r="C4" i="15"/>
  <c r="ET248" i="62" s="1"/>
  <c r="C31" i="14"/>
  <c r="C56" i="70" s="1"/>
  <c r="G31" i="14"/>
  <c r="G56" i="70" s="1"/>
  <c r="E37" i="14"/>
  <c r="F37" i="14" s="1"/>
  <c r="G37" i="14" s="1"/>
  <c r="F31" i="14"/>
  <c r="F56" i="70" s="1"/>
  <c r="E35" i="14"/>
  <c r="F35" i="14" s="1"/>
  <c r="K47" i="9"/>
  <c r="K31" i="9"/>
  <c r="K63" i="9" s="1"/>
  <c r="K145" i="9"/>
  <c r="K165" i="9" s="1"/>
  <c r="K80" i="9"/>
  <c r="K18" i="7"/>
  <c r="J56" i="7"/>
  <c r="L15" i="9" s="1"/>
  <c r="H114" i="9"/>
  <c r="H15" i="13" s="1"/>
  <c r="H19" i="13" s="1"/>
  <c r="K91" i="9"/>
  <c r="K123" i="9" s="1"/>
  <c r="K107" i="9"/>
  <c r="J17" i="9"/>
  <c r="F4" i="11" s="1"/>
  <c r="L26" i="9"/>
  <c r="L58" i="9" s="1"/>
  <c r="L42" i="9"/>
  <c r="L140" i="9"/>
  <c r="L158" i="9" s="1"/>
  <c r="L75" i="9"/>
  <c r="J20" i="7"/>
  <c r="GT326" i="62" s="1"/>
  <c r="HD344" i="62"/>
  <c r="HC344" i="62"/>
  <c r="I83" i="9"/>
  <c r="I115" i="9" s="1"/>
  <c r="I99" i="9"/>
  <c r="L13" i="7"/>
  <c r="K51" i="7"/>
  <c r="J112" i="9"/>
  <c r="J96" i="9"/>
  <c r="J128" i="9" s="1"/>
  <c r="L31" i="14"/>
  <c r="L56" i="70" s="1"/>
  <c r="E39" i="14"/>
  <c r="F39" i="14" s="1"/>
  <c r="D31" i="14"/>
  <c r="D56" i="70" s="1"/>
  <c r="I31" i="14"/>
  <c r="I56" i="70" s="1"/>
  <c r="K31" i="14"/>
  <c r="K56" i="70" s="1"/>
  <c r="M31" i="14"/>
  <c r="M56" i="70" s="1"/>
  <c r="S31" i="14"/>
  <c r="S56" i="70" s="1"/>
  <c r="G8" i="8"/>
  <c r="P46" i="22"/>
  <c r="Q12" i="22"/>
  <c r="P80" i="22"/>
  <c r="AH31" i="14"/>
  <c r="AH56" i="70" s="1"/>
  <c r="Q54" i="22"/>
  <c r="R20" i="22"/>
  <c r="Q88" i="22"/>
  <c r="AD31" i="14"/>
  <c r="AD56" i="70" s="1"/>
  <c r="F8" i="10"/>
  <c r="I88" i="9"/>
  <c r="I120" i="9" s="1"/>
  <c r="I104" i="9"/>
  <c r="AE31" i="14"/>
  <c r="AE56" i="70" s="1"/>
  <c r="GS330" i="62"/>
  <c r="K3" i="9"/>
  <c r="AJ31" i="14"/>
  <c r="AJ56" i="70" s="1"/>
  <c r="Y31" i="14"/>
  <c r="Y56" i="70" s="1"/>
  <c r="Q27" i="22"/>
  <c r="P61" i="22"/>
  <c r="P95" i="22"/>
  <c r="H1" i="10"/>
  <c r="CK127" i="62" s="1"/>
  <c r="AP1" i="2"/>
  <c r="G2" i="12" s="1"/>
  <c r="D34" i="15"/>
  <c r="EU262" i="62" s="1"/>
  <c r="E44" i="8"/>
  <c r="D37" i="11" s="1"/>
  <c r="P63" i="22"/>
  <c r="Q29" i="22"/>
  <c r="P97" i="22"/>
  <c r="H49" i="8"/>
  <c r="I46" i="8"/>
  <c r="F11" i="10"/>
  <c r="P79" i="22"/>
  <c r="P45" i="22"/>
  <c r="Q10" i="22"/>
  <c r="I49" i="9"/>
  <c r="I14" i="13" s="1"/>
  <c r="O72" i="22"/>
  <c r="K5" i="13" s="1"/>
  <c r="O71" i="22"/>
  <c r="H26" i="11"/>
  <c r="H27" i="15" s="1"/>
  <c r="J33" i="8"/>
  <c r="H29" i="11"/>
  <c r="H30" i="15" s="1"/>
  <c r="J36" i="8"/>
  <c r="H15" i="11"/>
  <c r="J22" i="8"/>
  <c r="D156" i="82"/>
  <c r="HZ822" i="62"/>
  <c r="EV265" i="62"/>
  <c r="X31" i="14"/>
  <c r="X56" i="70" s="1"/>
  <c r="GU321" i="62"/>
  <c r="L7" i="7"/>
  <c r="K45" i="7"/>
  <c r="Q21" i="22"/>
  <c r="P55" i="22"/>
  <c r="P89" i="22"/>
  <c r="F43" i="70"/>
  <c r="AO3" i="70"/>
  <c r="AO16" i="70" s="1"/>
  <c r="AO29" i="70" s="1"/>
  <c r="AO2" i="70"/>
  <c r="F16" i="70"/>
  <c r="F29" i="70" s="1"/>
  <c r="P59" i="22"/>
  <c r="Q25" i="22"/>
  <c r="P93" i="22"/>
  <c r="P53" i="22"/>
  <c r="Q19" i="22"/>
  <c r="P87" i="22"/>
  <c r="E154" i="82"/>
  <c r="EW257" i="62"/>
  <c r="GU323" i="62"/>
  <c r="L9" i="7"/>
  <c r="K47" i="7"/>
  <c r="H19" i="11"/>
  <c r="H20" i="15" s="1"/>
  <c r="J26" i="8"/>
  <c r="C20" i="44"/>
  <c r="D20" i="44" s="1"/>
  <c r="D19" i="44"/>
  <c r="H17" i="11"/>
  <c r="H18" i="15" s="1"/>
  <c r="J24" i="8"/>
  <c r="CX206" i="62"/>
  <c r="C12" i="70"/>
  <c r="IA820" i="62"/>
  <c r="EW258" i="62"/>
  <c r="H5" i="10"/>
  <c r="AL31" i="14"/>
  <c r="AL56" i="70" s="1"/>
  <c r="H8" i="10"/>
  <c r="I155" i="9"/>
  <c r="D33" i="14"/>
  <c r="E33" i="14" s="1"/>
  <c r="L8" i="9"/>
  <c r="H24" i="11"/>
  <c r="H25" i="15" s="1"/>
  <c r="J31" i="8"/>
  <c r="GT320" i="62"/>
  <c r="K6" i="7"/>
  <c r="J44" i="7"/>
  <c r="AI31" i="14"/>
  <c r="AI56" i="70" s="1"/>
  <c r="G18" i="15"/>
  <c r="L4" i="6"/>
  <c r="E3" i="33" s="1"/>
  <c r="E14" i="6"/>
  <c r="DB185" i="62"/>
  <c r="G3" i="70"/>
  <c r="H2" i="11"/>
  <c r="H25" i="11"/>
  <c r="H26" i="15" s="1"/>
  <c r="J32" i="8"/>
  <c r="K132" i="9"/>
  <c r="K67" i="9"/>
  <c r="K18" i="9"/>
  <c r="K34" i="9"/>
  <c r="P69" i="22"/>
  <c r="Q35" i="22"/>
  <c r="P103" i="22"/>
  <c r="H20" i="11"/>
  <c r="H21" i="15" s="1"/>
  <c r="J27" i="8"/>
  <c r="J101" i="9"/>
  <c r="J85" i="9"/>
  <c r="J117" i="9" s="1"/>
  <c r="J90" i="9"/>
  <c r="J122" i="9" s="1"/>
  <c r="J106" i="9"/>
  <c r="P31" i="14"/>
  <c r="P56" i="70" s="1"/>
  <c r="U49" i="8"/>
  <c r="V46" i="8"/>
  <c r="P70" i="22"/>
  <c r="Q36" i="22"/>
  <c r="P104" i="22"/>
  <c r="GS332" i="62"/>
  <c r="K5" i="9"/>
  <c r="AF31" i="14"/>
  <c r="AF56" i="70" s="1"/>
  <c r="H168" i="9"/>
  <c r="FB246" i="62"/>
  <c r="K44" i="51"/>
  <c r="J2" i="15"/>
  <c r="I84" i="9"/>
  <c r="I100" i="9"/>
  <c r="I82" i="9"/>
  <c r="I51" i="13"/>
  <c r="I52" i="13" s="1"/>
  <c r="J50" i="13"/>
  <c r="P77" i="22"/>
  <c r="P43" i="22"/>
  <c r="Q8" i="22"/>
  <c r="P37" i="22"/>
  <c r="J59" i="7" s="1"/>
  <c r="J50" i="9"/>
  <c r="E9" i="11"/>
  <c r="F37" i="8"/>
  <c r="DB194" i="62"/>
  <c r="G8" i="70"/>
  <c r="G48" i="70" s="1"/>
  <c r="G12" i="15"/>
  <c r="EX255" i="62" s="1"/>
  <c r="DB198" i="62"/>
  <c r="G16" i="15"/>
  <c r="E15" i="34"/>
  <c r="N23" i="34" s="1"/>
  <c r="U5" i="34" s="1"/>
  <c r="CY188" i="62"/>
  <c r="D5" i="70"/>
  <c r="D31" i="70" s="1"/>
  <c r="G115" i="9"/>
  <c r="G130" i="9" s="1"/>
  <c r="G98" i="9"/>
  <c r="L11" i="7"/>
  <c r="K49" i="7"/>
  <c r="H13" i="11"/>
  <c r="J20" i="8"/>
  <c r="Q60" i="22"/>
  <c r="R26" i="22"/>
  <c r="Q94" i="22"/>
  <c r="R76" i="22"/>
  <c r="S7" i="22"/>
  <c r="R42" i="22"/>
  <c r="F10" i="15"/>
  <c r="G16" i="8"/>
  <c r="J157" i="9"/>
  <c r="C156" i="82"/>
  <c r="HY822" i="62"/>
  <c r="EU265" i="62"/>
  <c r="O105" i="22"/>
  <c r="H17" i="8" s="1"/>
  <c r="G10" i="11" s="1"/>
  <c r="R8" i="62"/>
  <c r="Q15" i="62" s="1"/>
  <c r="BU111" i="62"/>
  <c r="GT324" i="62"/>
  <c r="K10" i="7"/>
  <c r="J48" i="7"/>
  <c r="G114" i="9"/>
  <c r="G15" i="13" s="1"/>
  <c r="Q56" i="22"/>
  <c r="R22" i="22"/>
  <c r="Q90" i="22"/>
  <c r="CY192" i="62"/>
  <c r="D7" i="70"/>
  <c r="D47" i="70" s="1"/>
  <c r="C45" i="14"/>
  <c r="D40" i="8" s="1"/>
  <c r="C30" i="11" s="1"/>
  <c r="C33" i="70"/>
  <c r="C47" i="70"/>
  <c r="R24" i="22"/>
  <c r="Q58" i="22"/>
  <c r="Q92" i="22"/>
  <c r="K136" i="9"/>
  <c r="K71" i="9"/>
  <c r="K38" i="9"/>
  <c r="K22" i="9"/>
  <c r="K54" i="9" s="1"/>
  <c r="H23" i="11"/>
  <c r="H24" i="15" s="1"/>
  <c r="J30" i="8"/>
  <c r="K23" i="34"/>
  <c r="L23" i="34"/>
  <c r="U4" i="34" s="1"/>
  <c r="U6" i="34" s="1"/>
  <c r="J24" i="34"/>
  <c r="DB196" i="62"/>
  <c r="G14" i="15"/>
  <c r="EX257" i="62" s="1"/>
  <c r="G168" i="9"/>
  <c r="AG31" i="14"/>
  <c r="AG56" i="70" s="1"/>
  <c r="P47" i="22"/>
  <c r="Q13" i="22"/>
  <c r="P81" i="22"/>
  <c r="P65" i="22"/>
  <c r="Q31" i="22"/>
  <c r="P99" i="22"/>
  <c r="N147" i="9"/>
  <c r="L13" i="8"/>
  <c r="C15" i="6"/>
  <c r="D14" i="6"/>
  <c r="F14" i="6" s="1"/>
  <c r="B15" i="6"/>
  <c r="AC31" i="14"/>
  <c r="AC56" i="70" s="1"/>
  <c r="CE136" i="62"/>
  <c r="G29" i="20"/>
  <c r="G40" i="20" s="1"/>
  <c r="B22" i="10"/>
  <c r="B30" i="10" s="1"/>
  <c r="C3" i="10" s="1"/>
  <c r="K90" i="9"/>
  <c r="K122" i="9" s="1"/>
  <c r="K106" i="9"/>
  <c r="K2" i="13"/>
  <c r="K3" i="13" s="1"/>
  <c r="L1" i="9"/>
  <c r="O31" i="14"/>
  <c r="O56" i="70" s="1"/>
  <c r="H28" i="11"/>
  <c r="H29" i="15" s="1"/>
  <c r="J35" i="8"/>
  <c r="K134" i="9"/>
  <c r="K69" i="9"/>
  <c r="K20" i="9"/>
  <c r="K52" i="9" s="1"/>
  <c r="K36" i="9"/>
  <c r="J137" i="9"/>
  <c r="J155" i="9" s="1"/>
  <c r="J72" i="9"/>
  <c r="J23" i="9"/>
  <c r="J55" i="9" s="1"/>
  <c r="J39" i="9"/>
  <c r="R48" i="22"/>
  <c r="S14" i="22"/>
  <c r="R82" i="22"/>
  <c r="H16" i="11"/>
  <c r="H17" i="15" s="1"/>
  <c r="J23" i="8"/>
  <c r="GT328" i="62"/>
  <c r="K42" i="7"/>
  <c r="J4" i="7"/>
  <c r="G166" i="9"/>
  <c r="G16" i="13" s="1"/>
  <c r="AH46" i="8"/>
  <c r="AG49" i="8"/>
  <c r="J99" i="9"/>
  <c r="J83" i="9"/>
  <c r="T31" i="14"/>
  <c r="T56" i="70" s="1"/>
  <c r="Q68" i="22"/>
  <c r="R34" i="22"/>
  <c r="Q102" i="22"/>
  <c r="E43" i="14"/>
  <c r="J105" i="9"/>
  <c r="J89" i="9"/>
  <c r="J121" i="9" s="1"/>
  <c r="Q23" i="22"/>
  <c r="P57" i="22"/>
  <c r="P91" i="22"/>
  <c r="D157" i="82"/>
  <c r="HZ823" i="62"/>
  <c r="EV263" i="62"/>
  <c r="D15" i="34"/>
  <c r="F15" i="34" s="1"/>
  <c r="O23" i="34" s="1"/>
  <c r="B16" i="34"/>
  <c r="C16" i="34"/>
  <c r="E16" i="34" s="1"/>
  <c r="H16" i="34" s="1"/>
  <c r="G16" i="34" s="1"/>
  <c r="DL184" i="62"/>
  <c r="O1" i="15"/>
  <c r="CX200" i="62"/>
  <c r="Q17" i="22"/>
  <c r="P51" i="22"/>
  <c r="P85" i="22"/>
  <c r="S9" i="22"/>
  <c r="R78" i="22"/>
  <c r="R44" i="22"/>
  <c r="H31" i="14"/>
  <c r="H56" i="70" s="1"/>
  <c r="H21" i="11"/>
  <c r="H22" i="15" s="1"/>
  <c r="J28" i="8"/>
  <c r="P64" i="22"/>
  <c r="Q30" i="22"/>
  <c r="P98" i="22"/>
  <c r="AB31" i="14"/>
  <c r="AB56" i="70" s="1"/>
  <c r="H22" i="11"/>
  <c r="H23" i="15" s="1"/>
  <c r="J29" i="8"/>
  <c r="V31" i="14"/>
  <c r="V56" i="70" s="1"/>
  <c r="J70" i="13"/>
  <c r="J72" i="13" s="1"/>
  <c r="J39" i="13"/>
  <c r="J8" i="13"/>
  <c r="F37" i="15" s="1"/>
  <c r="EW264" i="62" s="1"/>
  <c r="J7" i="13"/>
  <c r="H7" i="10"/>
  <c r="R31" i="14"/>
  <c r="R56" i="70" s="1"/>
  <c r="N12" i="11"/>
  <c r="P19" i="8"/>
  <c r="G9" i="70"/>
  <c r="F16" i="10"/>
  <c r="E4" i="11"/>
  <c r="F47" i="8"/>
  <c r="E31" i="11" s="1"/>
  <c r="CZ200" i="62" s="1"/>
  <c r="F8" i="8"/>
  <c r="G17" i="15"/>
  <c r="GS318" i="62"/>
  <c r="I22" i="7"/>
  <c r="C6" i="11"/>
  <c r="D12" i="8"/>
  <c r="AK31" i="14"/>
  <c r="AK56" i="70" s="1"/>
  <c r="G63" i="70"/>
  <c r="F64" i="70"/>
  <c r="R28" i="22"/>
  <c r="Q62" i="22"/>
  <c r="Q96" i="22"/>
  <c r="L9" i="9"/>
  <c r="EU266" i="62"/>
  <c r="C155" i="82"/>
  <c r="H14" i="11"/>
  <c r="J21" i="8"/>
  <c r="AH22" i="62"/>
  <c r="FW288" i="62" s="1"/>
  <c r="K17" i="51"/>
  <c r="H2" i="61"/>
  <c r="D8" i="15"/>
  <c r="F7" i="10"/>
  <c r="AC33" i="62"/>
  <c r="AC20" i="62" s="1"/>
  <c r="AB20" i="62"/>
  <c r="H14" i="10"/>
  <c r="K138" i="9"/>
  <c r="K73" i="9"/>
  <c r="K40" i="9"/>
  <c r="K24" i="9"/>
  <c r="K56" i="9" s="1"/>
  <c r="M40" i="13"/>
  <c r="GT322" i="62"/>
  <c r="K8" i="7"/>
  <c r="J46" i="7"/>
  <c r="CY187" i="62"/>
  <c r="BE63" i="62"/>
  <c r="D4" i="70"/>
  <c r="D7" i="11"/>
  <c r="I151" i="9"/>
  <c r="I148" i="9"/>
  <c r="H59" i="13"/>
  <c r="I64" i="13"/>
  <c r="E39" i="15" s="1"/>
  <c r="Q15" i="22"/>
  <c r="P49" i="22"/>
  <c r="P83" i="22"/>
  <c r="H17" i="10"/>
  <c r="HZ812" i="62"/>
  <c r="D146" i="82"/>
  <c r="EV253" i="62"/>
  <c r="H71" i="13"/>
  <c r="GS334" i="62"/>
  <c r="K7" i="9"/>
  <c r="H27" i="11"/>
  <c r="H28" i="15" s="1"/>
  <c r="J34" i="8"/>
  <c r="C5" i="11"/>
  <c r="G171" i="9"/>
  <c r="D10" i="8"/>
  <c r="E48" i="51"/>
  <c r="D47" i="51"/>
  <c r="E47" i="51" s="1"/>
  <c r="E31" i="14"/>
  <c r="E56" i="70" s="1"/>
  <c r="N31" i="14"/>
  <c r="N56" i="70" s="1"/>
  <c r="H98" i="9"/>
  <c r="R16" i="22"/>
  <c r="Q50" i="22"/>
  <c r="Q84" i="22"/>
  <c r="W31" i="14"/>
  <c r="W56" i="70" s="1"/>
  <c r="IA814" i="62"/>
  <c r="E148" i="82"/>
  <c r="EW255" i="62"/>
  <c r="M22" i="34"/>
  <c r="GT329" i="62"/>
  <c r="L2" i="9"/>
  <c r="CE129" i="62"/>
  <c r="B73" i="10"/>
  <c r="B58" i="10"/>
  <c r="H130" i="9"/>
  <c r="E152" i="82"/>
  <c r="IA818" i="62"/>
  <c r="IA821" i="62" s="1"/>
  <c r="EW259" i="62"/>
  <c r="GT333" i="62"/>
  <c r="L6" i="9"/>
  <c r="H18" i="11"/>
  <c r="H19" i="15" s="1"/>
  <c r="J25" i="8"/>
  <c r="HX825" i="62"/>
  <c r="ET261" i="62"/>
  <c r="B159" i="82"/>
  <c r="D4" i="15"/>
  <c r="U31" i="14"/>
  <c r="U56" i="70" s="1"/>
  <c r="F34" i="70"/>
  <c r="F48" i="70"/>
  <c r="GU319" i="62"/>
  <c r="L5" i="7"/>
  <c r="K43" i="7"/>
  <c r="CX187" i="62"/>
  <c r="BE62" i="62"/>
  <c r="C4" i="70"/>
  <c r="E44" i="14"/>
  <c r="IA813" i="62"/>
  <c r="E147" i="82"/>
  <c r="EW254" i="62"/>
  <c r="Q52" i="22"/>
  <c r="R18" i="22"/>
  <c r="Q86" i="22"/>
  <c r="J133" i="9"/>
  <c r="J151" i="9" s="1"/>
  <c r="J68" i="9"/>
  <c r="J35" i="9"/>
  <c r="J19" i="9"/>
  <c r="J51" i="9" s="1"/>
  <c r="R32" i="22"/>
  <c r="Q66" i="22"/>
  <c r="Q100" i="22"/>
  <c r="AA31" i="14"/>
  <c r="AA56" i="70" s="1"/>
  <c r="H13" i="6"/>
  <c r="G13" i="6" s="1"/>
  <c r="K5" i="6"/>
  <c r="H15" i="10"/>
  <c r="J70" i="9"/>
  <c r="J135" i="9"/>
  <c r="J37" i="9"/>
  <c r="J21" i="9"/>
  <c r="J53" i="9" s="1"/>
  <c r="S6" i="22"/>
  <c r="R41" i="22"/>
  <c r="R75" i="22"/>
  <c r="Q31" i="14"/>
  <c r="Q56" i="70" s="1"/>
  <c r="Z31" i="14"/>
  <c r="Z56" i="70" s="1"/>
  <c r="F5" i="10"/>
  <c r="J17" i="13"/>
  <c r="DI195" i="62"/>
  <c r="M13" i="15"/>
  <c r="FF256" i="62" s="1"/>
  <c r="CK134" i="62"/>
  <c r="I51" i="9"/>
  <c r="I65" i="9" s="1"/>
  <c r="I33" i="9"/>
  <c r="F15" i="10"/>
  <c r="Q33" i="22"/>
  <c r="P67" i="22"/>
  <c r="P101" i="22"/>
  <c r="J150" i="9"/>
  <c r="J31" i="14"/>
  <c r="J56" i="70" s="1"/>
  <c r="F6" i="10"/>
  <c r="H11" i="11"/>
  <c r="L6" i="13"/>
  <c r="J18" i="8"/>
  <c r="F17" i="10"/>
  <c r="K50" i="7"/>
  <c r="M9" i="9" s="1"/>
  <c r="L12" i="7"/>
  <c r="DB197" i="62"/>
  <c r="G15" i="15"/>
  <c r="EX258" i="62" s="1"/>
  <c r="GT331" i="62"/>
  <c r="L4" i="9"/>
  <c r="GU325" i="62" l="1"/>
  <c r="M55" i="7"/>
  <c r="O14" i="9" s="1"/>
  <c r="N17" i="7"/>
  <c r="M111" i="9"/>
  <c r="M95" i="9"/>
  <c r="M127" i="9" s="1"/>
  <c r="L43" i="9"/>
  <c r="L27" i="9"/>
  <c r="L59" i="9" s="1"/>
  <c r="L141" i="9"/>
  <c r="L159" i="9" s="1"/>
  <c r="L76" i="9"/>
  <c r="N46" i="9"/>
  <c r="N79" i="9"/>
  <c r="N144" i="9"/>
  <c r="N30" i="9"/>
  <c r="N62" i="9" s="1"/>
  <c r="L14" i="7"/>
  <c r="K52" i="7"/>
  <c r="M162" i="9"/>
  <c r="M163" i="9"/>
  <c r="M164" i="9"/>
  <c r="K76" i="9"/>
  <c r="K27" i="9"/>
  <c r="K59" i="9" s="1"/>
  <c r="K43" i="9"/>
  <c r="K141" i="9"/>
  <c r="GS336" i="62"/>
  <c r="K93" i="9"/>
  <c r="K125" i="9" s="1"/>
  <c r="K109" i="9"/>
  <c r="J160" i="9"/>
  <c r="J93" i="9"/>
  <c r="J125" i="9" s="1"/>
  <c r="J109" i="9"/>
  <c r="C5" i="15"/>
  <c r="L12" i="9"/>
  <c r="L15" i="7"/>
  <c r="K53" i="7"/>
  <c r="M12" i="9" s="1"/>
  <c r="K97" i="9"/>
  <c r="K129" i="9" s="1"/>
  <c r="K113" i="9"/>
  <c r="HX806" i="62"/>
  <c r="L45" i="9"/>
  <c r="L29" i="9"/>
  <c r="L61" i="9" s="1"/>
  <c r="L143" i="9"/>
  <c r="L161" i="9" s="1"/>
  <c r="L78" i="9"/>
  <c r="L16" i="7"/>
  <c r="K54" i="7"/>
  <c r="M13" i="9" s="1"/>
  <c r="L19" i="7"/>
  <c r="K57" i="7"/>
  <c r="M16" i="9" s="1"/>
  <c r="L146" i="9"/>
  <c r="L81" i="9"/>
  <c r="L48" i="9"/>
  <c r="L32" i="9"/>
  <c r="L64" i="9" s="1"/>
  <c r="K94" i="9"/>
  <c r="K126" i="9" s="1"/>
  <c r="K110" i="9"/>
  <c r="I166" i="9"/>
  <c r="I16" i="13" s="1"/>
  <c r="F42" i="14"/>
  <c r="G42" i="14" s="1"/>
  <c r="B141" i="82"/>
  <c r="F41" i="14"/>
  <c r="G41" i="14" s="1"/>
  <c r="GT335" i="62"/>
  <c r="J58" i="7"/>
  <c r="J60" i="7" s="1"/>
  <c r="U1" i="34"/>
  <c r="G47" i="8"/>
  <c r="F31" i="11" s="1"/>
  <c r="DA200" i="62" s="1"/>
  <c r="J49" i="9"/>
  <c r="J14" i="13" s="1"/>
  <c r="G35" i="14"/>
  <c r="H35" i="14" s="1"/>
  <c r="I35" i="14" s="1"/>
  <c r="M10" i="9"/>
  <c r="L80" i="9"/>
  <c r="L145" i="9"/>
  <c r="L165" i="9" s="1"/>
  <c r="L31" i="9"/>
  <c r="L63" i="9" s="1"/>
  <c r="L47" i="9"/>
  <c r="D7" i="15"/>
  <c r="EU251" i="62" s="1"/>
  <c r="I114" i="9"/>
  <c r="I15" i="13" s="1"/>
  <c r="M13" i="7"/>
  <c r="L51" i="7"/>
  <c r="N10" i="9" s="1"/>
  <c r="K56" i="7"/>
  <c r="M15" i="9" s="1"/>
  <c r="M80" i="9" s="1"/>
  <c r="L18" i="7"/>
  <c r="K96" i="9"/>
  <c r="K128" i="9" s="1"/>
  <c r="K112" i="9"/>
  <c r="L91" i="9"/>
  <c r="L123" i="9" s="1"/>
  <c r="L107" i="9"/>
  <c r="HC345" i="62"/>
  <c r="HD345" i="62"/>
  <c r="E4" i="15"/>
  <c r="EV248" i="62" s="1"/>
  <c r="H34" i="14"/>
  <c r="I34" i="14" s="1"/>
  <c r="G38" i="14"/>
  <c r="H40" i="14"/>
  <c r="I40" i="14" s="1"/>
  <c r="M23" i="34"/>
  <c r="F36" i="14"/>
  <c r="G36" i="14" s="1"/>
  <c r="R23" i="22"/>
  <c r="Q57" i="22"/>
  <c r="Q91" i="22"/>
  <c r="L136" i="9"/>
  <c r="L154" i="9" s="1"/>
  <c r="L71" i="9"/>
  <c r="L22" i="9"/>
  <c r="L54" i="9" s="1"/>
  <c r="L38" i="9"/>
  <c r="T14" i="22"/>
  <c r="S82" i="22"/>
  <c r="S48" i="22"/>
  <c r="M4" i="6"/>
  <c r="F3" i="33" s="1"/>
  <c r="E15" i="6"/>
  <c r="I29" i="11"/>
  <c r="I30" i="15" s="1"/>
  <c r="K36" i="8"/>
  <c r="G10" i="15"/>
  <c r="EX253" i="62" s="1"/>
  <c r="H16" i="8"/>
  <c r="R10" i="22"/>
  <c r="Q79" i="22"/>
  <c r="Q45" i="22"/>
  <c r="Q63" i="22"/>
  <c r="R29" i="22"/>
  <c r="Q97" i="22"/>
  <c r="H169" i="9"/>
  <c r="Q49" i="22"/>
  <c r="R15" i="22"/>
  <c r="Q83" i="22"/>
  <c r="I11" i="11"/>
  <c r="M6" i="13"/>
  <c r="K18" i="8"/>
  <c r="EV266" i="62"/>
  <c r="D155" i="82"/>
  <c r="K89" i="9"/>
  <c r="K121" i="9" s="1"/>
  <c r="K105" i="9"/>
  <c r="J104" i="9"/>
  <c r="J88" i="9"/>
  <c r="J120" i="9" s="1"/>
  <c r="C57" i="70"/>
  <c r="D57" i="70"/>
  <c r="CX199" i="62"/>
  <c r="C11" i="70"/>
  <c r="C32" i="11"/>
  <c r="CX201" i="62" s="1"/>
  <c r="R56" i="22"/>
  <c r="S22" i="22"/>
  <c r="R90" i="22"/>
  <c r="GT334" i="62"/>
  <c r="L7" i="9"/>
  <c r="F9" i="11"/>
  <c r="G37" i="8"/>
  <c r="DC196" i="62"/>
  <c r="H14" i="15"/>
  <c r="EY257" i="62" s="1"/>
  <c r="H9" i="70"/>
  <c r="H35" i="70" s="1"/>
  <c r="J51" i="13"/>
  <c r="J52" i="13" s="1"/>
  <c r="K50" i="13"/>
  <c r="K63" i="13"/>
  <c r="E5" i="11"/>
  <c r="I171" i="9"/>
  <c r="F10" i="8"/>
  <c r="K135" i="9"/>
  <c r="K153" i="9" s="1"/>
  <c r="K70" i="9"/>
  <c r="K37" i="9"/>
  <c r="K21" i="9"/>
  <c r="K53" i="9" s="1"/>
  <c r="R35" i="22"/>
  <c r="Q69" i="22"/>
  <c r="Q103" i="22"/>
  <c r="K83" i="9"/>
  <c r="K99" i="9"/>
  <c r="C52" i="70"/>
  <c r="C38" i="70"/>
  <c r="GV323" i="62"/>
  <c r="M9" i="7"/>
  <c r="L47" i="7"/>
  <c r="N40" i="13"/>
  <c r="J84" i="9"/>
  <c r="J116" i="9" s="1"/>
  <c r="J100" i="9"/>
  <c r="GU329" i="62"/>
  <c r="M2" i="9"/>
  <c r="L67" i="9"/>
  <c r="L132" i="9"/>
  <c r="L34" i="9"/>
  <c r="L18" i="9"/>
  <c r="CX188" i="62"/>
  <c r="C5" i="70"/>
  <c r="C6" i="70" s="1"/>
  <c r="D6" i="70"/>
  <c r="D30" i="70"/>
  <c r="GU322" i="62"/>
  <c r="L8" i="7"/>
  <c r="K46" i="7"/>
  <c r="K156" i="9"/>
  <c r="HY811" i="62"/>
  <c r="EU252" i="62"/>
  <c r="L139" i="9"/>
  <c r="L74" i="9"/>
  <c r="L25" i="9"/>
  <c r="L57" i="9" s="1"/>
  <c r="L41" i="9"/>
  <c r="C8" i="15"/>
  <c r="O12" i="11"/>
  <c r="Q19" i="8"/>
  <c r="R30" i="22"/>
  <c r="Q64" i="22"/>
  <c r="Q98" i="22"/>
  <c r="S78" i="22"/>
  <c r="S44" i="22"/>
  <c r="T9" i="22"/>
  <c r="R17" i="22"/>
  <c r="Q51" i="22"/>
  <c r="Q85" i="22"/>
  <c r="AH49" i="8"/>
  <c r="AI46" i="8"/>
  <c r="I28" i="11"/>
  <c r="I29" i="15" s="1"/>
  <c r="K35" i="8"/>
  <c r="L2" i="13"/>
  <c r="L3" i="13" s="1"/>
  <c r="M1" i="9"/>
  <c r="CE133" i="62"/>
  <c r="B72" i="10"/>
  <c r="C22" i="10"/>
  <c r="B59" i="10"/>
  <c r="G39" i="14"/>
  <c r="H39" i="14" s="1"/>
  <c r="S24" i="22"/>
  <c r="R58" i="22"/>
  <c r="R92" i="22"/>
  <c r="GU324" i="62"/>
  <c r="K48" i="7"/>
  <c r="L10" i="7"/>
  <c r="IA812" i="62"/>
  <c r="E146" i="82"/>
  <c r="EW253" i="62"/>
  <c r="G34" i="70"/>
  <c r="Q70" i="22"/>
  <c r="R36" i="22"/>
  <c r="Q104" i="22"/>
  <c r="W46" i="8"/>
  <c r="V49" i="8"/>
  <c r="K150" i="9"/>
  <c r="I25" i="11"/>
  <c r="I26" i="15" s="1"/>
  <c r="K32" i="8"/>
  <c r="EQ218" i="62"/>
  <c r="BI61" i="62"/>
  <c r="M1" i="51"/>
  <c r="BE3" i="70"/>
  <c r="BE16" i="70" s="1"/>
  <c r="BE29" i="70" s="1"/>
  <c r="AA1" i="11"/>
  <c r="I65" i="1"/>
  <c r="I17" i="11"/>
  <c r="I18" i="15" s="1"/>
  <c r="K24" i="8"/>
  <c r="I19" i="11"/>
  <c r="I20" i="15" s="1"/>
  <c r="K26" i="8"/>
  <c r="Q59" i="22"/>
  <c r="R25" i="22"/>
  <c r="Q93" i="22"/>
  <c r="GU331" i="62"/>
  <c r="M4" i="9"/>
  <c r="ET249" i="62"/>
  <c r="Q46" i="22"/>
  <c r="R12" i="22"/>
  <c r="Q80" i="22"/>
  <c r="HY810" i="62"/>
  <c r="R52" i="22"/>
  <c r="S18" i="22"/>
  <c r="R86" i="22"/>
  <c r="C141" i="82"/>
  <c r="HY806" i="62"/>
  <c r="EU248" i="62"/>
  <c r="D5" i="15"/>
  <c r="CY190" i="62"/>
  <c r="CX189" i="62"/>
  <c r="M12" i="7"/>
  <c r="L50" i="7"/>
  <c r="D4" i="33"/>
  <c r="D33" i="15" s="1"/>
  <c r="K6" i="6"/>
  <c r="CE137" i="62"/>
  <c r="C30" i="10"/>
  <c r="CF137" i="62" s="1"/>
  <c r="B60" i="10"/>
  <c r="C60" i="10" s="1"/>
  <c r="C33" i="10"/>
  <c r="Q47" i="51"/>
  <c r="C39" i="15"/>
  <c r="E6" i="11"/>
  <c r="CZ189" i="62" s="1"/>
  <c r="F12" i="8"/>
  <c r="I14" i="11"/>
  <c r="K21" i="8"/>
  <c r="G64" i="70"/>
  <c r="H63" i="70"/>
  <c r="DJ195" i="62"/>
  <c r="N13" i="15"/>
  <c r="C13" i="12"/>
  <c r="R21" i="18"/>
  <c r="F36" i="15"/>
  <c r="I16" i="11"/>
  <c r="K23" i="8"/>
  <c r="D33" i="70"/>
  <c r="M8" i="9"/>
  <c r="I116" i="9"/>
  <c r="I130" i="9" s="1"/>
  <c r="I98" i="9"/>
  <c r="I24" i="11"/>
  <c r="I25" i="15" s="1"/>
  <c r="K31" i="8"/>
  <c r="GV321" i="62"/>
  <c r="M7" i="7"/>
  <c r="L45" i="7"/>
  <c r="CY206" i="62"/>
  <c r="D12" i="70"/>
  <c r="D38" i="70" s="1"/>
  <c r="L134" i="9"/>
  <c r="L152" i="9" s="1"/>
  <c r="L69" i="9"/>
  <c r="L20" i="9"/>
  <c r="L52" i="9" s="1"/>
  <c r="L36" i="9"/>
  <c r="M74" i="9"/>
  <c r="M139" i="9"/>
  <c r="M157" i="9" s="1"/>
  <c r="M25" i="9"/>
  <c r="M57" i="9" s="1"/>
  <c r="M41" i="9"/>
  <c r="J102" i="9"/>
  <c r="J86" i="9"/>
  <c r="J118" i="9" s="1"/>
  <c r="R66" i="22"/>
  <c r="S32" i="22"/>
  <c r="R100" i="22"/>
  <c r="C7" i="11"/>
  <c r="K20" i="7"/>
  <c r="R50" i="22"/>
  <c r="S16" i="22"/>
  <c r="R84" i="22"/>
  <c r="Q48" i="51"/>
  <c r="B53" i="10" s="1"/>
  <c r="C11" i="15"/>
  <c r="I27" i="11"/>
  <c r="I28" i="15" s="1"/>
  <c r="K34" i="8"/>
  <c r="DC197" i="62"/>
  <c r="H15" i="15"/>
  <c r="EY258" i="62" s="1"/>
  <c r="I168" i="9"/>
  <c r="G35" i="70"/>
  <c r="G49" i="70"/>
  <c r="B17" i="34"/>
  <c r="D16" i="34"/>
  <c r="F16" i="34" s="1"/>
  <c r="O24" i="34" s="1"/>
  <c r="C17" i="34"/>
  <c r="E17" i="34" s="1"/>
  <c r="H17" i="34" s="1"/>
  <c r="G17" i="34" s="1"/>
  <c r="F43" i="14"/>
  <c r="G43" i="14" s="1"/>
  <c r="K85" i="9"/>
  <c r="K117" i="9" s="1"/>
  <c r="K101" i="9"/>
  <c r="O147" i="9"/>
  <c r="M13" i="8"/>
  <c r="Q47" i="22"/>
  <c r="R13" i="22"/>
  <c r="Q81" i="22"/>
  <c r="L24" i="34"/>
  <c r="V4" i="34" s="1"/>
  <c r="V6" i="34" s="1"/>
  <c r="Q24" i="34"/>
  <c r="K24" i="34"/>
  <c r="J7" i="34" s="1"/>
  <c r="J8" i="34" s="1"/>
  <c r="P24" i="34"/>
  <c r="N24" i="34"/>
  <c r="V5" i="34" s="1"/>
  <c r="J25" i="34"/>
  <c r="I23" i="11"/>
  <c r="I24" i="15" s="1"/>
  <c r="K30" i="8"/>
  <c r="K103" i="9"/>
  <c r="K87" i="9"/>
  <c r="K119" i="9" s="1"/>
  <c r="DB193" i="62"/>
  <c r="H11" i="15"/>
  <c r="EY254" i="62" s="1"/>
  <c r="R60" i="22"/>
  <c r="S26" i="22"/>
  <c r="R94" i="22"/>
  <c r="GV325" i="62"/>
  <c r="M11" i="7"/>
  <c r="L49" i="7"/>
  <c r="H15" i="34"/>
  <c r="Q43" i="22"/>
  <c r="R8" i="22"/>
  <c r="Q77" i="22"/>
  <c r="Q37" i="22"/>
  <c r="K59" i="7" s="1"/>
  <c r="I59" i="13"/>
  <c r="J64" i="13"/>
  <c r="FC246" i="62"/>
  <c r="L44" i="51"/>
  <c r="K2" i="15"/>
  <c r="H14" i="6"/>
  <c r="G14" i="6" s="1"/>
  <c r="L5" i="6"/>
  <c r="E4" i="33" s="1"/>
  <c r="E33" i="15" s="1"/>
  <c r="GU320" i="62"/>
  <c r="K44" i="7"/>
  <c r="L6" i="7"/>
  <c r="R21" i="22"/>
  <c r="Q55" i="22"/>
  <c r="Q89" i="22"/>
  <c r="DC198" i="62"/>
  <c r="H16" i="15"/>
  <c r="EY259" i="62" s="1"/>
  <c r="I26" i="11"/>
  <c r="I27" i="15" s="1"/>
  <c r="K33" i="8"/>
  <c r="R54" i="22"/>
  <c r="S20" i="22"/>
  <c r="R88" i="22"/>
  <c r="GU328" i="62"/>
  <c r="L42" i="7"/>
  <c r="K4" i="7"/>
  <c r="CF129" i="62"/>
  <c r="C58" i="10"/>
  <c r="K137" i="9"/>
  <c r="K72" i="9"/>
  <c r="K23" i="9"/>
  <c r="K55" i="9" s="1"/>
  <c r="K39" i="9"/>
  <c r="GT332" i="62"/>
  <c r="L5" i="9"/>
  <c r="I71" i="13"/>
  <c r="DC194" i="62"/>
  <c r="H8" i="70"/>
  <c r="H48" i="70" s="1"/>
  <c r="H12" i="15"/>
  <c r="EY255" i="62" s="1"/>
  <c r="S41" i="22"/>
  <c r="S75" i="22"/>
  <c r="T6" i="22"/>
  <c r="J153" i="9"/>
  <c r="GV319" i="62"/>
  <c r="M5" i="7"/>
  <c r="L43" i="7"/>
  <c r="F44" i="14"/>
  <c r="G44" i="14" s="1"/>
  <c r="J115" i="9"/>
  <c r="K70" i="13"/>
  <c r="K72" i="13" s="1"/>
  <c r="K8" i="13"/>
  <c r="G37" i="15" s="1"/>
  <c r="EX264" i="62" s="1"/>
  <c r="K7" i="13"/>
  <c r="G36" i="15" s="1"/>
  <c r="EX263" i="62" s="1"/>
  <c r="K43" i="13"/>
  <c r="K44" i="13" s="1"/>
  <c r="K39" i="13"/>
  <c r="Q65" i="22"/>
  <c r="R31" i="22"/>
  <c r="Q99" i="22"/>
  <c r="GT330" i="62"/>
  <c r="L3" i="9"/>
  <c r="I15" i="11"/>
  <c r="K22" i="8"/>
  <c r="J148" i="9"/>
  <c r="Q67" i="22"/>
  <c r="R33" i="22"/>
  <c r="Q101" i="22"/>
  <c r="C44" i="70"/>
  <c r="D44" i="70"/>
  <c r="C30" i="70"/>
  <c r="I18" i="11"/>
  <c r="I19" i="15" s="1"/>
  <c r="K25" i="8"/>
  <c r="E45" i="14"/>
  <c r="F40" i="8" s="1"/>
  <c r="E30" i="11" s="1"/>
  <c r="E32" i="11" s="1"/>
  <c r="CZ201" i="62" s="1"/>
  <c r="G169" i="9"/>
  <c r="S28" i="22"/>
  <c r="R62" i="22"/>
  <c r="R96" i="22"/>
  <c r="CZ187" i="62"/>
  <c r="BE64" i="62"/>
  <c r="E4" i="70"/>
  <c r="I22" i="11"/>
  <c r="I23" i="15" s="1"/>
  <c r="K29" i="8"/>
  <c r="I21" i="11"/>
  <c r="I22" i="15" s="1"/>
  <c r="K28" i="8"/>
  <c r="R68" i="22"/>
  <c r="S34" i="22"/>
  <c r="R102" i="22"/>
  <c r="J82" i="9"/>
  <c r="GT318" i="62"/>
  <c r="J22" i="7"/>
  <c r="K152" i="9"/>
  <c r="B16" i="6"/>
  <c r="D15" i="6"/>
  <c r="F15" i="6" s="1"/>
  <c r="C16" i="6"/>
  <c r="K154" i="9"/>
  <c r="EX259" i="62"/>
  <c r="J33" i="9"/>
  <c r="P71" i="22"/>
  <c r="P72" i="22"/>
  <c r="L5" i="13" s="1"/>
  <c r="I20" i="11"/>
  <c r="I21" i="15" s="1"/>
  <c r="K27" i="8"/>
  <c r="K50" i="9"/>
  <c r="DC185" i="62"/>
  <c r="H3" i="70"/>
  <c r="I2" i="11"/>
  <c r="E34" i="15"/>
  <c r="EV262" i="62" s="1"/>
  <c r="F44" i="8"/>
  <c r="E37" i="11" s="1"/>
  <c r="L138" i="9"/>
  <c r="L156" i="9" s="1"/>
  <c r="L73" i="9"/>
  <c r="L24" i="9"/>
  <c r="L56" i="9" s="1"/>
  <c r="L40" i="9"/>
  <c r="H37" i="14"/>
  <c r="Q53" i="22"/>
  <c r="R19" i="22"/>
  <c r="Q87" i="22"/>
  <c r="K17" i="13"/>
  <c r="Q61" i="22"/>
  <c r="R27" i="22"/>
  <c r="Q95" i="22"/>
  <c r="DA187" i="62"/>
  <c r="BE65" i="62"/>
  <c r="F4" i="70"/>
  <c r="S76" i="22"/>
  <c r="S42" i="22"/>
  <c r="T7" i="22"/>
  <c r="I13" i="11"/>
  <c r="K20" i="8"/>
  <c r="C7" i="15"/>
  <c r="CZ192" i="62"/>
  <c r="E7" i="70"/>
  <c r="AN7" i="70" s="1"/>
  <c r="AN33" i="70" s="1"/>
  <c r="J65" i="9"/>
  <c r="P105" i="22"/>
  <c r="I17" i="8" s="1"/>
  <c r="H10" i="11" s="1"/>
  <c r="K17" i="9"/>
  <c r="G16" i="70"/>
  <c r="G29" i="70" s="1"/>
  <c r="G43" i="70"/>
  <c r="D45" i="14"/>
  <c r="E40" i="8" s="1"/>
  <c r="D30" i="11" s="1"/>
  <c r="F33" i="14"/>
  <c r="GU333" i="62"/>
  <c r="M6" i="9"/>
  <c r="J46" i="8"/>
  <c r="I49" i="8"/>
  <c r="K133" i="9"/>
  <c r="K151" i="9" s="1"/>
  <c r="K68" i="9"/>
  <c r="K19" i="9"/>
  <c r="K51" i="9" s="1"/>
  <c r="K35" i="9"/>
  <c r="G19" i="13"/>
  <c r="E8" i="15" l="1"/>
  <c r="M145" i="9"/>
  <c r="M47" i="9"/>
  <c r="M31" i="9"/>
  <c r="M63" i="9" s="1"/>
  <c r="GT336" i="62"/>
  <c r="J166" i="9"/>
  <c r="J16" i="13" s="1"/>
  <c r="K49" i="9"/>
  <c r="K14" i="13" s="1"/>
  <c r="E7" i="11"/>
  <c r="CZ190" i="62" s="1"/>
  <c r="I19" i="13"/>
  <c r="J20" i="13" s="1"/>
  <c r="J21" i="13" s="1"/>
  <c r="K108" i="9"/>
  <c r="K92" i="9"/>
  <c r="K124" i="9" s="1"/>
  <c r="HZ806" i="62"/>
  <c r="C144" i="82"/>
  <c r="N163" i="9"/>
  <c r="N162" i="9"/>
  <c r="N164" i="9"/>
  <c r="N95" i="9"/>
  <c r="N127" i="9" s="1"/>
  <c r="N111" i="9"/>
  <c r="K159" i="9"/>
  <c r="J114" i="9"/>
  <c r="J15" i="13" s="1"/>
  <c r="J19" i="13" s="1"/>
  <c r="M11" i="9"/>
  <c r="L92" i="9"/>
  <c r="L124" i="9" s="1"/>
  <c r="L108" i="9"/>
  <c r="N55" i="7"/>
  <c r="P14" i="9" s="1"/>
  <c r="O17" i="7"/>
  <c r="M14" i="7"/>
  <c r="L52" i="7"/>
  <c r="N11" i="9" s="1"/>
  <c r="O144" i="9"/>
  <c r="O46" i="9"/>
  <c r="O79" i="9"/>
  <c r="O30" i="9"/>
  <c r="O62" i="9" s="1"/>
  <c r="M44" i="9"/>
  <c r="M28" i="9"/>
  <c r="M60" i="9" s="1"/>
  <c r="M142" i="9"/>
  <c r="M160" i="9" s="1"/>
  <c r="M77" i="9"/>
  <c r="M15" i="7"/>
  <c r="L53" i="7"/>
  <c r="L44" i="9"/>
  <c r="L142" i="9"/>
  <c r="L77" i="9"/>
  <c r="L28" i="9"/>
  <c r="L60" i="9" s="1"/>
  <c r="H41" i="14"/>
  <c r="I41" i="14" s="1"/>
  <c r="J41" i="14" s="1"/>
  <c r="M81" i="9"/>
  <c r="M146" i="9"/>
  <c r="M48" i="9"/>
  <c r="M32" i="9"/>
  <c r="M64" i="9" s="1"/>
  <c r="M19" i="7"/>
  <c r="L57" i="7"/>
  <c r="N16" i="9" s="1"/>
  <c r="M29" i="9"/>
  <c r="M61" i="9" s="1"/>
  <c r="M143" i="9"/>
  <c r="M161" i="9" s="1"/>
  <c r="M78" i="9"/>
  <c r="M45" i="9"/>
  <c r="M16" i="7"/>
  <c r="L54" i="7"/>
  <c r="N13" i="9" s="1"/>
  <c r="L97" i="9"/>
  <c r="L129" i="9" s="1"/>
  <c r="L113" i="9"/>
  <c r="L94" i="9"/>
  <c r="L126" i="9" s="1"/>
  <c r="L110" i="9"/>
  <c r="D141" i="82"/>
  <c r="E5" i="15"/>
  <c r="EV249" i="62" s="1"/>
  <c r="H42" i="14"/>
  <c r="I42" i="14" s="1"/>
  <c r="J42" i="14" s="1"/>
  <c r="K42" i="14" s="1"/>
  <c r="V1" i="34"/>
  <c r="D43" i="15"/>
  <c r="EU268" i="62" s="1"/>
  <c r="GU335" i="62"/>
  <c r="F44" i="70"/>
  <c r="L20" i="7"/>
  <c r="GV326" i="62" s="1"/>
  <c r="E7" i="15"/>
  <c r="D144" i="82" s="1"/>
  <c r="K33" i="9"/>
  <c r="AN4" i="70"/>
  <c r="AN30" i="70" s="1"/>
  <c r="HC346" i="62"/>
  <c r="HD346" i="62"/>
  <c r="M18" i="7"/>
  <c r="L56" i="7"/>
  <c r="N15" i="9" s="1"/>
  <c r="N140" i="9"/>
  <c r="N158" i="9" s="1"/>
  <c r="N75" i="9"/>
  <c r="N26" i="9"/>
  <c r="N58" i="9" s="1"/>
  <c r="N42" i="9"/>
  <c r="N13" i="7"/>
  <c r="M51" i="7"/>
  <c r="O10" i="9" s="1"/>
  <c r="L96" i="9"/>
  <c r="L128" i="9" s="1"/>
  <c r="L112" i="9"/>
  <c r="L17" i="9"/>
  <c r="I47" i="8" s="1"/>
  <c r="H31" i="11" s="1"/>
  <c r="DC200" i="62" s="1"/>
  <c r="J98" i="9"/>
  <c r="K65" i="9"/>
  <c r="J168" i="9"/>
  <c r="F57" i="70" s="1"/>
  <c r="E44" i="70"/>
  <c r="K58" i="7"/>
  <c r="GU336" i="62" s="1"/>
  <c r="L17" i="13"/>
  <c r="M26" i="9"/>
  <c r="M58" i="9" s="1"/>
  <c r="M140" i="9"/>
  <c r="M75" i="9"/>
  <c r="M42" i="9"/>
  <c r="J40" i="14"/>
  <c r="K40" i="14" s="1"/>
  <c r="L40" i="14" s="1"/>
  <c r="J34" i="14"/>
  <c r="K34" i="14" s="1"/>
  <c r="H38" i="14"/>
  <c r="I38" i="14" s="1"/>
  <c r="H36" i="14"/>
  <c r="I36" i="14" s="1"/>
  <c r="G20" i="13"/>
  <c r="M136" i="9"/>
  <c r="M71" i="9"/>
  <c r="M22" i="9"/>
  <c r="M54" i="9" s="1"/>
  <c r="M38" i="9"/>
  <c r="DE196" i="62"/>
  <c r="I14" i="15"/>
  <c r="FB257" i="62" s="1"/>
  <c r="I9" i="70"/>
  <c r="I49" i="70" s="1"/>
  <c r="R55" i="22"/>
  <c r="S21" i="22"/>
  <c r="R89" i="22"/>
  <c r="N8" i="9"/>
  <c r="CX190" i="62"/>
  <c r="C34" i="11"/>
  <c r="GV331" i="62"/>
  <c r="N4" i="9"/>
  <c r="T18" i="22"/>
  <c r="S52" i="22"/>
  <c r="S86" i="22"/>
  <c r="R69" i="22"/>
  <c r="S35" i="22"/>
  <c r="R103" i="22"/>
  <c r="F34" i="15"/>
  <c r="EW262" i="62" s="1"/>
  <c r="G44" i="8"/>
  <c r="F37" i="11" s="1"/>
  <c r="T42" i="22"/>
  <c r="U7" i="22"/>
  <c r="T76" i="22"/>
  <c r="I37" i="14"/>
  <c r="DE185" i="62"/>
  <c r="I3" i="70"/>
  <c r="J2" i="11"/>
  <c r="B17" i="6"/>
  <c r="D16" i="6"/>
  <c r="F16" i="6" s="1"/>
  <c r="C17" i="6"/>
  <c r="C46" i="70"/>
  <c r="D46" i="70"/>
  <c r="C32" i="70"/>
  <c r="C10" i="70"/>
  <c r="M112" i="9"/>
  <c r="M96" i="9"/>
  <c r="M128" i="9" s="1"/>
  <c r="J15" i="11"/>
  <c r="L22" i="8"/>
  <c r="J23" i="11"/>
  <c r="J24" i="15" s="1"/>
  <c r="L30" i="8"/>
  <c r="J35" i="14"/>
  <c r="K35" i="14" s="1"/>
  <c r="B147" i="82"/>
  <c r="HX813" i="62"/>
  <c r="ET254" i="62"/>
  <c r="R46" i="22"/>
  <c r="S12" i="22"/>
  <c r="R80" i="22"/>
  <c r="J17" i="11"/>
  <c r="L24" i="8"/>
  <c r="DY184" i="62"/>
  <c r="AA1" i="15"/>
  <c r="AI49" i="8"/>
  <c r="AJ46" i="8"/>
  <c r="D45" i="70"/>
  <c r="C45" i="70"/>
  <c r="C31" i="70"/>
  <c r="L50" i="13"/>
  <c r="K51" i="13"/>
  <c r="K52" i="13" s="1"/>
  <c r="L63" i="13"/>
  <c r="J11" i="11"/>
  <c r="N6" i="13"/>
  <c r="L18" i="8"/>
  <c r="CY199" i="62"/>
  <c r="D11" i="70"/>
  <c r="D51" i="70" s="1"/>
  <c r="D32" i="11"/>
  <c r="H43" i="70"/>
  <c r="H16" i="70"/>
  <c r="H29" i="70" s="1"/>
  <c r="CZ199" i="62"/>
  <c r="E11" i="70"/>
  <c r="E37" i="70" s="1"/>
  <c r="DE198" i="62"/>
  <c r="I16" i="15"/>
  <c r="GV329" i="62"/>
  <c r="N2" i="9"/>
  <c r="T75" i="22"/>
  <c r="T41" i="22"/>
  <c r="U6" i="22"/>
  <c r="J49" i="8"/>
  <c r="K46" i="8"/>
  <c r="HX810" i="62"/>
  <c r="B144" i="82"/>
  <c r="ET251" i="62"/>
  <c r="C43" i="15"/>
  <c r="S19" i="22"/>
  <c r="R53" i="22"/>
  <c r="R87" i="22"/>
  <c r="J20" i="11"/>
  <c r="J21" i="15" s="1"/>
  <c r="L27" i="8"/>
  <c r="H10" i="15"/>
  <c r="EY253" i="62" s="1"/>
  <c r="I16" i="8"/>
  <c r="E47" i="70"/>
  <c r="C61" i="70"/>
  <c r="D61" i="70"/>
  <c r="I39" i="14"/>
  <c r="J39" i="14" s="1"/>
  <c r="L135" i="9"/>
  <c r="L70" i="9"/>
  <c r="L37" i="9"/>
  <c r="L21" i="9"/>
  <c r="L53" i="9" s="1"/>
  <c r="K155" i="9"/>
  <c r="GV328" i="62"/>
  <c r="M42" i="7"/>
  <c r="L4" i="7"/>
  <c r="J26" i="11"/>
  <c r="J27" i="15" s="1"/>
  <c r="L33" i="8"/>
  <c r="R43" i="22"/>
  <c r="S8" i="22"/>
  <c r="R77" i="22"/>
  <c r="R37" i="22"/>
  <c r="L59" i="7" s="1"/>
  <c r="G15" i="34"/>
  <c r="P23" i="34" s="1"/>
  <c r="Q23" i="34"/>
  <c r="T26" i="22"/>
  <c r="S60" i="22"/>
  <c r="S94" i="22"/>
  <c r="H43" i="14"/>
  <c r="I43" i="14" s="1"/>
  <c r="J43" i="14" s="1"/>
  <c r="K43" i="14" s="1"/>
  <c r="AO9" i="70"/>
  <c r="AO35" i="70" s="1"/>
  <c r="S50" i="22"/>
  <c r="T16" i="22"/>
  <c r="S84" i="22"/>
  <c r="J24" i="11"/>
  <c r="J25" i="15" s="1"/>
  <c r="L31" i="8"/>
  <c r="HZ810" i="62"/>
  <c r="E157" i="82"/>
  <c r="IA823" i="62"/>
  <c r="EW263" i="62"/>
  <c r="H64" i="70"/>
  <c r="I63" i="70"/>
  <c r="J14" i="11"/>
  <c r="L21" i="8"/>
  <c r="L6" i="6"/>
  <c r="D5" i="33"/>
  <c r="M50" i="7"/>
  <c r="O9" i="9" s="1"/>
  <c r="N12" i="7"/>
  <c r="J19" i="11"/>
  <c r="J20" i="15" s="1"/>
  <c r="L26" i="8"/>
  <c r="T24" i="22"/>
  <c r="S58" i="22"/>
  <c r="S92" i="22"/>
  <c r="CF133" i="62"/>
  <c r="C59" i="10"/>
  <c r="J28" i="11"/>
  <c r="J29" i="15" s="1"/>
  <c r="L35" i="8"/>
  <c r="S30" i="22"/>
  <c r="R64" i="22"/>
  <c r="R98" i="22"/>
  <c r="HX811" i="62"/>
  <c r="ET252" i="62"/>
  <c r="L157" i="9"/>
  <c r="K86" i="9"/>
  <c r="K118" i="9" s="1"/>
  <c r="K102" i="9"/>
  <c r="CZ188" i="62"/>
  <c r="E5" i="70"/>
  <c r="E31" i="70" s="1"/>
  <c r="DA192" i="62"/>
  <c r="F7" i="70"/>
  <c r="F47" i="70" s="1"/>
  <c r="R59" i="22"/>
  <c r="S25" i="22"/>
  <c r="R93" i="22"/>
  <c r="GU334" i="62"/>
  <c r="M7" i="9"/>
  <c r="R49" i="22"/>
  <c r="S15" i="22"/>
  <c r="R83" i="22"/>
  <c r="J29" i="11"/>
  <c r="J30" i="15" s="1"/>
  <c r="L36" i="8"/>
  <c r="L87" i="9"/>
  <c r="L119" i="9" s="1"/>
  <c r="L103" i="9"/>
  <c r="S62" i="22"/>
  <c r="T28" i="22"/>
  <c r="S96" i="22"/>
  <c r="J130" i="9"/>
  <c r="N25" i="34"/>
  <c r="W5" i="34" s="1"/>
  <c r="Q25" i="34"/>
  <c r="K25" i="34"/>
  <c r="K7" i="34" s="1"/>
  <c r="K8" i="34" s="1"/>
  <c r="P25" i="34"/>
  <c r="L25" i="34"/>
  <c r="W4" i="34" s="1"/>
  <c r="W6" i="34" s="1"/>
  <c r="J26" i="34"/>
  <c r="T32" i="22"/>
  <c r="S66" i="22"/>
  <c r="S100" i="22"/>
  <c r="GW321" i="62"/>
  <c r="N7" i="7"/>
  <c r="M45" i="7"/>
  <c r="W49" i="8"/>
  <c r="X46" i="8"/>
  <c r="L89" i="9"/>
  <c r="L121" i="9" s="1"/>
  <c r="L105" i="9"/>
  <c r="S68" i="22"/>
  <c r="T34" i="22"/>
  <c r="S102" i="22"/>
  <c r="J22" i="11"/>
  <c r="J23" i="15" s="1"/>
  <c r="L29" i="8"/>
  <c r="DC193" i="62"/>
  <c r="I11" i="15"/>
  <c r="FB254" i="62" s="1"/>
  <c r="K84" i="9"/>
  <c r="K116" i="9" s="1"/>
  <c r="K100" i="9"/>
  <c r="G33" i="14"/>
  <c r="H33" i="14" s="1"/>
  <c r="G4" i="11"/>
  <c r="H47" i="8"/>
  <c r="G31" i="11" s="1"/>
  <c r="H8" i="8"/>
  <c r="J13" i="11"/>
  <c r="L20" i="8"/>
  <c r="CZ206" i="62"/>
  <c r="E12" i="70"/>
  <c r="E38" i="70" s="1"/>
  <c r="F4" i="15"/>
  <c r="N4" i="6"/>
  <c r="G3" i="33" s="1"/>
  <c r="E16" i="6"/>
  <c r="M165" i="9"/>
  <c r="F8" i="15"/>
  <c r="F6" i="11"/>
  <c r="G12" i="8"/>
  <c r="L68" i="9"/>
  <c r="L133" i="9"/>
  <c r="L151" i="9" s="1"/>
  <c r="L19" i="9"/>
  <c r="L51" i="9" s="1"/>
  <c r="L35" i="9"/>
  <c r="J71" i="13"/>
  <c r="O40" i="13"/>
  <c r="Q72" i="22"/>
  <c r="M5" i="13" s="1"/>
  <c r="Q71" i="22"/>
  <c r="M24" i="34"/>
  <c r="P147" i="9"/>
  <c r="N13" i="8"/>
  <c r="H49" i="70"/>
  <c r="J27" i="11"/>
  <c r="J28" i="15" s="1"/>
  <c r="L34" i="8"/>
  <c r="GU326" i="62"/>
  <c r="CU169" i="62"/>
  <c r="DE197" i="62"/>
  <c r="I15" i="15"/>
  <c r="FB258" i="62" s="1"/>
  <c r="HY825" i="62"/>
  <c r="HY827" i="62" s="1"/>
  <c r="EU261" i="62"/>
  <c r="C159" i="82"/>
  <c r="GV324" i="62"/>
  <c r="L48" i="7"/>
  <c r="M10" i="7"/>
  <c r="GU332" i="62"/>
  <c r="M5" i="9"/>
  <c r="L50" i="9"/>
  <c r="E57" i="70"/>
  <c r="M5" i="6"/>
  <c r="F4" i="33" s="1"/>
  <c r="F33" i="15" s="1"/>
  <c r="H15" i="6"/>
  <c r="G15" i="6" s="1"/>
  <c r="R57" i="22"/>
  <c r="S23" i="22"/>
  <c r="R91" i="22"/>
  <c r="T20" i="22"/>
  <c r="S54" i="22"/>
  <c r="S88" i="22"/>
  <c r="GV320" i="62"/>
  <c r="M6" i="7"/>
  <c r="L44" i="7"/>
  <c r="EM229" i="62"/>
  <c r="I6" i="51"/>
  <c r="HT794" i="62"/>
  <c r="ET266" i="62"/>
  <c r="B155" i="82"/>
  <c r="EU249" i="62"/>
  <c r="J25" i="11"/>
  <c r="J26" i="15" s="1"/>
  <c r="L32" i="8"/>
  <c r="GV322" i="62"/>
  <c r="M8" i="7"/>
  <c r="L46" i="7"/>
  <c r="L137" i="9"/>
  <c r="L155" i="9" s="1"/>
  <c r="L72" i="9"/>
  <c r="L23" i="9"/>
  <c r="L55" i="9" s="1"/>
  <c r="L39" i="9"/>
  <c r="F30" i="70"/>
  <c r="F5" i="11"/>
  <c r="J171" i="9"/>
  <c r="G10" i="8"/>
  <c r="E30" i="70"/>
  <c r="HZ825" i="62"/>
  <c r="EV261" i="62"/>
  <c r="D159" i="82"/>
  <c r="G153" i="82"/>
  <c r="IC819" i="62"/>
  <c r="FG256" i="62"/>
  <c r="B51" i="10"/>
  <c r="B48" i="10" s="1"/>
  <c r="CE152" i="62" s="1"/>
  <c r="R51" i="22"/>
  <c r="S17" i="22"/>
  <c r="R85" i="22"/>
  <c r="GV333" i="62"/>
  <c r="N6" i="9"/>
  <c r="D52" i="70"/>
  <c r="F45" i="14"/>
  <c r="G40" i="8" s="1"/>
  <c r="F30" i="11" s="1"/>
  <c r="F32" i="11" s="1"/>
  <c r="DA201" i="62" s="1"/>
  <c r="E33" i="70"/>
  <c r="R61" i="22"/>
  <c r="S27" i="22"/>
  <c r="R95" i="22"/>
  <c r="C18" i="34"/>
  <c r="E18" i="34" s="1"/>
  <c r="H18" i="34" s="1"/>
  <c r="G18" i="34" s="1"/>
  <c r="D17" i="34"/>
  <c r="F17" i="34" s="1"/>
  <c r="O25" i="34" s="1"/>
  <c r="B18" i="34"/>
  <c r="M138" i="9"/>
  <c r="M156" i="9" s="1"/>
  <c r="M73" i="9"/>
  <c r="M40" i="9"/>
  <c r="M24" i="9"/>
  <c r="M56" i="9" s="1"/>
  <c r="J16" i="11"/>
  <c r="J17" i="15" s="1"/>
  <c r="L23" i="8"/>
  <c r="M2" i="13"/>
  <c r="M3" i="13" s="1"/>
  <c r="N1" i="9"/>
  <c r="T78" i="22"/>
  <c r="T44" i="22"/>
  <c r="U9" i="22"/>
  <c r="P12" i="11"/>
  <c r="R19" i="8"/>
  <c r="L150" i="9"/>
  <c r="M67" i="9"/>
  <c r="M132" i="9"/>
  <c r="M18" i="9"/>
  <c r="M34" i="9"/>
  <c r="GW323" i="62"/>
  <c r="N9" i="7"/>
  <c r="M47" i="7"/>
  <c r="K115" i="9"/>
  <c r="I169" i="9"/>
  <c r="J59" i="13"/>
  <c r="K64" i="13"/>
  <c r="G39" i="15" s="1"/>
  <c r="EX266" i="62" s="1"/>
  <c r="C37" i="70"/>
  <c r="C51" i="70"/>
  <c r="C13" i="70"/>
  <c r="R63" i="22"/>
  <c r="S29" i="22"/>
  <c r="R97" i="22"/>
  <c r="S10" i="22"/>
  <c r="R45" i="22"/>
  <c r="R79" i="22"/>
  <c r="J21" i="11"/>
  <c r="J22" i="15" s="1"/>
  <c r="L28" i="8"/>
  <c r="L85" i="9"/>
  <c r="L117" i="9" s="1"/>
  <c r="L101" i="9"/>
  <c r="BV111" i="62"/>
  <c r="S8" i="62"/>
  <c r="R15" i="62" s="1"/>
  <c r="GU330" i="62"/>
  <c r="M3" i="9"/>
  <c r="N11" i="7"/>
  <c r="M49" i="7"/>
  <c r="J18" i="11"/>
  <c r="J19" i="15" s="1"/>
  <c r="L25" i="8"/>
  <c r="R67" i="22"/>
  <c r="S33" i="22"/>
  <c r="R101" i="22"/>
  <c r="R65" i="22"/>
  <c r="S31" i="22"/>
  <c r="R99" i="22"/>
  <c r="GW319" i="62"/>
  <c r="N5" i="7"/>
  <c r="M43" i="7"/>
  <c r="H34" i="70"/>
  <c r="AO8" i="70"/>
  <c r="AO34" i="70" s="1"/>
  <c r="K88" i="9"/>
  <c r="K120" i="9" s="1"/>
  <c r="K104" i="9"/>
  <c r="GU318" i="62"/>
  <c r="K22" i="7"/>
  <c r="H44" i="14"/>
  <c r="I44" i="14" s="1"/>
  <c r="FD246" i="62"/>
  <c r="M44" i="51"/>
  <c r="L2" i="15"/>
  <c r="Q105" i="22"/>
  <c r="J17" i="8" s="1"/>
  <c r="I10" i="11" s="1"/>
  <c r="R47" i="22"/>
  <c r="S13" i="22"/>
  <c r="R81" i="22"/>
  <c r="M90" i="9"/>
  <c r="M122" i="9" s="1"/>
  <c r="M106" i="9"/>
  <c r="I17" i="15"/>
  <c r="HZ811" i="62"/>
  <c r="EV252" i="62"/>
  <c r="CF140" i="62"/>
  <c r="C62" i="10"/>
  <c r="N9" i="9"/>
  <c r="M134" i="9"/>
  <c r="M69" i="9"/>
  <c r="M36" i="9"/>
  <c r="M20" i="9"/>
  <c r="M52" i="9" s="1"/>
  <c r="AJ22" i="62"/>
  <c r="FY288" i="62" s="1"/>
  <c r="M17" i="51"/>
  <c r="I2" i="61"/>
  <c r="K148" i="9"/>
  <c r="R70" i="22"/>
  <c r="S36" i="22"/>
  <c r="R104" i="22"/>
  <c r="L70" i="13"/>
  <c r="L72" i="13" s="1"/>
  <c r="L43" i="13"/>
  <c r="L44" i="13" s="1"/>
  <c r="L39" i="13"/>
  <c r="L8" i="13"/>
  <c r="H37" i="15" s="1"/>
  <c r="EY264" i="62" s="1"/>
  <c r="L7" i="13"/>
  <c r="DL195" i="62"/>
  <c r="O13" i="15"/>
  <c r="L90" i="9"/>
  <c r="L122" i="9" s="1"/>
  <c r="L106" i="9"/>
  <c r="D10" i="70"/>
  <c r="D32" i="70"/>
  <c r="L83" i="9"/>
  <c r="L99" i="9"/>
  <c r="K82" i="9"/>
  <c r="S56" i="22"/>
  <c r="T22" i="22"/>
  <c r="S90" i="22"/>
  <c r="DE194" i="62"/>
  <c r="I8" i="70"/>
  <c r="I12" i="15"/>
  <c r="FB255" i="62" s="1"/>
  <c r="G9" i="11"/>
  <c r="H37" i="8"/>
  <c r="U14" i="22"/>
  <c r="T48" i="22"/>
  <c r="T82" i="22"/>
  <c r="K166" i="9" l="1"/>
  <c r="K16" i="13" s="1"/>
  <c r="C161" i="82"/>
  <c r="C162" i="82" s="1"/>
  <c r="E43" i="15"/>
  <c r="EV268" i="62" s="1"/>
  <c r="EV251" i="62"/>
  <c r="E34" i="11"/>
  <c r="CZ203" i="62" s="1"/>
  <c r="K114" i="9"/>
  <c r="K15" i="13" s="1"/>
  <c r="E6" i="70"/>
  <c r="E46" i="70" s="1"/>
  <c r="P17" i="7"/>
  <c r="O55" i="7"/>
  <c r="Q14" i="9" s="1"/>
  <c r="GV335" i="62"/>
  <c r="O95" i="9"/>
  <c r="O127" i="9" s="1"/>
  <c r="O111" i="9"/>
  <c r="P79" i="9"/>
  <c r="P144" i="9"/>
  <c r="P30" i="9"/>
  <c r="P62" i="9" s="1"/>
  <c r="P46" i="9"/>
  <c r="O162" i="9"/>
  <c r="O163" i="9"/>
  <c r="O164" i="9"/>
  <c r="N27" i="9"/>
  <c r="N59" i="9" s="1"/>
  <c r="N43" i="9"/>
  <c r="N76" i="9"/>
  <c r="N141" i="9"/>
  <c r="N159" i="9" s="1"/>
  <c r="N14" i="7"/>
  <c r="M52" i="7"/>
  <c r="O11" i="9" s="1"/>
  <c r="M76" i="9"/>
  <c r="M141" i="9"/>
  <c r="M43" i="9"/>
  <c r="M27" i="9"/>
  <c r="M59" i="9" s="1"/>
  <c r="H4" i="11"/>
  <c r="BE67" i="62" s="1"/>
  <c r="K60" i="7"/>
  <c r="N12" i="9"/>
  <c r="L93" i="9"/>
  <c r="L125" i="9" s="1"/>
  <c r="L109" i="9"/>
  <c r="N15" i="7"/>
  <c r="M53" i="7"/>
  <c r="O12" i="9" s="1"/>
  <c r="M93" i="9"/>
  <c r="M125" i="9" s="1"/>
  <c r="M109" i="9"/>
  <c r="GW325" i="62"/>
  <c r="L160" i="9"/>
  <c r="N29" i="9"/>
  <c r="N61" i="9" s="1"/>
  <c r="N45" i="9"/>
  <c r="N143" i="9"/>
  <c r="N161" i="9" s="1"/>
  <c r="N78" i="9"/>
  <c r="N32" i="9"/>
  <c r="N64" i="9" s="1"/>
  <c r="N48" i="9"/>
  <c r="N81" i="9"/>
  <c r="N146" i="9"/>
  <c r="N16" i="7"/>
  <c r="M54" i="7"/>
  <c r="O13" i="9" s="1"/>
  <c r="N19" i="7"/>
  <c r="M57" i="7"/>
  <c r="M110" i="9"/>
  <c r="M94" i="9"/>
  <c r="M126" i="9" s="1"/>
  <c r="G4" i="15"/>
  <c r="G5" i="15" s="1"/>
  <c r="M113" i="9"/>
  <c r="M97" i="9"/>
  <c r="M129" i="9" s="1"/>
  <c r="D46" i="15"/>
  <c r="HY828" i="62" s="1"/>
  <c r="W1" i="34"/>
  <c r="K168" i="9"/>
  <c r="G57" i="70" s="1"/>
  <c r="M17" i="9"/>
  <c r="I4" i="11" s="1"/>
  <c r="I8" i="8"/>
  <c r="J169" i="9"/>
  <c r="F61" i="70" s="1"/>
  <c r="F7" i="15"/>
  <c r="IA810" i="62" s="1"/>
  <c r="L82" i="9"/>
  <c r="H5" i="11" s="1"/>
  <c r="K98" i="9"/>
  <c r="AN6" i="70"/>
  <c r="AN32" i="70" s="1"/>
  <c r="L58" i="7"/>
  <c r="GV336" i="62" s="1"/>
  <c r="HD347" i="62"/>
  <c r="HC347" i="62"/>
  <c r="AN5" i="70"/>
  <c r="AN31" i="70" s="1"/>
  <c r="M91" i="9"/>
  <c r="M123" i="9" s="1"/>
  <c r="M107" i="9"/>
  <c r="N107" i="9"/>
  <c r="N91" i="9"/>
  <c r="N123" i="9" s="1"/>
  <c r="L49" i="9"/>
  <c r="L14" i="13" s="1"/>
  <c r="M158" i="9"/>
  <c r="O42" i="9"/>
  <c r="O140" i="9"/>
  <c r="O158" i="9" s="1"/>
  <c r="O75" i="9"/>
  <c r="O26" i="9"/>
  <c r="O58" i="9" s="1"/>
  <c r="N31" i="9"/>
  <c r="N63" i="9" s="1"/>
  <c r="N47" i="9"/>
  <c r="N145" i="9"/>
  <c r="N165" i="9" s="1"/>
  <c r="N80" i="9"/>
  <c r="L65" i="9"/>
  <c r="O13" i="7"/>
  <c r="N51" i="7"/>
  <c r="N18" i="7"/>
  <c r="M56" i="7"/>
  <c r="O15" i="9" s="1"/>
  <c r="E52" i="70"/>
  <c r="K41" i="14"/>
  <c r="L41" i="14" s="1"/>
  <c r="AN11" i="70"/>
  <c r="AN37" i="70" s="1"/>
  <c r="J38" i="14"/>
  <c r="E13" i="70"/>
  <c r="E39" i="70" s="1"/>
  <c r="AN12" i="70"/>
  <c r="AN38" i="70" s="1"/>
  <c r="J36" i="14"/>
  <c r="K36" i="14" s="1"/>
  <c r="M40" i="14"/>
  <c r="N40" i="14" s="1"/>
  <c r="M25" i="34"/>
  <c r="K19" i="13"/>
  <c r="GX319" i="62"/>
  <c r="O5" i="7"/>
  <c r="N43" i="7"/>
  <c r="Q12" i="11"/>
  <c r="S19" i="8"/>
  <c r="M8" i="13"/>
  <c r="I37" i="15" s="1"/>
  <c r="FB264" i="62" s="1"/>
  <c r="M7" i="13"/>
  <c r="I36" i="15" s="1"/>
  <c r="FB263" i="62" s="1"/>
  <c r="M39" i="13"/>
  <c r="M70" i="13"/>
  <c r="M72" i="13" s="1"/>
  <c r="S61" i="22"/>
  <c r="T27" i="22"/>
  <c r="S95" i="22"/>
  <c r="BE66" i="62"/>
  <c r="DB187" i="62"/>
  <c r="G4" i="70"/>
  <c r="K22" i="11"/>
  <c r="K23" i="15" s="1"/>
  <c r="M29" i="8"/>
  <c r="GW331" i="62"/>
  <c r="O4" i="9"/>
  <c r="L43" i="14"/>
  <c r="K19" i="11"/>
  <c r="K20" i="15" s="1"/>
  <c r="M26" i="8"/>
  <c r="K24" i="11"/>
  <c r="K25" i="15" s="1"/>
  <c r="M31" i="8"/>
  <c r="U26" i="22"/>
  <c r="T60" i="22"/>
  <c r="T94" i="22"/>
  <c r="S43" i="22"/>
  <c r="T8" i="22"/>
  <c r="S77" i="22"/>
  <c r="S37" i="22"/>
  <c r="M59" i="7" s="1"/>
  <c r="P40" i="13"/>
  <c r="L64" i="13"/>
  <c r="H39" i="15" s="1"/>
  <c r="EY266" i="62" s="1"/>
  <c r="K59" i="13"/>
  <c r="K23" i="11"/>
  <c r="K24" i="15" s="1"/>
  <c r="M30" i="8"/>
  <c r="O4" i="6"/>
  <c r="H3" i="33" s="1"/>
  <c r="E17" i="6"/>
  <c r="J37" i="14"/>
  <c r="DA206" i="62"/>
  <c r="F12" i="70"/>
  <c r="M103" i="9"/>
  <c r="M87" i="9"/>
  <c r="M119" i="9" s="1"/>
  <c r="M85" i="9"/>
  <c r="M117" i="9" s="1"/>
  <c r="M101" i="9"/>
  <c r="N139" i="9"/>
  <c r="N74" i="9"/>
  <c r="N41" i="9"/>
  <c r="N25" i="9"/>
  <c r="N57" i="9" s="1"/>
  <c r="K18" i="11"/>
  <c r="K19" i="15" s="1"/>
  <c r="M25" i="8"/>
  <c r="O8" i="9"/>
  <c r="M17" i="13"/>
  <c r="K130" i="9"/>
  <c r="G7" i="15" s="1"/>
  <c r="M150" i="9"/>
  <c r="DM195" i="62"/>
  <c r="P13" i="15"/>
  <c r="DA199" i="62"/>
  <c r="F11" i="70"/>
  <c r="F51" i="70" s="1"/>
  <c r="S51" i="22"/>
  <c r="T17" i="22"/>
  <c r="S85" i="22"/>
  <c r="L88" i="9"/>
  <c r="L120" i="9" s="1"/>
  <c r="L104" i="9"/>
  <c r="AF27" i="62"/>
  <c r="FU293" i="62" s="1"/>
  <c r="L33" i="9"/>
  <c r="L100" i="9"/>
  <c r="L84" i="9"/>
  <c r="L116" i="9" s="1"/>
  <c r="H16" i="6"/>
  <c r="G16" i="6" s="1"/>
  <c r="N5" i="6"/>
  <c r="G4" i="33" s="1"/>
  <c r="G33" i="15" s="1"/>
  <c r="EX261" i="62" s="1"/>
  <c r="J44" i="14"/>
  <c r="K13" i="11"/>
  <c r="M20" i="8"/>
  <c r="G45" i="14"/>
  <c r="H40" i="8" s="1"/>
  <c r="G30" i="11" s="1"/>
  <c r="G32" i="11" s="1"/>
  <c r="DB201" i="62" s="1"/>
  <c r="I33" i="14"/>
  <c r="L42" i="14"/>
  <c r="GX321" i="62"/>
  <c r="O7" i="7"/>
  <c r="N45" i="7"/>
  <c r="L26" i="34"/>
  <c r="X4" i="34" s="1"/>
  <c r="X6" i="34" s="1"/>
  <c r="Q26" i="34"/>
  <c r="K26" i="34"/>
  <c r="L7" i="34" s="1"/>
  <c r="L8" i="34" s="1"/>
  <c r="P26" i="34"/>
  <c r="N26" i="34"/>
  <c r="X5" i="34" s="1"/>
  <c r="J27" i="34"/>
  <c r="M137" i="9"/>
  <c r="M155" i="9" s="1"/>
  <c r="M72" i="9"/>
  <c r="M39" i="9"/>
  <c r="M23" i="9"/>
  <c r="M55" i="9" s="1"/>
  <c r="L35" i="14"/>
  <c r="M35" i="14" s="1"/>
  <c r="R71" i="22"/>
  <c r="R72" i="22"/>
  <c r="N5" i="13" s="1"/>
  <c r="L86" i="9"/>
  <c r="L118" i="9" s="1"/>
  <c r="L102" i="9"/>
  <c r="E61" i="70"/>
  <c r="H9" i="11"/>
  <c r="I37" i="8"/>
  <c r="ET268" i="62"/>
  <c r="C46" i="15"/>
  <c r="K11" i="11"/>
  <c r="O6" i="13"/>
  <c r="M18" i="8"/>
  <c r="M50" i="13"/>
  <c r="L51" i="13"/>
  <c r="L52" i="13" s="1"/>
  <c r="T12" i="22"/>
  <c r="S46" i="22"/>
  <c r="S80" i="22"/>
  <c r="N134" i="9"/>
  <c r="N152" i="9" s="1"/>
  <c r="N69" i="9"/>
  <c r="N20" i="9"/>
  <c r="N52" i="9" s="1"/>
  <c r="N36" i="9"/>
  <c r="I35" i="70"/>
  <c r="M154" i="9"/>
  <c r="DB192" i="62"/>
  <c r="G7" i="70"/>
  <c r="H36" i="15"/>
  <c r="EY263" i="62" s="1"/>
  <c r="G8" i="15"/>
  <c r="EX252" i="62" s="1"/>
  <c r="G6" i="11"/>
  <c r="H12" i="8"/>
  <c r="L34" i="14"/>
  <c r="M34" i="14" s="1"/>
  <c r="C39" i="70"/>
  <c r="C53" i="70"/>
  <c r="M152" i="9"/>
  <c r="U78" i="22"/>
  <c r="U44" i="22"/>
  <c r="V9" i="22"/>
  <c r="I9" i="22" s="1"/>
  <c r="IA825" i="62"/>
  <c r="EW261" i="62"/>
  <c r="E159" i="82"/>
  <c r="S55" i="22"/>
  <c r="T21" i="22"/>
  <c r="S89" i="22"/>
  <c r="FE246" i="62"/>
  <c r="N44" i="51"/>
  <c r="M2" i="15"/>
  <c r="I48" i="70"/>
  <c r="S49" i="22"/>
  <c r="T15" i="22"/>
  <c r="S83" i="22"/>
  <c r="T30" i="22"/>
  <c r="S64" i="22"/>
  <c r="S98" i="22"/>
  <c r="K14" i="11"/>
  <c r="M21" i="8"/>
  <c r="K20" i="11"/>
  <c r="K21" i="15" s="1"/>
  <c r="M27" i="8"/>
  <c r="T19" i="22"/>
  <c r="S53" i="22"/>
  <c r="S87" i="22"/>
  <c r="B161" i="82"/>
  <c r="B162" i="82" s="1"/>
  <c r="B164" i="82" s="1"/>
  <c r="C163" i="82" s="1"/>
  <c r="DF194" i="62"/>
  <c r="J8" i="70"/>
  <c r="J12" i="15"/>
  <c r="FC255" i="62" s="1"/>
  <c r="K17" i="11"/>
  <c r="K18" i="15" s="1"/>
  <c r="M24" i="8"/>
  <c r="DF198" i="62"/>
  <c r="J16" i="15"/>
  <c r="C36" i="70"/>
  <c r="C50" i="70"/>
  <c r="D50" i="70"/>
  <c r="C14" i="70"/>
  <c r="DF185" i="62"/>
  <c r="J3" i="70"/>
  <c r="K2" i="11"/>
  <c r="DE193" i="62"/>
  <c r="J11" i="15"/>
  <c r="FC254" i="62" s="1"/>
  <c r="S67" i="22"/>
  <c r="T33" i="22"/>
  <c r="S101" i="22"/>
  <c r="S63" i="22"/>
  <c r="T29" i="22"/>
  <c r="S97" i="22"/>
  <c r="M83" i="9"/>
  <c r="M99" i="9"/>
  <c r="GV332" i="62"/>
  <c r="N5" i="9"/>
  <c r="G34" i="15"/>
  <c r="EX262" i="62" s="1"/>
  <c r="H44" i="8"/>
  <c r="G37" i="11" s="1"/>
  <c r="DF196" i="62"/>
  <c r="J14" i="15"/>
  <c r="FC257" i="62" s="1"/>
  <c r="J9" i="70"/>
  <c r="M6" i="6"/>
  <c r="E5" i="33"/>
  <c r="G5" i="11"/>
  <c r="K171" i="9"/>
  <c r="H10" i="8"/>
  <c r="GW333" i="62"/>
  <c r="O6" i="9"/>
  <c r="L148" i="9"/>
  <c r="B19" i="34"/>
  <c r="D18" i="34"/>
  <c r="F18" i="34" s="1"/>
  <c r="O26" i="34" s="1"/>
  <c r="C19" i="34"/>
  <c r="E19" i="34" s="1"/>
  <c r="M135" i="9"/>
  <c r="M153" i="9" s="1"/>
  <c r="M70" i="9"/>
  <c r="M37" i="9"/>
  <c r="M21" i="9"/>
  <c r="M53" i="9" s="1"/>
  <c r="DA189" i="62"/>
  <c r="T36" i="22"/>
  <c r="S70" i="22"/>
  <c r="S104" i="22"/>
  <c r="GW329" i="62"/>
  <c r="O2" i="9"/>
  <c r="M68" i="9"/>
  <c r="M133" i="9"/>
  <c r="M151" i="9" s="1"/>
  <c r="M19" i="9"/>
  <c r="M51" i="9" s="1"/>
  <c r="M35" i="9"/>
  <c r="GX323" i="62"/>
  <c r="O9" i="7"/>
  <c r="N47" i="7"/>
  <c r="M89" i="9"/>
  <c r="M121" i="9" s="1"/>
  <c r="M105" i="9"/>
  <c r="N136" i="9"/>
  <c r="N154" i="9" s="1"/>
  <c r="N71" i="9"/>
  <c r="N38" i="9"/>
  <c r="N22" i="9"/>
  <c r="N54" i="9" s="1"/>
  <c r="E32" i="70"/>
  <c r="E10" i="70"/>
  <c r="E50" i="70" s="1"/>
  <c r="DA188" i="62"/>
  <c r="F5" i="70"/>
  <c r="F45" i="70" s="1"/>
  <c r="F7" i="11"/>
  <c r="GV330" i="62"/>
  <c r="N3" i="9"/>
  <c r="GW324" i="62"/>
  <c r="N10" i="7"/>
  <c r="M48" i="7"/>
  <c r="K27" i="11"/>
  <c r="K28" i="15" s="1"/>
  <c r="M34" i="8"/>
  <c r="Q147" i="9"/>
  <c r="O13" i="8"/>
  <c r="I10" i="15"/>
  <c r="FB253" i="62" s="1"/>
  <c r="J16" i="8"/>
  <c r="IA811" i="62"/>
  <c r="EW252" i="62"/>
  <c r="IA806" i="62"/>
  <c r="E141" i="82"/>
  <c r="EW248" i="62"/>
  <c r="F5" i="15"/>
  <c r="DB200" i="62"/>
  <c r="T68" i="22"/>
  <c r="U34" i="22"/>
  <c r="T102" i="22"/>
  <c r="S59" i="22"/>
  <c r="T25" i="22"/>
  <c r="S93" i="22"/>
  <c r="F33" i="70"/>
  <c r="O12" i="7"/>
  <c r="N50" i="7"/>
  <c r="P9" i="9" s="1"/>
  <c r="DF197" i="62"/>
  <c r="J15" i="15"/>
  <c r="FC258" i="62" s="1"/>
  <c r="HZ827" i="62"/>
  <c r="GV318" i="62"/>
  <c r="L22" i="7"/>
  <c r="HX827" i="62"/>
  <c r="U75" i="22"/>
  <c r="U41" i="22"/>
  <c r="V6" i="22"/>
  <c r="CY201" i="62"/>
  <c r="D34" i="11"/>
  <c r="J18" i="15"/>
  <c r="I43" i="70"/>
  <c r="I16" i="70"/>
  <c r="I29" i="70" s="1"/>
  <c r="AP2" i="70"/>
  <c r="AP3" i="70"/>
  <c r="AP16" i="70" s="1"/>
  <c r="AP29" i="70" s="1"/>
  <c r="U42" i="22"/>
  <c r="U76" i="22"/>
  <c r="V7" i="22"/>
  <c r="S69" i="22"/>
  <c r="T35" i="22"/>
  <c r="S103" i="22"/>
  <c r="T52" i="22"/>
  <c r="U18" i="22"/>
  <c r="T86" i="22"/>
  <c r="U22" i="22"/>
  <c r="T56" i="22"/>
  <c r="T90" i="22"/>
  <c r="L115" i="9"/>
  <c r="N49" i="7"/>
  <c r="O11" i="7"/>
  <c r="X49" i="8"/>
  <c r="Y46" i="8"/>
  <c r="K39" i="14"/>
  <c r="L39" i="14" s="1"/>
  <c r="L153" i="9"/>
  <c r="K49" i="8"/>
  <c r="L46" i="8"/>
  <c r="N132" i="9"/>
  <c r="N67" i="9"/>
  <c r="N18" i="9"/>
  <c r="N34" i="9"/>
  <c r="K15" i="11"/>
  <c r="M22" i="8"/>
  <c r="C18" i="6"/>
  <c r="D17" i="6"/>
  <c r="F17" i="6" s="1"/>
  <c r="B18" i="6"/>
  <c r="F38" i="15"/>
  <c r="K20" i="13"/>
  <c r="K21" i="13" s="1"/>
  <c r="G38" i="15" s="1"/>
  <c r="EX265" i="62" s="1"/>
  <c r="V14" i="22"/>
  <c r="I14" i="22" s="1"/>
  <c r="U48" i="22"/>
  <c r="U82" i="22"/>
  <c r="I34" i="70"/>
  <c r="D14" i="70"/>
  <c r="D40" i="70" s="1"/>
  <c r="D36" i="70"/>
  <c r="S47" i="22"/>
  <c r="T13" i="22"/>
  <c r="S81" i="22"/>
  <c r="S65" i="22"/>
  <c r="T31" i="22"/>
  <c r="S99" i="22"/>
  <c r="K21" i="11"/>
  <c r="K22" i="15" s="1"/>
  <c r="M28" i="8"/>
  <c r="E51" i="70"/>
  <c r="GW322" i="62"/>
  <c r="N8" i="7"/>
  <c r="M46" i="7"/>
  <c r="U20" i="22"/>
  <c r="T54" i="22"/>
  <c r="T88" i="22"/>
  <c r="EX248" i="62"/>
  <c r="E46" i="15"/>
  <c r="K71" i="13"/>
  <c r="M20" i="7"/>
  <c r="GW326" i="62" s="1"/>
  <c r="S79" i="22"/>
  <c r="S45" i="22"/>
  <c r="T10" i="22"/>
  <c r="M50" i="9"/>
  <c r="N2" i="13"/>
  <c r="N3" i="13" s="1"/>
  <c r="O1" i="9"/>
  <c r="K16" i="11"/>
  <c r="K17" i="15" s="1"/>
  <c r="M23" i="8"/>
  <c r="H45" i="14"/>
  <c r="I40" i="8" s="1"/>
  <c r="H30" i="11" s="1"/>
  <c r="K25" i="11"/>
  <c r="K26" i="15" s="1"/>
  <c r="M32" i="8"/>
  <c r="GW320" i="62"/>
  <c r="M44" i="7"/>
  <c r="N6" i="7"/>
  <c r="S57" i="22"/>
  <c r="T23" i="22"/>
  <c r="S91" i="22"/>
  <c r="GV334" i="62"/>
  <c r="N7" i="9"/>
  <c r="U32" i="22"/>
  <c r="T66" i="22"/>
  <c r="T100" i="22"/>
  <c r="T62" i="22"/>
  <c r="U28" i="22"/>
  <c r="T96" i="22"/>
  <c r="K29" i="11"/>
  <c r="K30" i="15" s="1"/>
  <c r="M36" i="8"/>
  <c r="K28" i="11"/>
  <c r="K29" i="15" s="1"/>
  <c r="M35" i="8"/>
  <c r="T58" i="22"/>
  <c r="T92" i="22"/>
  <c r="U24" i="22"/>
  <c r="O139" i="9"/>
  <c r="O157" i="9" s="1"/>
  <c r="O41" i="9"/>
  <c r="O74" i="9"/>
  <c r="O25" i="9"/>
  <c r="O57" i="9" s="1"/>
  <c r="I64" i="70"/>
  <c r="J63" i="70"/>
  <c r="D161" i="82"/>
  <c r="D162" i="82" s="1"/>
  <c r="T50" i="22"/>
  <c r="U16" i="22"/>
  <c r="T84" i="22"/>
  <c r="R105" i="22"/>
  <c r="K17" i="8" s="1"/>
  <c r="J10" i="11" s="1"/>
  <c r="K26" i="11"/>
  <c r="K27" i="15" s="1"/>
  <c r="M33" i="8"/>
  <c r="GW328" i="62"/>
  <c r="M4" i="7"/>
  <c r="N42" i="7"/>
  <c r="FB259" i="62"/>
  <c r="D37" i="70"/>
  <c r="D13" i="70"/>
  <c r="D39" i="70" s="1"/>
  <c r="E45" i="70"/>
  <c r="AJ49" i="8"/>
  <c r="AK46" i="8"/>
  <c r="CX203" i="62"/>
  <c r="C39" i="11"/>
  <c r="N138" i="9"/>
  <c r="N73" i="9"/>
  <c r="N40" i="9"/>
  <c r="N24" i="9"/>
  <c r="N56" i="9" s="1"/>
  <c r="C164" i="82" l="1"/>
  <c r="D163" i="82" s="1"/>
  <c r="D164" i="82" s="1"/>
  <c r="E163" i="82" s="1"/>
  <c r="E39" i="11"/>
  <c r="CZ208" i="62" s="1"/>
  <c r="L166" i="9"/>
  <c r="L16" i="13" s="1"/>
  <c r="DC187" i="62"/>
  <c r="H4" i="70"/>
  <c r="O14" i="7"/>
  <c r="N52" i="7"/>
  <c r="P11" i="9" s="1"/>
  <c r="P95" i="9"/>
  <c r="P127" i="9" s="1"/>
  <c r="P111" i="9"/>
  <c r="J47" i="8"/>
  <c r="I31" i="11" s="1"/>
  <c r="DE200" i="62" s="1"/>
  <c r="M159" i="9"/>
  <c r="M166" i="9" s="1"/>
  <c r="M16" i="13" s="1"/>
  <c r="N92" i="9"/>
  <c r="N124" i="9" s="1"/>
  <c r="N108" i="9"/>
  <c r="J8" i="8"/>
  <c r="M108" i="9"/>
  <c r="M92" i="9"/>
  <c r="M124" i="9" s="1"/>
  <c r="Q144" i="9"/>
  <c r="Q79" i="9"/>
  <c r="Q46" i="9"/>
  <c r="Q30" i="9"/>
  <c r="Q62" i="9" s="1"/>
  <c r="GX325" i="62"/>
  <c r="O27" i="9"/>
  <c r="O59" i="9" s="1"/>
  <c r="O76" i="9"/>
  <c r="O141" i="9"/>
  <c r="O159" i="9" s="1"/>
  <c r="O43" i="9"/>
  <c r="P164" i="9"/>
  <c r="P163" i="9"/>
  <c r="P162" i="9"/>
  <c r="R17" i="7"/>
  <c r="P55" i="7"/>
  <c r="O28" i="9"/>
  <c r="O60" i="9" s="1"/>
  <c r="O77" i="9"/>
  <c r="O142" i="9"/>
  <c r="O160" i="9" s="1"/>
  <c r="O44" i="9"/>
  <c r="N77" i="9"/>
  <c r="N28" i="9"/>
  <c r="N60" i="9" s="1"/>
  <c r="N44" i="9"/>
  <c r="N142" i="9"/>
  <c r="O15" i="7"/>
  <c r="N53" i="7"/>
  <c r="P12" i="9" s="1"/>
  <c r="EU271" i="62"/>
  <c r="O16" i="9"/>
  <c r="L168" i="9"/>
  <c r="H57" i="70" s="1"/>
  <c r="N57" i="7"/>
  <c r="P16" i="9" s="1"/>
  <c r="O19" i="7"/>
  <c r="O45" i="9"/>
  <c r="O29" i="9"/>
  <c r="O61" i="9" s="1"/>
  <c r="O78" i="9"/>
  <c r="O143" i="9"/>
  <c r="O161" i="9" s="1"/>
  <c r="N94" i="9"/>
  <c r="N126" i="9" s="1"/>
  <c r="N110" i="9"/>
  <c r="O16" i="7"/>
  <c r="N54" i="7"/>
  <c r="N113" i="9"/>
  <c r="N97" i="9"/>
  <c r="N129" i="9" s="1"/>
  <c r="X1" i="34"/>
  <c r="M49" i="9"/>
  <c r="M14" i="13" s="1"/>
  <c r="GW335" i="62"/>
  <c r="FC259" i="62"/>
  <c r="I10" i="8"/>
  <c r="EW251" i="62"/>
  <c r="L171" i="9"/>
  <c r="E144" i="82"/>
  <c r="N17" i="13"/>
  <c r="AN10" i="70"/>
  <c r="AN36" i="70" s="1"/>
  <c r="M65" i="9"/>
  <c r="L20" i="13"/>
  <c r="L21" i="13" s="1"/>
  <c r="H38" i="15" s="1"/>
  <c r="EY265" i="62" s="1"/>
  <c r="O145" i="9"/>
  <c r="O165" i="9" s="1"/>
  <c r="O80" i="9"/>
  <c r="O47" i="9"/>
  <c r="O31" i="9"/>
  <c r="O63" i="9" s="1"/>
  <c r="L60" i="7"/>
  <c r="O18" i="7"/>
  <c r="N56" i="7"/>
  <c r="P15" i="9" s="1"/>
  <c r="P10" i="9"/>
  <c r="P13" i="7"/>
  <c r="O51" i="7"/>
  <c r="Q10" i="9" s="1"/>
  <c r="L114" i="9"/>
  <c r="L15" i="13" s="1"/>
  <c r="L19" i="13" s="1"/>
  <c r="O107" i="9"/>
  <c r="O91" i="9"/>
  <c r="O123" i="9" s="1"/>
  <c r="M33" i="9"/>
  <c r="H4" i="15"/>
  <c r="EY248" i="62" s="1"/>
  <c r="N112" i="9"/>
  <c r="N96" i="9"/>
  <c r="N128" i="9" s="1"/>
  <c r="HC348" i="62"/>
  <c r="HD348" i="62"/>
  <c r="AN13" i="70"/>
  <c r="AN39" i="70" s="1"/>
  <c r="M41" i="14"/>
  <c r="N41" i="14" s="1"/>
  <c r="N34" i="14"/>
  <c r="K38" i="14"/>
  <c r="M39" i="14"/>
  <c r="N39" i="14" s="1"/>
  <c r="F13" i="70"/>
  <c r="F39" i="70" s="1"/>
  <c r="L36" i="14"/>
  <c r="M36" i="14" s="1"/>
  <c r="O40" i="14"/>
  <c r="P40" i="14" s="1"/>
  <c r="EX251" i="62"/>
  <c r="G43" i="15"/>
  <c r="EX268" i="62" s="1"/>
  <c r="N89" i="9"/>
  <c r="N121" i="9" s="1"/>
  <c r="N105" i="9"/>
  <c r="V16" i="22"/>
  <c r="U50" i="22"/>
  <c r="U84" i="22"/>
  <c r="O2" i="13"/>
  <c r="O3" i="13" s="1"/>
  <c r="P1" i="9"/>
  <c r="GX322" i="62"/>
  <c r="O8" i="7"/>
  <c r="N46" i="7"/>
  <c r="T47" i="22"/>
  <c r="U13" i="22"/>
  <c r="T81" i="22"/>
  <c r="CY203" i="62"/>
  <c r="D39" i="11"/>
  <c r="N87" i="9"/>
  <c r="N119" i="9" s="1"/>
  <c r="N103" i="9"/>
  <c r="M86" i="9"/>
  <c r="M118" i="9" s="1"/>
  <c r="M102" i="9"/>
  <c r="N135" i="9"/>
  <c r="N70" i="9"/>
  <c r="N21" i="9"/>
  <c r="N53" i="9" s="1"/>
  <c r="N37" i="9"/>
  <c r="T67" i="22"/>
  <c r="U33" i="22"/>
  <c r="T101" i="22"/>
  <c r="L20" i="11"/>
  <c r="L21" i="15" s="1"/>
  <c r="N27" i="8"/>
  <c r="K44" i="14"/>
  <c r="L44" i="14" s="1"/>
  <c r="M44" i="14" s="1"/>
  <c r="N44" i="14" s="1"/>
  <c r="L18" i="11"/>
  <c r="L19" i="15" s="1"/>
  <c r="N25" i="8"/>
  <c r="O5" i="6"/>
  <c r="H4" i="33" s="1"/>
  <c r="H33" i="15" s="1"/>
  <c r="H17" i="6"/>
  <c r="G17" i="6" s="1"/>
  <c r="V26" i="22"/>
  <c r="U60" i="22"/>
  <c r="U94" i="22"/>
  <c r="R12" i="11"/>
  <c r="T19" i="8"/>
  <c r="L28" i="11"/>
  <c r="L29" i="15" s="1"/>
  <c r="N35" i="8"/>
  <c r="L25" i="11"/>
  <c r="L26" i="15" s="1"/>
  <c r="N32" i="8"/>
  <c r="IA822" i="62"/>
  <c r="IA827" i="62" s="1"/>
  <c r="E156" i="82"/>
  <c r="EW265" i="62"/>
  <c r="N150" i="9"/>
  <c r="GW334" i="62"/>
  <c r="O7" i="9"/>
  <c r="DG197" i="62"/>
  <c r="K15" i="15"/>
  <c r="FD258" i="62" s="1"/>
  <c r="K37" i="14"/>
  <c r="L26" i="11"/>
  <c r="L27" i="15" s="1"/>
  <c r="N33" i="8"/>
  <c r="U56" i="22"/>
  <c r="V22" i="22"/>
  <c r="U90" i="22"/>
  <c r="J34" i="70"/>
  <c r="J48" i="70"/>
  <c r="T46" i="22"/>
  <c r="U12" i="22"/>
  <c r="T80" i="22"/>
  <c r="J10" i="15"/>
  <c r="FC253" i="62" s="1"/>
  <c r="K16" i="8"/>
  <c r="M88" i="9"/>
  <c r="M120" i="9" s="1"/>
  <c r="M104" i="9"/>
  <c r="M26" i="34"/>
  <c r="GX331" i="62"/>
  <c r="P4" i="9"/>
  <c r="I45" i="14"/>
  <c r="J40" i="8" s="1"/>
  <c r="I30" i="11" s="1"/>
  <c r="J33" i="14"/>
  <c r="L13" i="11"/>
  <c r="N20" i="8"/>
  <c r="O138" i="9"/>
  <c r="O156" i="9" s="1"/>
  <c r="O73" i="9"/>
  <c r="O40" i="9"/>
  <c r="O24" i="9"/>
  <c r="O56" i="9" s="1"/>
  <c r="N106" i="9"/>
  <c r="N90" i="9"/>
  <c r="N122" i="9" s="1"/>
  <c r="L19" i="11"/>
  <c r="L20" i="15" s="1"/>
  <c r="N26" i="8"/>
  <c r="GY319" i="62"/>
  <c r="P5" i="7"/>
  <c r="O43" i="7"/>
  <c r="M42" i="14"/>
  <c r="N42" i="14" s="1"/>
  <c r="O106" i="9"/>
  <c r="O90" i="9"/>
  <c r="O122" i="9" s="1"/>
  <c r="DG198" i="62"/>
  <c r="K16" i="15"/>
  <c r="FD259" i="62" s="1"/>
  <c r="L14" i="11"/>
  <c r="N21" i="8"/>
  <c r="DC192" i="62"/>
  <c r="H7" i="70"/>
  <c r="H47" i="70" s="1"/>
  <c r="H32" i="11"/>
  <c r="DC201" i="62" s="1"/>
  <c r="N156" i="9"/>
  <c r="N8" i="13"/>
  <c r="J37" i="15" s="1"/>
  <c r="FC264" i="62" s="1"/>
  <c r="N7" i="13"/>
  <c r="N43" i="13"/>
  <c r="N44" i="13" s="1"/>
  <c r="N39" i="13"/>
  <c r="N70" i="13"/>
  <c r="N72" i="13" s="1"/>
  <c r="P8" i="9"/>
  <c r="R147" i="9"/>
  <c r="P13" i="8"/>
  <c r="R14" i="18"/>
  <c r="N133" i="9"/>
  <c r="N151" i="9" s="1"/>
  <c r="N68" i="9"/>
  <c r="N35" i="9"/>
  <c r="N19" i="9"/>
  <c r="N51" i="9" s="1"/>
  <c r="O136" i="9"/>
  <c r="O154" i="9" s="1"/>
  <c r="O71" i="9"/>
  <c r="O38" i="9"/>
  <c r="O22" i="9"/>
  <c r="O54" i="9" s="1"/>
  <c r="DB188" i="62"/>
  <c r="G5" i="70"/>
  <c r="G6" i="70" s="1"/>
  <c r="J35" i="70"/>
  <c r="J49" i="70"/>
  <c r="FF246" i="62"/>
  <c r="O44" i="51"/>
  <c r="N2" i="15"/>
  <c r="S105" i="22"/>
  <c r="L17" i="8" s="1"/>
  <c r="K10" i="11" s="1"/>
  <c r="M43" i="14"/>
  <c r="G7" i="11"/>
  <c r="DN195" i="62"/>
  <c r="Q13" i="15"/>
  <c r="D18" i="6"/>
  <c r="F18" i="6" s="1"/>
  <c r="B19" i="6"/>
  <c r="C19" i="6"/>
  <c r="L49" i="8"/>
  <c r="M46" i="8"/>
  <c r="Y49" i="8"/>
  <c r="Z46" i="8"/>
  <c r="V75" i="22"/>
  <c r="W6" i="22"/>
  <c r="V41" i="22"/>
  <c r="U25" i="22"/>
  <c r="T59" i="22"/>
  <c r="T93" i="22"/>
  <c r="O132" i="9"/>
  <c r="O67" i="9"/>
  <c r="O18" i="9"/>
  <c r="O34" i="9"/>
  <c r="T70" i="22"/>
  <c r="U36" i="22"/>
  <c r="T104" i="22"/>
  <c r="J64" i="70"/>
  <c r="K63" i="70"/>
  <c r="V32" i="22"/>
  <c r="I32" i="22" s="1"/>
  <c r="U66" i="22"/>
  <c r="U100" i="22"/>
  <c r="N137" i="9"/>
  <c r="N72" i="9"/>
  <c r="N23" i="9"/>
  <c r="N55" i="9" s="1"/>
  <c r="N39" i="9"/>
  <c r="EX249" i="62"/>
  <c r="AK49" i="8"/>
  <c r="AL46" i="8"/>
  <c r="GX328" i="62"/>
  <c r="N4" i="7"/>
  <c r="O42" i="7"/>
  <c r="DF193" i="62"/>
  <c r="K11" i="15"/>
  <c r="FD254" i="62" s="1"/>
  <c r="U58" i="22"/>
  <c r="V24" i="22"/>
  <c r="U92" i="22"/>
  <c r="GX320" i="62"/>
  <c r="O6" i="7"/>
  <c r="N44" i="7"/>
  <c r="L16" i="11"/>
  <c r="L17" i="15" s="1"/>
  <c r="N23" i="8"/>
  <c r="V20" i="22"/>
  <c r="U54" i="22"/>
  <c r="U88" i="22"/>
  <c r="T65" i="22"/>
  <c r="U31" i="22"/>
  <c r="T99" i="22"/>
  <c r="P4" i="6"/>
  <c r="I3" i="33" s="1"/>
  <c r="E18" i="6"/>
  <c r="N50" i="9"/>
  <c r="L130" i="9"/>
  <c r="L27" i="11"/>
  <c r="L28" i="15" s="1"/>
  <c r="N34" i="8"/>
  <c r="E36" i="70"/>
  <c r="E14" i="70"/>
  <c r="E40" i="70" s="1"/>
  <c r="GY323" i="62"/>
  <c r="P9" i="7"/>
  <c r="O47" i="7"/>
  <c r="DB206" i="62"/>
  <c r="G12" i="70"/>
  <c r="D53" i="70"/>
  <c r="E53" i="70"/>
  <c r="GW318" i="62"/>
  <c r="M22" i="7"/>
  <c r="U62" i="22"/>
  <c r="V28" i="22"/>
  <c r="I28" i="22" s="1"/>
  <c r="U96" i="22"/>
  <c r="GW330" i="62"/>
  <c r="O3" i="9"/>
  <c r="T79" i="22"/>
  <c r="T45" i="22"/>
  <c r="U10" i="22"/>
  <c r="HZ828" i="62"/>
  <c r="EV271" i="62"/>
  <c r="GW332" i="62"/>
  <c r="O5" i="9"/>
  <c r="H30" i="70"/>
  <c r="L15" i="11"/>
  <c r="N22" i="8"/>
  <c r="N17" i="9"/>
  <c r="V42" i="22"/>
  <c r="I42" i="22" s="1"/>
  <c r="BY120" i="62" s="1"/>
  <c r="W7" i="22"/>
  <c r="V76" i="22"/>
  <c r="I76" i="22" s="1"/>
  <c r="BZ120" i="62" s="1"/>
  <c r="I7" i="22"/>
  <c r="P139" i="9"/>
  <c r="P157" i="9" s="1"/>
  <c r="P74" i="9"/>
  <c r="P41" i="9"/>
  <c r="P25" i="9"/>
  <c r="P57" i="9" s="1"/>
  <c r="V34" i="22"/>
  <c r="I34" i="22" s="1"/>
  <c r="U102" i="22"/>
  <c r="U68" i="22"/>
  <c r="I9" i="11"/>
  <c r="J37" i="8"/>
  <c r="DA190" i="62"/>
  <c r="F34" i="11"/>
  <c r="M100" i="9"/>
  <c r="M84" i="9"/>
  <c r="M116" i="9" s="1"/>
  <c r="H19" i="34"/>
  <c r="G19" i="34" s="1"/>
  <c r="P27" i="34" s="1"/>
  <c r="K169" i="9"/>
  <c r="M115" i="9"/>
  <c r="L17" i="11"/>
  <c r="L18" i="15" s="1"/>
  <c r="N24" i="8"/>
  <c r="U19" i="22"/>
  <c r="T53" i="22"/>
  <c r="T87" i="22"/>
  <c r="T64" i="22"/>
  <c r="T98" i="22"/>
  <c r="U30" i="22"/>
  <c r="T55" i="22"/>
  <c r="U21" i="22"/>
  <c r="T89" i="22"/>
  <c r="DB189" i="62"/>
  <c r="G33" i="70"/>
  <c r="G47" i="70"/>
  <c r="N101" i="9"/>
  <c r="N85" i="9"/>
  <c r="N117" i="9" s="1"/>
  <c r="M64" i="13"/>
  <c r="L59" i="13"/>
  <c r="DG194" i="62"/>
  <c r="K8" i="70"/>
  <c r="AP8" i="70" s="1"/>
  <c r="AP34" i="70" s="1"/>
  <c r="K12" i="15"/>
  <c r="FD255" i="62" s="1"/>
  <c r="GY321" i="62"/>
  <c r="P7" i="7"/>
  <c r="O45" i="7"/>
  <c r="DG196" i="62"/>
  <c r="K14" i="15"/>
  <c r="FD257" i="62" s="1"/>
  <c r="K9" i="70"/>
  <c r="AP9" i="70" s="1"/>
  <c r="AP35" i="70" s="1"/>
  <c r="N35" i="14"/>
  <c r="O35" i="14" s="1"/>
  <c r="P35" i="14" s="1"/>
  <c r="F37" i="70"/>
  <c r="M148" i="9"/>
  <c r="N157" i="9"/>
  <c r="DC188" i="62"/>
  <c r="F38" i="70"/>
  <c r="F52" i="70"/>
  <c r="T63" i="22"/>
  <c r="U29" i="22"/>
  <c r="T97" i="22"/>
  <c r="DG185" i="62"/>
  <c r="K3" i="70"/>
  <c r="L2" i="11"/>
  <c r="C54" i="70"/>
  <c r="C40" i="70"/>
  <c r="D54" i="70"/>
  <c r="U15" i="22"/>
  <c r="T49" i="22"/>
  <c r="T83" i="22"/>
  <c r="W9" i="22"/>
  <c r="V78" i="22"/>
  <c r="I78" i="22" s="1"/>
  <c r="BZ122" i="62" s="1"/>
  <c r="V44" i="22"/>
  <c r="I44" i="22" s="1"/>
  <c r="BY122" i="62" s="1"/>
  <c r="L23" i="11"/>
  <c r="L24" i="15" s="1"/>
  <c r="N30" i="8"/>
  <c r="T77" i="22"/>
  <c r="T43" i="22"/>
  <c r="U8" i="22"/>
  <c r="T37" i="22"/>
  <c r="N59" i="7" s="1"/>
  <c r="L24" i="11"/>
  <c r="L25" i="15" s="1"/>
  <c r="N31" i="8"/>
  <c r="O134" i="9"/>
  <c r="O69" i="9"/>
  <c r="O20" i="9"/>
  <c r="O52" i="9" s="1"/>
  <c r="O36" i="9"/>
  <c r="G30" i="70"/>
  <c r="G44" i="70"/>
  <c r="H44" i="70"/>
  <c r="AO4" i="70"/>
  <c r="AO30" i="70" s="1"/>
  <c r="N20" i="7"/>
  <c r="GX326" i="62" s="1"/>
  <c r="DC199" i="62"/>
  <c r="H11" i="70"/>
  <c r="H37" i="70" s="1"/>
  <c r="N99" i="9"/>
  <c r="N83" i="9"/>
  <c r="P11" i="7"/>
  <c r="O49" i="7"/>
  <c r="U52" i="22"/>
  <c r="V18" i="22"/>
  <c r="I18" i="22" s="1"/>
  <c r="U86" i="22"/>
  <c r="P12" i="7"/>
  <c r="O50" i="7"/>
  <c r="Q9" i="9" s="1"/>
  <c r="H8" i="15"/>
  <c r="EY252" i="62" s="1"/>
  <c r="H6" i="11"/>
  <c r="I12" i="8"/>
  <c r="M82" i="9"/>
  <c r="D19" i="34"/>
  <c r="F19" i="34" s="1"/>
  <c r="O27" i="34" s="1"/>
  <c r="B20" i="34"/>
  <c r="C20" i="34"/>
  <c r="E20" i="34" s="1"/>
  <c r="H20" i="34" s="1"/>
  <c r="G20" i="34" s="1"/>
  <c r="N50" i="13"/>
  <c r="N63" i="13"/>
  <c r="M51" i="13"/>
  <c r="M52" i="13" s="1"/>
  <c r="T51" i="22"/>
  <c r="U17" i="22"/>
  <c r="T85" i="22"/>
  <c r="H34" i="15"/>
  <c r="EY262" i="62" s="1"/>
  <c r="I44" i="8"/>
  <c r="H37" i="11" s="1"/>
  <c r="L71" i="13"/>
  <c r="CX208" i="62"/>
  <c r="G41" i="13"/>
  <c r="G42" i="13" s="1"/>
  <c r="L29" i="11"/>
  <c r="L30" i="15" s="1"/>
  <c r="N36" i="8"/>
  <c r="T57" i="22"/>
  <c r="U23" i="22"/>
  <c r="T91" i="22"/>
  <c r="L21" i="11"/>
  <c r="L22" i="15" s="1"/>
  <c r="N28" i="8"/>
  <c r="EW249" i="62"/>
  <c r="GX324" i="62"/>
  <c r="N48" i="7"/>
  <c r="O10" i="7"/>
  <c r="F31" i="70"/>
  <c r="F6" i="70"/>
  <c r="V48" i="22"/>
  <c r="I48" i="22" s="1"/>
  <c r="W14" i="22"/>
  <c r="V82" i="22"/>
  <c r="I82" i="22" s="1"/>
  <c r="L98" i="9"/>
  <c r="T69" i="22"/>
  <c r="U35" i="22"/>
  <c r="T103" i="22"/>
  <c r="Q40" i="13"/>
  <c r="GX333" i="62"/>
  <c r="P6" i="9"/>
  <c r="M58" i="7"/>
  <c r="N6" i="6"/>
  <c r="F5" i="33"/>
  <c r="DE187" i="62"/>
  <c r="BE68" i="62"/>
  <c r="I4" i="70"/>
  <c r="J16" i="70"/>
  <c r="J29" i="70" s="1"/>
  <c r="J43" i="70"/>
  <c r="L11" i="11"/>
  <c r="P6" i="13"/>
  <c r="N18" i="8"/>
  <c r="HX828" i="62"/>
  <c r="ET271" i="62"/>
  <c r="C47" i="15"/>
  <c r="N27" i="34"/>
  <c r="Y5" i="34" s="1"/>
  <c r="K27" i="34"/>
  <c r="M7" i="34" s="1"/>
  <c r="M8" i="34" s="1"/>
  <c r="L27" i="34"/>
  <c r="Y4" i="34" s="1"/>
  <c r="Y6" i="34" s="1"/>
  <c r="J28" i="34"/>
  <c r="DB199" i="62"/>
  <c r="G11" i="70"/>
  <c r="S72" i="22"/>
  <c r="O5" i="13" s="1"/>
  <c r="S71" i="22"/>
  <c r="L22" i="11"/>
  <c r="L23" i="15" s="1"/>
  <c r="N29" i="8"/>
  <c r="T61" i="22"/>
  <c r="U27" i="22"/>
  <c r="T95" i="22"/>
  <c r="GX329" i="62"/>
  <c r="P2" i="9"/>
  <c r="I41" i="13" l="1"/>
  <c r="I42" i="13" s="1"/>
  <c r="I58" i="13" s="1"/>
  <c r="F50" i="8" s="1"/>
  <c r="GY325" i="62"/>
  <c r="M168" i="9"/>
  <c r="Q55" i="7"/>
  <c r="R14" i="9"/>
  <c r="Q95" i="9"/>
  <c r="Q127" i="9" s="1"/>
  <c r="Q111" i="9"/>
  <c r="R55" i="7"/>
  <c r="S14" i="9" s="1"/>
  <c r="S17" i="7"/>
  <c r="O92" i="9"/>
  <c r="O124" i="9" s="1"/>
  <c r="O108" i="9"/>
  <c r="Q162" i="9"/>
  <c r="Q163" i="9"/>
  <c r="Q164" i="9"/>
  <c r="P43" i="9"/>
  <c r="P141" i="9"/>
  <c r="P159" i="9" s="1"/>
  <c r="P27" i="9"/>
  <c r="P59" i="9" s="1"/>
  <c r="P76" i="9"/>
  <c r="P14" i="7"/>
  <c r="O52" i="7"/>
  <c r="P15" i="7"/>
  <c r="O53" i="7"/>
  <c r="N160" i="9"/>
  <c r="O109" i="9"/>
  <c r="O93" i="9"/>
  <c r="O125" i="9" s="1"/>
  <c r="P28" i="9"/>
  <c r="P60" i="9" s="1"/>
  <c r="P77" i="9"/>
  <c r="P142" i="9"/>
  <c r="P160" i="9" s="1"/>
  <c r="P44" i="9"/>
  <c r="N93" i="9"/>
  <c r="N125" i="9" s="1"/>
  <c r="N109" i="9"/>
  <c r="O54" i="7"/>
  <c r="Q13" i="9" s="1"/>
  <c r="P16" i="7"/>
  <c r="O57" i="7"/>
  <c r="Q16" i="9" s="1"/>
  <c r="P19" i="7"/>
  <c r="P48" i="9"/>
  <c r="P146" i="9"/>
  <c r="P32" i="9"/>
  <c r="P64" i="9" s="1"/>
  <c r="P81" i="9"/>
  <c r="O110" i="9"/>
  <c r="O94" i="9"/>
  <c r="O126" i="9" s="1"/>
  <c r="P13" i="9"/>
  <c r="O48" i="9"/>
  <c r="O146" i="9"/>
  <c r="O32" i="9"/>
  <c r="O64" i="9" s="1"/>
  <c r="O81" i="9"/>
  <c r="Y1" i="34"/>
  <c r="O41" i="14"/>
  <c r="P41" i="14" s="1"/>
  <c r="Q41" i="14" s="1"/>
  <c r="R41" i="14" s="1"/>
  <c r="S41" i="14" s="1"/>
  <c r="T41" i="14" s="1"/>
  <c r="U41" i="14" s="1"/>
  <c r="V41" i="14" s="1"/>
  <c r="W41" i="14" s="1"/>
  <c r="X41" i="14" s="1"/>
  <c r="Y41" i="14" s="1"/>
  <c r="Z41" i="14" s="1"/>
  <c r="AA41" i="14" s="1"/>
  <c r="AB41" i="14" s="1"/>
  <c r="AC41" i="14" s="1"/>
  <c r="AD41" i="14" s="1"/>
  <c r="AE41" i="14" s="1"/>
  <c r="AF41" i="14" s="1"/>
  <c r="AG41" i="14" s="1"/>
  <c r="AH41" i="14" s="1"/>
  <c r="AI41" i="14" s="1"/>
  <c r="AJ41" i="14" s="1"/>
  <c r="AK41" i="14" s="1"/>
  <c r="AL41" i="14" s="1"/>
  <c r="N33" i="9"/>
  <c r="M130" i="9"/>
  <c r="M114" i="9"/>
  <c r="M15" i="13" s="1"/>
  <c r="M19" i="13" s="1"/>
  <c r="F53" i="70"/>
  <c r="N58" i="7"/>
  <c r="GX336" i="62" s="1"/>
  <c r="M20" i="13"/>
  <c r="M21" i="13" s="1"/>
  <c r="I38" i="15" s="1"/>
  <c r="FB265" i="62" s="1"/>
  <c r="G46" i="15"/>
  <c r="EX271" i="62" s="1"/>
  <c r="I4" i="15"/>
  <c r="H5" i="15"/>
  <c r="EY249" i="62" s="1"/>
  <c r="N49" i="9"/>
  <c r="N14" i="13" s="1"/>
  <c r="Q42" i="9"/>
  <c r="Q26" i="9"/>
  <c r="Q58" i="9" s="1"/>
  <c r="Q140" i="9"/>
  <c r="Q158" i="9" s="1"/>
  <c r="Q75" i="9"/>
  <c r="M98" i="9"/>
  <c r="GX335" i="62"/>
  <c r="HD349" i="62"/>
  <c r="HC349" i="62"/>
  <c r="P51" i="7"/>
  <c r="R10" i="9" s="1"/>
  <c r="R13" i="7"/>
  <c r="O17" i="9"/>
  <c r="L8" i="8" s="1"/>
  <c r="N65" i="9"/>
  <c r="P75" i="9"/>
  <c r="P140" i="9"/>
  <c r="P26" i="9"/>
  <c r="P58" i="9" s="1"/>
  <c r="P42" i="9"/>
  <c r="O112" i="9"/>
  <c r="O96" i="9"/>
  <c r="O128" i="9" s="1"/>
  <c r="P47" i="9"/>
  <c r="P145" i="9"/>
  <c r="P165" i="9" s="1"/>
  <c r="P80" i="9"/>
  <c r="P31" i="9"/>
  <c r="P63" i="9" s="1"/>
  <c r="O56" i="7"/>
  <c r="Q15" i="9" s="1"/>
  <c r="P18" i="7"/>
  <c r="O34" i="14"/>
  <c r="P34" i="14" s="1"/>
  <c r="M27" i="34"/>
  <c r="O39" i="14"/>
  <c r="P39" i="14" s="1"/>
  <c r="Q39" i="14" s="1"/>
  <c r="R39" i="14" s="1"/>
  <c r="S39" i="14" s="1"/>
  <c r="T39" i="14" s="1"/>
  <c r="U39" i="14" s="1"/>
  <c r="V39" i="14" s="1"/>
  <c r="W39" i="14" s="1"/>
  <c r="X39" i="14" s="1"/>
  <c r="Y39" i="14" s="1"/>
  <c r="Z39" i="14" s="1"/>
  <c r="AA39" i="14" s="1"/>
  <c r="AB39" i="14" s="1"/>
  <c r="AC39" i="14" s="1"/>
  <c r="AD39" i="14" s="1"/>
  <c r="AE39" i="14" s="1"/>
  <c r="AF39" i="14" s="1"/>
  <c r="AG39" i="14" s="1"/>
  <c r="AH39" i="14" s="1"/>
  <c r="AI39" i="14" s="1"/>
  <c r="AJ39" i="14" s="1"/>
  <c r="AK39" i="14" s="1"/>
  <c r="AL39" i="14" s="1"/>
  <c r="O42" i="14"/>
  <c r="P42" i="14" s="1"/>
  <c r="L38" i="14"/>
  <c r="M38" i="14" s="1"/>
  <c r="AN14" i="70"/>
  <c r="AN40" i="70" s="1"/>
  <c r="E54" i="70"/>
  <c r="Q40" i="14"/>
  <c r="R40" i="14" s="1"/>
  <c r="S40" i="14" s="1"/>
  <c r="T40" i="14" s="1"/>
  <c r="U40" i="14" s="1"/>
  <c r="V40" i="14" s="1"/>
  <c r="W40" i="14" s="1"/>
  <c r="X40" i="14" s="1"/>
  <c r="Y40" i="14" s="1"/>
  <c r="Z40" i="14" s="1"/>
  <c r="AA40" i="14" s="1"/>
  <c r="AB40" i="14" s="1"/>
  <c r="AC40" i="14" s="1"/>
  <c r="AD40" i="14" s="1"/>
  <c r="AE40" i="14" s="1"/>
  <c r="AF40" i="14" s="1"/>
  <c r="AG40" i="14" s="1"/>
  <c r="AH40" i="14" s="1"/>
  <c r="AI40" i="14" s="1"/>
  <c r="AJ40" i="14" s="1"/>
  <c r="AK40" i="14" s="1"/>
  <c r="AL40" i="14" s="1"/>
  <c r="Q27" i="34"/>
  <c r="O44" i="14"/>
  <c r="P44" i="14" s="1"/>
  <c r="K4" i="11"/>
  <c r="L37" i="14"/>
  <c r="M37" i="14" s="1"/>
  <c r="N37" i="14" s="1"/>
  <c r="O37" i="14" s="1"/>
  <c r="P37" i="14" s="1"/>
  <c r="Q37" i="14" s="1"/>
  <c r="R37" i="14" s="1"/>
  <c r="S37" i="14" s="1"/>
  <c r="T37" i="14" s="1"/>
  <c r="U37" i="14" s="1"/>
  <c r="V37" i="14" s="1"/>
  <c r="W37" i="14" s="1"/>
  <c r="X37" i="14" s="1"/>
  <c r="Y37" i="14" s="1"/>
  <c r="Z37" i="14" s="1"/>
  <c r="AA37" i="14" s="1"/>
  <c r="AB37" i="14" s="1"/>
  <c r="AC37" i="14" s="1"/>
  <c r="AD37" i="14" s="1"/>
  <c r="AE37" i="14" s="1"/>
  <c r="AF37" i="14" s="1"/>
  <c r="AG37" i="14" s="1"/>
  <c r="AH37" i="14" s="1"/>
  <c r="AI37" i="14" s="1"/>
  <c r="AJ37" i="14" s="1"/>
  <c r="AK37" i="14" s="1"/>
  <c r="AL37" i="14" s="1"/>
  <c r="L28" i="34"/>
  <c r="Z4" i="34" s="1"/>
  <c r="Z6" i="34" s="1"/>
  <c r="Q28" i="34"/>
  <c r="K28" i="34"/>
  <c r="N7" i="34" s="1"/>
  <c r="N8" i="34" s="1"/>
  <c r="P28" i="34"/>
  <c r="N28" i="34"/>
  <c r="Z5" i="34" s="1"/>
  <c r="J29" i="34"/>
  <c r="DH194" i="62"/>
  <c r="L8" i="70"/>
  <c r="L12" i="15"/>
  <c r="FE255" i="62" s="1"/>
  <c r="M21" i="11"/>
  <c r="M22" i="15" s="1"/>
  <c r="O28" i="8"/>
  <c r="Q139" i="9"/>
  <c r="Q157" i="9" s="1"/>
  <c r="Q74" i="9"/>
  <c r="Q25" i="9"/>
  <c r="Q57" i="9" s="1"/>
  <c r="Q41" i="9"/>
  <c r="T105" i="22"/>
  <c r="M17" i="8" s="1"/>
  <c r="L10" i="11" s="1"/>
  <c r="V15" i="22"/>
  <c r="U49" i="22"/>
  <c r="U83" i="22"/>
  <c r="M17" i="11"/>
  <c r="M18" i="15" s="1"/>
  <c r="O24" i="8"/>
  <c r="G38" i="70"/>
  <c r="G52" i="70"/>
  <c r="M27" i="11"/>
  <c r="M28" i="15" s="1"/>
  <c r="O34" i="8"/>
  <c r="GY320" i="62"/>
  <c r="P6" i="7"/>
  <c r="O44" i="7"/>
  <c r="GX318" i="62"/>
  <c r="N22" i="7"/>
  <c r="N104" i="9"/>
  <c r="N88" i="9"/>
  <c r="N120" i="9" s="1"/>
  <c r="K64" i="70"/>
  <c r="L63" i="70"/>
  <c r="U59" i="22"/>
  <c r="V25" i="22"/>
  <c r="U93" i="22"/>
  <c r="W75" i="22"/>
  <c r="I75" i="22"/>
  <c r="Q4" i="6"/>
  <c r="J3" i="33" s="1"/>
  <c r="E19" i="6"/>
  <c r="N43" i="14"/>
  <c r="S147" i="9"/>
  <c r="Q13" i="8"/>
  <c r="M71" i="13"/>
  <c r="M14" i="11"/>
  <c r="O21" i="8"/>
  <c r="O89" i="9"/>
  <c r="O121" i="9" s="1"/>
  <c r="O105" i="9"/>
  <c r="J45" i="14"/>
  <c r="K40" i="8" s="1"/>
  <c r="J30" i="11" s="1"/>
  <c r="O17" i="13"/>
  <c r="V56" i="22"/>
  <c r="I56" i="22" s="1"/>
  <c r="W22" i="22"/>
  <c r="V90" i="22"/>
  <c r="I90" i="22" s="1"/>
  <c r="I22" i="22"/>
  <c r="CY208" i="62"/>
  <c r="H41" i="13"/>
  <c r="H42" i="13" s="1"/>
  <c r="H58" i="13" s="1"/>
  <c r="E50" i="8" s="1"/>
  <c r="GY322" i="62"/>
  <c r="P8" i="7"/>
  <c r="O46" i="7"/>
  <c r="V50" i="22"/>
  <c r="I50" i="22" s="1"/>
  <c r="W16" i="22"/>
  <c r="V84" i="22"/>
  <c r="I84" i="22" s="1"/>
  <c r="I16" i="22"/>
  <c r="M22" i="11"/>
  <c r="M23" i="15" s="1"/>
  <c r="O29" i="8"/>
  <c r="O6" i="6"/>
  <c r="G5" i="33"/>
  <c r="G10" i="70"/>
  <c r="G32" i="70"/>
  <c r="GY331" i="62"/>
  <c r="Q4" i="9"/>
  <c r="U79" i="22"/>
  <c r="U45" i="22"/>
  <c r="V10" i="22"/>
  <c r="O50" i="9"/>
  <c r="M19" i="11"/>
  <c r="M20" i="15" s="1"/>
  <c r="O26" i="8"/>
  <c r="N115" i="9"/>
  <c r="V27" i="22"/>
  <c r="U61" i="22"/>
  <c r="U95" i="22"/>
  <c r="GY324" i="62"/>
  <c r="O48" i="7"/>
  <c r="P10" i="7"/>
  <c r="M29" i="11"/>
  <c r="M30" i="15" s="1"/>
  <c r="O36" i="8"/>
  <c r="Q8" i="9"/>
  <c r="O152" i="9"/>
  <c r="HX830" i="62"/>
  <c r="HY829" i="62"/>
  <c r="ET272" i="62"/>
  <c r="C58" i="70"/>
  <c r="D45" i="15"/>
  <c r="N36" i="14"/>
  <c r="O36" i="14" s="1"/>
  <c r="P36" i="14" s="1"/>
  <c r="Q36" i="14" s="1"/>
  <c r="R36" i="14" s="1"/>
  <c r="S36" i="14" s="1"/>
  <c r="T36" i="14" s="1"/>
  <c r="U36" i="14" s="1"/>
  <c r="V36" i="14" s="1"/>
  <c r="W36" i="14" s="1"/>
  <c r="X36" i="14" s="1"/>
  <c r="Y36" i="14" s="1"/>
  <c r="Z36" i="14" s="1"/>
  <c r="AA36" i="14" s="1"/>
  <c r="AB36" i="14" s="1"/>
  <c r="U69" i="22"/>
  <c r="V35" i="22"/>
  <c r="U103" i="22"/>
  <c r="X14" i="22"/>
  <c r="W48" i="22"/>
  <c r="W82" i="22" s="1"/>
  <c r="GX334" i="62"/>
  <c r="P7" i="9"/>
  <c r="O63" i="13"/>
  <c r="O50" i="13"/>
  <c r="N51" i="13"/>
  <c r="N52" i="13" s="1"/>
  <c r="R12" i="7"/>
  <c r="P50" i="7"/>
  <c r="R11" i="7"/>
  <c r="P49" i="7"/>
  <c r="M24" i="11"/>
  <c r="M25" i="15" s="1"/>
  <c r="O31" i="8"/>
  <c r="G13" i="70"/>
  <c r="U55" i="22"/>
  <c r="V21" i="22"/>
  <c r="U89" i="22"/>
  <c r="V68" i="22"/>
  <c r="I68" i="22" s="1"/>
  <c r="W34" i="22"/>
  <c r="V102" i="22"/>
  <c r="I102" i="22" s="1"/>
  <c r="O135" i="9"/>
  <c r="O153" i="9" s="1"/>
  <c r="O70" i="9"/>
  <c r="O37" i="9"/>
  <c r="O21" i="9"/>
  <c r="O53" i="9" s="1"/>
  <c r="V54" i="22"/>
  <c r="I54" i="22" s="1"/>
  <c r="W20" i="22"/>
  <c r="V88" i="22"/>
  <c r="I88" i="22" s="1"/>
  <c r="I20" i="22"/>
  <c r="V58" i="22"/>
  <c r="I58" i="22" s="1"/>
  <c r="W24" i="22"/>
  <c r="V92" i="22"/>
  <c r="I92" i="22" s="1"/>
  <c r="I24" i="22"/>
  <c r="N155" i="9"/>
  <c r="B20" i="6"/>
  <c r="C20" i="6"/>
  <c r="D19" i="6"/>
  <c r="F19" i="6" s="1"/>
  <c r="O87" i="9"/>
  <c r="O119" i="9" s="1"/>
  <c r="O103" i="9"/>
  <c r="DH197" i="62"/>
  <c r="L15" i="15"/>
  <c r="FE258" i="62" s="1"/>
  <c r="O137" i="9"/>
  <c r="O155" i="9" s="1"/>
  <c r="O72" i="9"/>
  <c r="O23" i="9"/>
  <c r="O55" i="9" s="1"/>
  <c r="O39" i="9"/>
  <c r="M28" i="11"/>
  <c r="M29" i="15" s="1"/>
  <c r="O35" i="8"/>
  <c r="M20" i="11"/>
  <c r="M21" i="15" s="1"/>
  <c r="O27" i="8"/>
  <c r="DB190" i="62"/>
  <c r="G34" i="11"/>
  <c r="DE199" i="62"/>
  <c r="I11" i="70"/>
  <c r="V60" i="22"/>
  <c r="I60" i="22" s="1"/>
  <c r="W26" i="22"/>
  <c r="V94" i="22"/>
  <c r="I94" i="22" s="1"/>
  <c r="I26" i="22"/>
  <c r="N102" i="9"/>
  <c r="N86" i="9"/>
  <c r="N118" i="9" s="1"/>
  <c r="P2" i="13"/>
  <c r="P3" i="13" s="1"/>
  <c r="Q1" i="9"/>
  <c r="AA46" i="8"/>
  <c r="AA49" i="8" s="1"/>
  <c r="Z49" i="8"/>
  <c r="M23" i="11"/>
  <c r="M24" i="15" s="1"/>
  <c r="O30" i="8"/>
  <c r="X9" i="22"/>
  <c r="W44" i="22"/>
  <c r="DH185" i="62"/>
  <c r="L3" i="70"/>
  <c r="M2" i="11"/>
  <c r="I8" i="15"/>
  <c r="FB252" i="62" s="1"/>
  <c r="I6" i="11"/>
  <c r="J12" i="8"/>
  <c r="GZ321" i="62"/>
  <c r="HA321" i="62" s="1"/>
  <c r="R7" i="7"/>
  <c r="P45" i="7"/>
  <c r="J4" i="11"/>
  <c r="K8" i="8"/>
  <c r="K47" i="8"/>
  <c r="J31" i="11" s="1"/>
  <c r="GY333" i="62"/>
  <c r="Q6" i="9"/>
  <c r="U65" i="22"/>
  <c r="V31" i="22"/>
  <c r="U99" i="22"/>
  <c r="M16" i="11"/>
  <c r="M17" i="15" s="1"/>
  <c r="O23" i="8"/>
  <c r="AM46" i="8"/>
  <c r="AM49" i="8" s="1"/>
  <c r="AL49" i="8"/>
  <c r="DG193" i="62"/>
  <c r="L11" i="15"/>
  <c r="FE254" i="62" s="1"/>
  <c r="N100" i="9"/>
  <c r="N84" i="9"/>
  <c r="N116" i="9" s="1"/>
  <c r="P138" i="9"/>
  <c r="P73" i="9"/>
  <c r="P40" i="9"/>
  <c r="P24" i="9"/>
  <c r="P56" i="9" s="1"/>
  <c r="J36" i="15"/>
  <c r="FC263" i="62" s="1"/>
  <c r="O20" i="7"/>
  <c r="GY326" i="62" s="1"/>
  <c r="M13" i="11"/>
  <c r="O20" i="8"/>
  <c r="V12" i="22"/>
  <c r="U46" i="22"/>
  <c r="U80" i="22"/>
  <c r="S12" i="11"/>
  <c r="U19" i="8"/>
  <c r="N153" i="9"/>
  <c r="U47" i="22"/>
  <c r="V13" i="22"/>
  <c r="U81" i="22"/>
  <c r="O8" i="13"/>
  <c r="K37" i="15" s="1"/>
  <c r="FD264" i="62" s="1"/>
  <c r="O7" i="13"/>
  <c r="K36" i="15" s="1"/>
  <c r="FD263" i="62" s="1"/>
  <c r="O43" i="13"/>
  <c r="O44" i="13" s="1"/>
  <c r="O39" i="13"/>
  <c r="O70" i="13"/>
  <c r="O72" i="13" s="1"/>
  <c r="P132" i="9"/>
  <c r="P67" i="9"/>
  <c r="P34" i="9"/>
  <c r="P18" i="9"/>
  <c r="G37" i="70"/>
  <c r="H51" i="70"/>
  <c r="K35" i="70"/>
  <c r="K34" i="70"/>
  <c r="K48" i="70"/>
  <c r="G61" i="70"/>
  <c r="DE192" i="62"/>
  <c r="I7" i="70"/>
  <c r="I32" i="11"/>
  <c r="DE201" i="62" s="1"/>
  <c r="K10" i="15"/>
  <c r="FD253" i="62" s="1"/>
  <c r="L16" i="8"/>
  <c r="M11" i="11"/>
  <c r="Q6" i="13"/>
  <c r="O18" i="8"/>
  <c r="H7" i="15"/>
  <c r="U57" i="22"/>
  <c r="V23" i="22"/>
  <c r="I23" i="22" s="1"/>
  <c r="U91" i="22"/>
  <c r="G58" i="13"/>
  <c r="N64" i="13"/>
  <c r="J39" i="15" s="1"/>
  <c r="FC266" i="62" s="1"/>
  <c r="M59" i="13"/>
  <c r="DC189" i="62"/>
  <c r="H7" i="11"/>
  <c r="W18" i="22"/>
  <c r="V52" i="22"/>
  <c r="I52" i="22" s="1"/>
  <c r="V86" i="22"/>
  <c r="I86" i="22" s="1"/>
  <c r="I44" i="70"/>
  <c r="U77" i="22"/>
  <c r="V8" i="22"/>
  <c r="U43" i="22"/>
  <c r="U37" i="22"/>
  <c r="O59" i="7" s="1"/>
  <c r="Q35" i="14"/>
  <c r="K43" i="70"/>
  <c r="K16" i="70"/>
  <c r="K29" i="70" s="1"/>
  <c r="H5" i="70"/>
  <c r="AO11" i="70"/>
  <c r="AO37" i="70" s="1"/>
  <c r="M15" i="11"/>
  <c r="O22" i="8"/>
  <c r="GZ323" i="62"/>
  <c r="HA323" i="62" s="1"/>
  <c r="R9" i="7"/>
  <c r="P47" i="7"/>
  <c r="P5" i="6"/>
  <c r="I4" i="33" s="1"/>
  <c r="I33" i="15" s="1"/>
  <c r="FB261" i="62" s="1"/>
  <c r="H18" i="6"/>
  <c r="G18" i="6" s="1"/>
  <c r="O83" i="9"/>
  <c r="O99" i="9"/>
  <c r="R40" i="13"/>
  <c r="I41" i="22"/>
  <c r="M49" i="8"/>
  <c r="N46" i="8"/>
  <c r="K49" i="70"/>
  <c r="H33" i="70"/>
  <c r="AO7" i="70"/>
  <c r="AO33" i="70" s="1"/>
  <c r="GZ319" i="62"/>
  <c r="HA319" i="62" s="1"/>
  <c r="R5" i="7"/>
  <c r="P43" i="7"/>
  <c r="DH196" i="62"/>
  <c r="L14" i="15"/>
  <c r="FE257" i="62" s="1"/>
  <c r="L9" i="70"/>
  <c r="J9" i="11"/>
  <c r="K37" i="8"/>
  <c r="N148" i="9"/>
  <c r="DO195" i="62"/>
  <c r="R13" i="15"/>
  <c r="EY261" i="62"/>
  <c r="U67" i="22"/>
  <c r="V33" i="22"/>
  <c r="U101" i="22"/>
  <c r="I30" i="70"/>
  <c r="GW336" i="62"/>
  <c r="M60" i="7"/>
  <c r="U51" i="22"/>
  <c r="V17" i="22"/>
  <c r="U85" i="22"/>
  <c r="I5" i="11"/>
  <c r="M171" i="9"/>
  <c r="J10" i="8"/>
  <c r="G51" i="70"/>
  <c r="G31" i="70"/>
  <c r="G45" i="70"/>
  <c r="GY329" i="62"/>
  <c r="Q2" i="9"/>
  <c r="M26" i="11"/>
  <c r="M27" i="15" s="1"/>
  <c r="O33" i="8"/>
  <c r="P71" i="9"/>
  <c r="P136" i="9"/>
  <c r="P154" i="9" s="1"/>
  <c r="P38" i="9"/>
  <c r="P22" i="9"/>
  <c r="P54" i="9" s="1"/>
  <c r="F32" i="70"/>
  <c r="F10" i="70"/>
  <c r="G46" i="70"/>
  <c r="F46" i="70"/>
  <c r="B21" i="34"/>
  <c r="D20" i="34"/>
  <c r="F20" i="34" s="1"/>
  <c r="O28" i="34" s="1"/>
  <c r="C21" i="34"/>
  <c r="E21" i="34" s="1"/>
  <c r="H21" i="34" s="1"/>
  <c r="G21" i="34" s="1"/>
  <c r="DC206" i="62"/>
  <c r="H12" i="70"/>
  <c r="N82" i="9"/>
  <c r="O101" i="9"/>
  <c r="O85" i="9"/>
  <c r="O117" i="9" s="1"/>
  <c r="T72" i="22"/>
  <c r="P5" i="13" s="1"/>
  <c r="T71" i="22"/>
  <c r="V29" i="22"/>
  <c r="U63" i="22"/>
  <c r="U97" i="22"/>
  <c r="U64" i="22"/>
  <c r="V30" i="22"/>
  <c r="I30" i="22" s="1"/>
  <c r="U98" i="22"/>
  <c r="U53" i="22"/>
  <c r="V19" i="22"/>
  <c r="U87" i="22"/>
  <c r="DA203" i="62"/>
  <c r="F39" i="11"/>
  <c r="P90" i="9"/>
  <c r="P122" i="9" s="1"/>
  <c r="P106" i="9"/>
  <c r="X7" i="22"/>
  <c r="W42" i="22"/>
  <c r="DH198" i="62"/>
  <c r="L16" i="15"/>
  <c r="FE259" i="62" s="1"/>
  <c r="O133" i="9"/>
  <c r="O151" i="9" s="1"/>
  <c r="O68" i="9"/>
  <c r="O35" i="9"/>
  <c r="O19" i="9"/>
  <c r="O51" i="9" s="1"/>
  <c r="V62" i="22"/>
  <c r="I62" i="22" s="1"/>
  <c r="W28" i="22"/>
  <c r="V96" i="22"/>
  <c r="I96" i="22" s="1"/>
  <c r="I34" i="15"/>
  <c r="FB262" i="62" s="1"/>
  <c r="J44" i="8"/>
  <c r="I37" i="11" s="1"/>
  <c r="GX330" i="62"/>
  <c r="P3" i="9"/>
  <c r="GY328" i="62"/>
  <c r="O4" i="7"/>
  <c r="P42" i="7"/>
  <c r="V66" i="22"/>
  <c r="I66" i="22" s="1"/>
  <c r="W32" i="22"/>
  <c r="V100" i="22"/>
  <c r="I100" i="22" s="1"/>
  <c r="U70" i="22"/>
  <c r="V36" i="22"/>
  <c r="U104" i="22"/>
  <c r="O150" i="9"/>
  <c r="X6" i="22"/>
  <c r="W41" i="22"/>
  <c r="I57" i="70"/>
  <c r="FG246" i="62"/>
  <c r="P44" i="51"/>
  <c r="O2" i="15"/>
  <c r="P2" i="15" s="1"/>
  <c r="Q2" i="15" s="1"/>
  <c r="R2" i="15" s="1"/>
  <c r="S2" i="15" s="1"/>
  <c r="T2" i="15" s="1"/>
  <c r="U2" i="15" s="1"/>
  <c r="V2" i="15" s="1"/>
  <c r="W2" i="15" s="1"/>
  <c r="X2" i="15" s="1"/>
  <c r="Y2" i="15" s="1"/>
  <c r="Z2" i="15" s="1"/>
  <c r="AA2" i="15" s="1"/>
  <c r="AB2" i="15" s="1"/>
  <c r="AC2" i="15" s="1"/>
  <c r="AD2" i="15" s="1"/>
  <c r="AE2" i="15" s="1"/>
  <c r="AF2" i="15" s="1"/>
  <c r="AG2" i="15" s="1"/>
  <c r="AH2" i="15" s="1"/>
  <c r="AI2" i="15" s="1"/>
  <c r="AJ2" i="15" s="1"/>
  <c r="AK2" i="15" s="1"/>
  <c r="AL2" i="15" s="1"/>
  <c r="K33" i="14"/>
  <c r="P134" i="9"/>
  <c r="P152" i="9" s="1"/>
  <c r="P20" i="9"/>
  <c r="P52" i="9" s="1"/>
  <c r="P69" i="9"/>
  <c r="P36" i="9"/>
  <c r="M25" i="11"/>
  <c r="M26" i="15" s="1"/>
  <c r="O32" i="8"/>
  <c r="M18" i="11"/>
  <c r="M19" i="15" s="1"/>
  <c r="O25" i="8"/>
  <c r="GX332" i="62"/>
  <c r="P5" i="9"/>
  <c r="L169" i="9"/>
  <c r="GZ325" i="62" l="1"/>
  <c r="HA325" i="62" s="1"/>
  <c r="P108" i="9"/>
  <c r="P92" i="9"/>
  <c r="P124" i="9" s="1"/>
  <c r="R14" i="7"/>
  <c r="P52" i="7"/>
  <c r="R11" i="9" s="1"/>
  <c r="S55" i="7"/>
  <c r="T14" i="9" s="1"/>
  <c r="T17" i="7"/>
  <c r="S144" i="9"/>
  <c r="S30" i="9"/>
  <c r="S62" i="9" s="1"/>
  <c r="S79" i="9"/>
  <c r="S46" i="9"/>
  <c r="R30" i="9"/>
  <c r="R62" i="9" s="1"/>
  <c r="R46" i="9"/>
  <c r="O4" i="18"/>
  <c r="R144" i="9"/>
  <c r="R79" i="9"/>
  <c r="Q11" i="9"/>
  <c r="P93" i="9"/>
  <c r="P125" i="9" s="1"/>
  <c r="P109" i="9"/>
  <c r="N114" i="9"/>
  <c r="N15" i="13" s="1"/>
  <c r="N60" i="7"/>
  <c r="Q12" i="9"/>
  <c r="R15" i="7"/>
  <c r="P53" i="7"/>
  <c r="R12" i="9" s="1"/>
  <c r="P143" i="9"/>
  <c r="P78" i="9"/>
  <c r="P45" i="9"/>
  <c r="P29" i="9"/>
  <c r="P61" i="9" s="1"/>
  <c r="O113" i="9"/>
  <c r="O97" i="9"/>
  <c r="O129" i="9" s="1"/>
  <c r="R19" i="7"/>
  <c r="P57" i="7"/>
  <c r="Z1" i="34"/>
  <c r="Q81" i="9"/>
  <c r="Q32" i="9"/>
  <c r="Q64" i="9" s="1"/>
  <c r="Q146" i="9"/>
  <c r="Q48" i="9"/>
  <c r="P97" i="9"/>
  <c r="P129" i="9" s="1"/>
  <c r="P113" i="9"/>
  <c r="R16" i="7"/>
  <c r="P54" i="7"/>
  <c r="Q143" i="9"/>
  <c r="Q161" i="9" s="1"/>
  <c r="Q78" i="9"/>
  <c r="Q45" i="9"/>
  <c r="Q29" i="9"/>
  <c r="Q61" i="9" s="1"/>
  <c r="O49" i="9"/>
  <c r="O14" i="13" s="1"/>
  <c r="M169" i="9"/>
  <c r="I7" i="15"/>
  <c r="FB251" i="62" s="1"/>
  <c r="N166" i="9"/>
  <c r="N16" i="13" s="1"/>
  <c r="N20" i="13"/>
  <c r="N21" i="13" s="1"/>
  <c r="O20" i="13" s="1"/>
  <c r="O21" i="13" s="1"/>
  <c r="K38" i="15" s="1"/>
  <c r="FD265" i="62" s="1"/>
  <c r="L47" i="8"/>
  <c r="K31" i="11" s="1"/>
  <c r="DG200" i="62" s="1"/>
  <c r="N168" i="9"/>
  <c r="J57" i="70" s="1"/>
  <c r="O166" i="9"/>
  <c r="O16" i="13" s="1"/>
  <c r="P20" i="7"/>
  <c r="Q20" i="7" s="1"/>
  <c r="HA326" i="62" s="1"/>
  <c r="O82" i="9"/>
  <c r="O171" i="9" s="1"/>
  <c r="J43" i="13"/>
  <c r="J44" i="13" s="1"/>
  <c r="FB248" i="62"/>
  <c r="I5" i="15"/>
  <c r="FB249" i="62" s="1"/>
  <c r="Q145" i="9"/>
  <c r="Q165" i="9" s="1"/>
  <c r="Q80" i="9"/>
  <c r="Q47" i="9"/>
  <c r="Q31" i="9"/>
  <c r="Q63" i="9" s="1"/>
  <c r="R140" i="9"/>
  <c r="R158" i="9" s="1"/>
  <c r="R75" i="9"/>
  <c r="R42" i="9"/>
  <c r="R26" i="9"/>
  <c r="R58" i="9" s="1"/>
  <c r="K4" i="18"/>
  <c r="HC350" i="62"/>
  <c r="HD350" i="62"/>
  <c r="Q107" i="9"/>
  <c r="Q91" i="9"/>
  <c r="Q123" i="9" s="1"/>
  <c r="O58" i="7"/>
  <c r="GY336" i="62" s="1"/>
  <c r="P112" i="9"/>
  <c r="P96" i="9"/>
  <c r="P128" i="9" s="1"/>
  <c r="J4" i="15"/>
  <c r="GY335" i="62"/>
  <c r="P158" i="9"/>
  <c r="Q51" i="7"/>
  <c r="P56" i="7"/>
  <c r="R15" i="9" s="1"/>
  <c r="P4" i="18" s="1"/>
  <c r="R18" i="7"/>
  <c r="P107" i="9"/>
  <c r="P91" i="9"/>
  <c r="P123" i="9" s="1"/>
  <c r="S13" i="7"/>
  <c r="R51" i="7"/>
  <c r="S10" i="9" s="1"/>
  <c r="Q34" i="14"/>
  <c r="R34" i="14" s="1"/>
  <c r="S34" i="14" s="1"/>
  <c r="T34" i="14" s="1"/>
  <c r="N38" i="14"/>
  <c r="D19" i="10" s="1"/>
  <c r="D10" i="10" s="1"/>
  <c r="CG131" i="62" s="1"/>
  <c r="Q44" i="14"/>
  <c r="R44" i="14" s="1"/>
  <c r="S44" i="14" s="1"/>
  <c r="T44" i="14" s="1"/>
  <c r="U44" i="14" s="1"/>
  <c r="V44" i="14" s="1"/>
  <c r="W44" i="14" s="1"/>
  <c r="X44" i="14" s="1"/>
  <c r="Y44" i="14" s="1"/>
  <c r="Z44" i="14" s="1"/>
  <c r="AA44" i="14" s="1"/>
  <c r="AB44" i="14" s="1"/>
  <c r="AC44" i="14" s="1"/>
  <c r="AD44" i="14" s="1"/>
  <c r="AE44" i="14" s="1"/>
  <c r="AF44" i="14" s="1"/>
  <c r="AG44" i="14" s="1"/>
  <c r="AH44" i="14" s="1"/>
  <c r="AI44" i="14" s="1"/>
  <c r="AJ44" i="14" s="1"/>
  <c r="AC36" i="14"/>
  <c r="AD36" i="14" s="1"/>
  <c r="AE36" i="14" s="1"/>
  <c r="AF36" i="14" s="1"/>
  <c r="AG36" i="14" s="1"/>
  <c r="AH36" i="14" s="1"/>
  <c r="AI36" i="14" s="1"/>
  <c r="AJ36" i="14" s="1"/>
  <c r="AK36" i="14" s="1"/>
  <c r="AL36" i="14" s="1"/>
  <c r="I37" i="70"/>
  <c r="EU270" i="62"/>
  <c r="D47" i="15"/>
  <c r="Q134" i="9"/>
  <c r="Q152" i="9" s="1"/>
  <c r="Q69" i="9"/>
  <c r="Q36" i="9"/>
  <c r="Q20" i="9"/>
  <c r="Q52" i="9" s="1"/>
  <c r="DF192" i="62"/>
  <c r="J7" i="70"/>
  <c r="J32" i="11"/>
  <c r="DF201" i="62" s="1"/>
  <c r="GZ329" i="62"/>
  <c r="R2" i="9"/>
  <c r="W58" i="22"/>
  <c r="W92" i="22" s="1"/>
  <c r="X24" i="22"/>
  <c r="X34" i="22"/>
  <c r="W68" i="22"/>
  <c r="W102" i="22" s="1"/>
  <c r="O33" i="9"/>
  <c r="Y7" i="22"/>
  <c r="X42" i="22"/>
  <c r="X76" i="22" s="1"/>
  <c r="D21" i="34"/>
  <c r="F21" i="34" s="1"/>
  <c r="O29" i="34" s="1"/>
  <c r="B22" i="34"/>
  <c r="C22" i="34"/>
  <c r="E22" i="34" s="1"/>
  <c r="H22" i="34" s="1"/>
  <c r="G22" i="34" s="1"/>
  <c r="H31" i="70"/>
  <c r="H6" i="70"/>
  <c r="W21" i="22"/>
  <c r="V55" i="22"/>
  <c r="I55" i="22" s="1"/>
  <c r="V89" i="22"/>
  <c r="I89" i="22" s="1"/>
  <c r="I21" i="22"/>
  <c r="P137" i="9"/>
  <c r="P155" i="9" s="1"/>
  <c r="P72" i="9"/>
  <c r="P23" i="9"/>
  <c r="P55" i="9" s="1"/>
  <c r="P39" i="9"/>
  <c r="L10" i="15"/>
  <c r="FE253" i="62" s="1"/>
  <c r="M16" i="8"/>
  <c r="DF187" i="62"/>
  <c r="BE69" i="62"/>
  <c r="J4" i="70"/>
  <c r="N98" i="9"/>
  <c r="N18" i="11"/>
  <c r="P25" i="8"/>
  <c r="K45" i="14"/>
  <c r="L40" i="8" s="1"/>
  <c r="K30" i="11" s="1"/>
  <c r="L33" i="14"/>
  <c r="S40" i="13"/>
  <c r="V70" i="22"/>
  <c r="W36" i="22"/>
  <c r="V104" i="22"/>
  <c r="I104" i="22" s="1"/>
  <c r="I36" i="22"/>
  <c r="GY318" i="62"/>
  <c r="O22" i="7"/>
  <c r="DE206" i="62"/>
  <c r="I12" i="70"/>
  <c r="I52" i="70" s="1"/>
  <c r="X28" i="22"/>
  <c r="W62" i="22"/>
  <c r="W96" i="22" s="1"/>
  <c r="V64" i="22"/>
  <c r="I64" i="22" s="1"/>
  <c r="W30" i="22"/>
  <c r="V98" i="22"/>
  <c r="I98" i="22" s="1"/>
  <c r="H38" i="70"/>
  <c r="AO12" i="70"/>
  <c r="AO38" i="70" s="1"/>
  <c r="H52" i="70"/>
  <c r="J6" i="11"/>
  <c r="K12" i="8"/>
  <c r="S5" i="7"/>
  <c r="R43" i="7"/>
  <c r="O46" i="8"/>
  <c r="O49" i="8" s="1"/>
  <c r="N49" i="8"/>
  <c r="R35" i="14"/>
  <c r="S35" i="14" s="1"/>
  <c r="T35" i="14" s="1"/>
  <c r="U35" i="14" s="1"/>
  <c r="V35" i="14" s="1"/>
  <c r="W35" i="14" s="1"/>
  <c r="X35" i="14" s="1"/>
  <c r="Y35" i="14" s="1"/>
  <c r="Z35" i="14" s="1"/>
  <c r="AA35" i="14" s="1"/>
  <c r="AB35" i="14" s="1"/>
  <c r="AC35" i="14" s="1"/>
  <c r="AD35" i="14" s="1"/>
  <c r="AE35" i="14" s="1"/>
  <c r="N11" i="11"/>
  <c r="R6" i="13"/>
  <c r="P18" i="8"/>
  <c r="H61" i="70"/>
  <c r="I51" i="70"/>
  <c r="P99" i="9"/>
  <c r="P83" i="9"/>
  <c r="T12" i="11"/>
  <c r="V19" i="8"/>
  <c r="N13" i="11"/>
  <c r="P20" i="8"/>
  <c r="V65" i="22"/>
  <c r="I65" i="22" s="1"/>
  <c r="W31" i="22"/>
  <c r="V99" i="22"/>
  <c r="I99" i="22" s="1"/>
  <c r="I31" i="22"/>
  <c r="DE189" i="62"/>
  <c r="Y9" i="22"/>
  <c r="X44" i="22"/>
  <c r="X78" i="22" s="1"/>
  <c r="DB203" i="62"/>
  <c r="G39" i="11"/>
  <c r="N20" i="11"/>
  <c r="N21" i="15" s="1"/>
  <c r="P27" i="8"/>
  <c r="E20" i="6"/>
  <c r="R4" i="6"/>
  <c r="K3" i="33" s="1"/>
  <c r="O86" i="9"/>
  <c r="O118" i="9" s="1"/>
  <c r="O102" i="9"/>
  <c r="G39" i="70"/>
  <c r="G53" i="70"/>
  <c r="S11" i="7"/>
  <c r="R49" i="7"/>
  <c r="N59" i="13"/>
  <c r="O64" i="13"/>
  <c r="K39" i="15" s="1"/>
  <c r="FD266" i="62" s="1"/>
  <c r="V69" i="22"/>
  <c r="I69" i="22" s="1"/>
  <c r="W35" i="22"/>
  <c r="V103" i="22"/>
  <c r="I35" i="22"/>
  <c r="N29" i="11"/>
  <c r="P36" i="8"/>
  <c r="N130" i="9"/>
  <c r="O65" i="9"/>
  <c r="P6" i="6"/>
  <c r="H5" i="33"/>
  <c r="N14" i="11"/>
  <c r="P21" i="8"/>
  <c r="H19" i="6"/>
  <c r="G19" i="6" s="1"/>
  <c r="Q5" i="6"/>
  <c r="J4" i="33" s="1"/>
  <c r="J33" i="15" s="1"/>
  <c r="V59" i="22"/>
  <c r="I59" i="22" s="1"/>
  <c r="W25" i="22"/>
  <c r="V93" i="22"/>
  <c r="I93" i="22" s="1"/>
  <c r="I25" i="22"/>
  <c r="N27" i="11"/>
  <c r="N28" i="15" s="1"/>
  <c r="P34" i="8"/>
  <c r="P17" i="13"/>
  <c r="W27" i="22"/>
  <c r="V61" i="22"/>
  <c r="I61" i="22" s="1"/>
  <c r="V95" i="22"/>
  <c r="I95" i="22" s="1"/>
  <c r="I27" i="22"/>
  <c r="N19" i="11"/>
  <c r="N20" i="15" s="1"/>
  <c r="P26" i="8"/>
  <c r="V79" i="22"/>
  <c r="V45" i="22"/>
  <c r="W10" i="22"/>
  <c r="I10" i="22"/>
  <c r="GY332" i="62"/>
  <c r="Q5" i="9"/>
  <c r="DI197" i="62"/>
  <c r="M15" i="15"/>
  <c r="FF258" i="62" s="1"/>
  <c r="J34" i="15"/>
  <c r="FC262" i="62" s="1"/>
  <c r="K44" i="8"/>
  <c r="J37" i="11" s="1"/>
  <c r="N21" i="11"/>
  <c r="N22" i="15" s="1"/>
  <c r="P28" i="8"/>
  <c r="L34" i="70"/>
  <c r="L48" i="70"/>
  <c r="P103" i="9"/>
  <c r="P87" i="9"/>
  <c r="P119" i="9" s="1"/>
  <c r="T147" i="9"/>
  <c r="R13" i="8"/>
  <c r="X75" i="22"/>
  <c r="GZ328" i="62"/>
  <c r="R42" i="7"/>
  <c r="P4" i="7"/>
  <c r="U105" i="22"/>
  <c r="N17" i="8" s="1"/>
  <c r="M10" i="11" s="1"/>
  <c r="J63" i="13"/>
  <c r="F39" i="15" s="1"/>
  <c r="D50" i="8"/>
  <c r="P101" i="9"/>
  <c r="P85" i="9"/>
  <c r="P117" i="9" s="1"/>
  <c r="DA208" i="62"/>
  <c r="J41" i="13"/>
  <c r="J42" i="13" s="1"/>
  <c r="J5" i="11"/>
  <c r="N171" i="9"/>
  <c r="K10" i="8"/>
  <c r="O115" i="9"/>
  <c r="GZ333" i="62"/>
  <c r="R6" i="9"/>
  <c r="Q47" i="7"/>
  <c r="HA333" i="62" s="1"/>
  <c r="V46" i="22"/>
  <c r="I46" i="22" s="1"/>
  <c r="W12" i="22"/>
  <c r="V80" i="22"/>
  <c r="I80" i="22" s="1"/>
  <c r="I12" i="22"/>
  <c r="GZ331" i="62"/>
  <c r="R4" i="9"/>
  <c r="Q45" i="7"/>
  <c r="HA331" i="62" s="1"/>
  <c r="Q2" i="13"/>
  <c r="Q3" i="13" s="1"/>
  <c r="R1" i="9"/>
  <c r="V53" i="22"/>
  <c r="I53" i="22" s="1"/>
  <c r="W19" i="22"/>
  <c r="V87" i="22"/>
  <c r="I87" i="22" s="1"/>
  <c r="I19" i="22"/>
  <c r="V63" i="22"/>
  <c r="I63" i="22" s="1"/>
  <c r="W29" i="22"/>
  <c r="V97" i="22"/>
  <c r="I97" i="22" s="1"/>
  <c r="I29" i="22"/>
  <c r="F36" i="70"/>
  <c r="F14" i="70"/>
  <c r="F50" i="70"/>
  <c r="G50" i="70"/>
  <c r="Q132" i="9"/>
  <c r="Q67" i="9"/>
  <c r="Q18" i="9"/>
  <c r="Q34" i="9"/>
  <c r="V51" i="22"/>
  <c r="I51" i="22" s="1"/>
  <c r="W17" i="22"/>
  <c r="V85" i="22"/>
  <c r="I85" i="22" s="1"/>
  <c r="I17" i="22"/>
  <c r="BY119" i="62"/>
  <c r="S9" i="7"/>
  <c r="R47" i="7"/>
  <c r="W52" i="22"/>
  <c r="W86" i="22" s="1"/>
  <c r="X18" i="22"/>
  <c r="W23" i="22"/>
  <c r="V57" i="22"/>
  <c r="I57" i="22" s="1"/>
  <c r="V91" i="22"/>
  <c r="I91" i="22" s="1"/>
  <c r="EY251" i="62"/>
  <c r="H43" i="15"/>
  <c r="DI194" i="62"/>
  <c r="M8" i="70"/>
  <c r="M12" i="15"/>
  <c r="FF255" i="62" s="1"/>
  <c r="I33" i="70"/>
  <c r="I47" i="70"/>
  <c r="I61" i="70"/>
  <c r="P150" i="9"/>
  <c r="N71" i="13"/>
  <c r="V47" i="22"/>
  <c r="I47" i="22" s="1"/>
  <c r="W13" i="22"/>
  <c r="V81" i="22"/>
  <c r="I81" i="22" s="1"/>
  <c r="I13" i="22"/>
  <c r="P156" i="9"/>
  <c r="DF200" i="62"/>
  <c r="S7" i="7"/>
  <c r="R45" i="7"/>
  <c r="DI185" i="62"/>
  <c r="M3" i="70"/>
  <c r="N2" i="11"/>
  <c r="P39" i="13"/>
  <c r="P70" i="13"/>
  <c r="P72" i="13" s="1"/>
  <c r="P8" i="13"/>
  <c r="L37" i="15" s="1"/>
  <c r="FE264" i="62" s="1"/>
  <c r="P7" i="13"/>
  <c r="L36" i="15" s="1"/>
  <c r="FE263" i="62" s="1"/>
  <c r="X26" i="22"/>
  <c r="W60" i="22"/>
  <c r="W94" i="22" s="1"/>
  <c r="O104" i="9"/>
  <c r="O88" i="9"/>
  <c r="O120" i="9" s="1"/>
  <c r="N24" i="11"/>
  <c r="N25" i="15" s="1"/>
  <c r="P31" i="8"/>
  <c r="R9" i="9"/>
  <c r="Q50" i="7"/>
  <c r="GZ324" i="62"/>
  <c r="HA324" i="62" s="1"/>
  <c r="R10" i="7"/>
  <c r="P48" i="7"/>
  <c r="N22" i="11"/>
  <c r="N23" i="15" s="1"/>
  <c r="P29" i="8"/>
  <c r="GZ322" i="62"/>
  <c r="HA322" i="62" s="1"/>
  <c r="R8" i="7"/>
  <c r="P46" i="7"/>
  <c r="DF199" i="62"/>
  <c r="J11" i="70"/>
  <c r="O43" i="14"/>
  <c r="P43" i="14" s="1"/>
  <c r="Q43" i="14" s="1"/>
  <c r="R43" i="14" s="1"/>
  <c r="S43" i="14" s="1"/>
  <c r="T43" i="14" s="1"/>
  <c r="U43" i="14" s="1"/>
  <c r="V43" i="14" s="1"/>
  <c r="W43" i="14" s="1"/>
  <c r="X43" i="14" s="1"/>
  <c r="Y43" i="14" s="1"/>
  <c r="Z43" i="14" s="1"/>
  <c r="BZ119" i="62"/>
  <c r="L64" i="70"/>
  <c r="M63" i="70"/>
  <c r="GY330" i="62"/>
  <c r="Q3" i="9"/>
  <c r="DG187" i="62"/>
  <c r="BE70" i="62"/>
  <c r="K4" i="70"/>
  <c r="P135" i="9"/>
  <c r="P153" i="9" s="1"/>
  <c r="P70" i="9"/>
  <c r="P21" i="9"/>
  <c r="P53" i="9" s="1"/>
  <c r="P37" i="9"/>
  <c r="O100" i="9"/>
  <c r="O84" i="9"/>
  <c r="O116" i="9" s="1"/>
  <c r="DI198" i="62"/>
  <c r="M16" i="15"/>
  <c r="FF259" i="62" s="1"/>
  <c r="V77" i="22"/>
  <c r="V43" i="22"/>
  <c r="W8" i="22"/>
  <c r="I8" i="22"/>
  <c r="V37" i="22"/>
  <c r="G66" i="1"/>
  <c r="P50" i="9"/>
  <c r="Q136" i="9"/>
  <c r="Q154" i="9" s="1"/>
  <c r="Q71" i="9"/>
  <c r="Q22" i="9"/>
  <c r="Q54" i="9" s="1"/>
  <c r="Q38" i="9"/>
  <c r="X48" i="22"/>
  <c r="X82" i="22" s="1"/>
  <c r="Y14" i="22"/>
  <c r="N26" i="11"/>
  <c r="N27" i="15" s="1"/>
  <c r="P33" i="8"/>
  <c r="DE188" i="62"/>
  <c r="I5" i="70"/>
  <c r="I45" i="70" s="1"/>
  <c r="I7" i="11"/>
  <c r="W78" i="22"/>
  <c r="R8" i="9"/>
  <c r="Q49" i="7"/>
  <c r="HA335" i="62" s="1"/>
  <c r="X16" i="22"/>
  <c r="W50" i="22"/>
  <c r="W84" i="22" s="1"/>
  <c r="Q43" i="7"/>
  <c r="W33" i="22"/>
  <c r="V67" i="22"/>
  <c r="I67" i="22" s="1"/>
  <c r="V101" i="22"/>
  <c r="I101" i="22" s="1"/>
  <c r="I33" i="22"/>
  <c r="Q42" i="14"/>
  <c r="R42" i="14" s="1"/>
  <c r="S42" i="14" s="1"/>
  <c r="T42" i="14" s="1"/>
  <c r="U42" i="14" s="1"/>
  <c r="V42" i="14" s="1"/>
  <c r="W42" i="14" s="1"/>
  <c r="X42" i="14" s="1"/>
  <c r="Y42" i="14" s="1"/>
  <c r="L35" i="70"/>
  <c r="L49" i="70"/>
  <c r="P17" i="9"/>
  <c r="DP195" i="62"/>
  <c r="S13" i="15"/>
  <c r="DI196" i="62"/>
  <c r="M14" i="15"/>
  <c r="FF257" i="62" s="1"/>
  <c r="M9" i="70"/>
  <c r="P105" i="9"/>
  <c r="P89" i="9"/>
  <c r="P121" i="9" s="1"/>
  <c r="N23" i="11"/>
  <c r="N24" i="15" s="1"/>
  <c r="P30" i="8"/>
  <c r="C21" i="6"/>
  <c r="D20" i="6"/>
  <c r="F20" i="6" s="1"/>
  <c r="B21" i="6"/>
  <c r="O51" i="13"/>
  <c r="O52" i="13" s="1"/>
  <c r="P50" i="13"/>
  <c r="N25" i="11"/>
  <c r="N26" i="15" s="1"/>
  <c r="P32" i="8"/>
  <c r="Y6" i="22"/>
  <c r="X41" i="22"/>
  <c r="O148" i="9"/>
  <c r="W66" i="22"/>
  <c r="W100" i="22" s="1"/>
  <c r="X32" i="22"/>
  <c r="P133" i="9"/>
  <c r="P151" i="9" s="1"/>
  <c r="P68" i="9"/>
  <c r="P35" i="9"/>
  <c r="P19" i="9"/>
  <c r="P51" i="9" s="1"/>
  <c r="W76" i="22"/>
  <c r="H13" i="70"/>
  <c r="H39" i="70" s="1"/>
  <c r="N15" i="11"/>
  <c r="P22" i="8"/>
  <c r="U72" i="22"/>
  <c r="Q5" i="13" s="1"/>
  <c r="U71" i="22"/>
  <c r="DC190" i="62"/>
  <c r="H34" i="11"/>
  <c r="K9" i="11"/>
  <c r="L37" i="8"/>
  <c r="N16" i="11"/>
  <c r="P23" i="8"/>
  <c r="L43" i="70"/>
  <c r="AQ2" i="70"/>
  <c r="L16" i="70"/>
  <c r="L29" i="70" s="1"/>
  <c r="AQ3" i="70"/>
  <c r="AQ16" i="70" s="1"/>
  <c r="AQ29" i="70" s="1"/>
  <c r="N28" i="11"/>
  <c r="N29" i="15" s="1"/>
  <c r="P35" i="8"/>
  <c r="W54" i="22"/>
  <c r="W88" i="22" s="1"/>
  <c r="X20" i="22"/>
  <c r="S12" i="7"/>
  <c r="R50" i="7"/>
  <c r="Q138" i="9"/>
  <c r="Q156" i="9" s="1"/>
  <c r="Q73" i="9"/>
  <c r="Q24" i="9"/>
  <c r="Q56" i="9" s="1"/>
  <c r="Q40" i="9"/>
  <c r="GY334" i="62"/>
  <c r="Q7" i="9"/>
  <c r="G36" i="70"/>
  <c r="G14" i="70"/>
  <c r="G40" i="70" s="1"/>
  <c r="X22" i="22"/>
  <c r="W56" i="22"/>
  <c r="W90" i="22" s="1"/>
  <c r="GZ320" i="62"/>
  <c r="HA320" i="62" s="1"/>
  <c r="R6" i="7"/>
  <c r="P44" i="7"/>
  <c r="N17" i="11"/>
  <c r="P24" i="8"/>
  <c r="W15" i="22"/>
  <c r="V49" i="22"/>
  <c r="I49" i="22" s="1"/>
  <c r="V83" i="22"/>
  <c r="I83" i="22" s="1"/>
  <c r="I15" i="22"/>
  <c r="Q106" i="9"/>
  <c r="Q90" i="9"/>
  <c r="Q122" i="9" s="1"/>
  <c r="H45" i="70"/>
  <c r="N29" i="34"/>
  <c r="AA5" i="34" s="1"/>
  <c r="Q29" i="34"/>
  <c r="K29" i="34"/>
  <c r="O7" i="34" s="1"/>
  <c r="O8" i="34" s="1"/>
  <c r="P29" i="34"/>
  <c r="L29" i="34"/>
  <c r="AA4" i="34" s="1"/>
  <c r="AA6" i="34" s="1"/>
  <c r="J30" i="34"/>
  <c r="DH193" i="62"/>
  <c r="M11" i="15"/>
  <c r="FF254" i="62" s="1"/>
  <c r="M28" i="34"/>
  <c r="AO5" i="70"/>
  <c r="AO31" i="70" s="1"/>
  <c r="GZ326" i="62" l="1"/>
  <c r="R31" i="9"/>
  <c r="R63" i="9" s="1"/>
  <c r="Q53" i="7"/>
  <c r="R47" i="9"/>
  <c r="R80" i="9"/>
  <c r="R145" i="9"/>
  <c r="R165" i="9" s="1"/>
  <c r="Q52" i="7"/>
  <c r="T144" i="9"/>
  <c r="T30" i="9"/>
  <c r="T62" i="9" s="1"/>
  <c r="T46" i="9"/>
  <c r="T79" i="9"/>
  <c r="Q27" i="9"/>
  <c r="Q59" i="9" s="1"/>
  <c r="Q141" i="9"/>
  <c r="Q76" i="9"/>
  <c r="Q43" i="9"/>
  <c r="L4" i="18"/>
  <c r="R95" i="9"/>
  <c r="R127" i="9" s="1"/>
  <c r="R111" i="9"/>
  <c r="O5" i="18"/>
  <c r="S95" i="9"/>
  <c r="S127" i="9" s="1"/>
  <c r="S111" i="9"/>
  <c r="R163" i="9"/>
  <c r="R162" i="9"/>
  <c r="O6" i="18"/>
  <c r="R164" i="9"/>
  <c r="S14" i="7"/>
  <c r="R52" i="7"/>
  <c r="S11" i="9" s="1"/>
  <c r="R27" i="9"/>
  <c r="R59" i="9" s="1"/>
  <c r="R76" i="9"/>
  <c r="R43" i="9"/>
  <c r="R141" i="9"/>
  <c r="R159" i="9" s="1"/>
  <c r="O13" i="18"/>
  <c r="O12" i="18"/>
  <c r="O11" i="18"/>
  <c r="O10" i="18"/>
  <c r="O9" i="18"/>
  <c r="O8" i="18"/>
  <c r="S163" i="9"/>
  <c r="S164" i="9"/>
  <c r="S162" i="9"/>
  <c r="U17" i="7"/>
  <c r="T55" i="7"/>
  <c r="U14" i="9" s="1"/>
  <c r="N19" i="13"/>
  <c r="R28" i="9"/>
  <c r="R60" i="9" s="1"/>
  <c r="R142" i="9"/>
  <c r="R160" i="9" s="1"/>
  <c r="R77" i="9"/>
  <c r="R44" i="9"/>
  <c r="S15" i="7"/>
  <c r="R53" i="7"/>
  <c r="Q28" i="9"/>
  <c r="Q60" i="9" s="1"/>
  <c r="Q142" i="9"/>
  <c r="Q44" i="9"/>
  <c r="Q77" i="9"/>
  <c r="M4" i="18"/>
  <c r="AA1" i="34"/>
  <c r="S16" i="7"/>
  <c r="R54" i="7"/>
  <c r="S13" i="9" s="1"/>
  <c r="Q113" i="9"/>
  <c r="Q97" i="9"/>
  <c r="Q129" i="9" s="1"/>
  <c r="GZ335" i="62"/>
  <c r="R16" i="9"/>
  <c r="Q57" i="7"/>
  <c r="Q94" i="9"/>
  <c r="Q126" i="9" s="1"/>
  <c r="Q110" i="9"/>
  <c r="S19" i="7"/>
  <c r="R57" i="7"/>
  <c r="S16" i="9" s="1"/>
  <c r="P110" i="9"/>
  <c r="P94" i="9"/>
  <c r="P126" i="9" s="1"/>
  <c r="R13" i="9"/>
  <c r="Q54" i="7"/>
  <c r="P161" i="9"/>
  <c r="J38" i="15"/>
  <c r="FC265" i="62" s="1"/>
  <c r="L10" i="8"/>
  <c r="K5" i="11"/>
  <c r="DG188" i="62" s="1"/>
  <c r="O168" i="9"/>
  <c r="K57" i="70" s="1"/>
  <c r="N169" i="9"/>
  <c r="J61" i="70" s="1"/>
  <c r="O60" i="7"/>
  <c r="Q17" i="9"/>
  <c r="N8" i="8" s="1"/>
  <c r="J8" i="15"/>
  <c r="FC252" i="62" s="1"/>
  <c r="P58" i="7"/>
  <c r="GZ336" i="62" s="1"/>
  <c r="K6" i="18"/>
  <c r="Q56" i="7"/>
  <c r="P49" i="9"/>
  <c r="P14" i="13" s="1"/>
  <c r="J7" i="11"/>
  <c r="J34" i="11" s="1"/>
  <c r="P82" i="9"/>
  <c r="P171" i="9" s="1"/>
  <c r="Q17" i="13"/>
  <c r="M29" i="34"/>
  <c r="S51" i="7"/>
  <c r="T10" i="9" s="1"/>
  <c r="T13" i="7"/>
  <c r="R107" i="9"/>
  <c r="R91" i="9"/>
  <c r="R123" i="9" s="1"/>
  <c r="K5" i="18"/>
  <c r="HC351" i="62"/>
  <c r="HD351" i="62"/>
  <c r="K11" i="18"/>
  <c r="K9" i="18"/>
  <c r="K10" i="18"/>
  <c r="K13" i="18"/>
  <c r="K12" i="18"/>
  <c r="K8" i="18"/>
  <c r="O114" i="9"/>
  <c r="O15" i="13" s="1"/>
  <c r="O19" i="13" s="1"/>
  <c r="S18" i="7"/>
  <c r="R56" i="7"/>
  <c r="S15" i="9" s="1"/>
  <c r="S47" i="9" s="1"/>
  <c r="Q112" i="9"/>
  <c r="Q96" i="9"/>
  <c r="Q128" i="9" s="1"/>
  <c r="P65" i="9"/>
  <c r="S140" i="9"/>
  <c r="S158" i="9" s="1"/>
  <c r="S75" i="9"/>
  <c r="S26" i="9"/>
  <c r="S58" i="9" s="1"/>
  <c r="S42" i="9"/>
  <c r="J5" i="15"/>
  <c r="FC249" i="62" s="1"/>
  <c r="FC248" i="62"/>
  <c r="U34" i="14"/>
  <c r="V34" i="14" s="1"/>
  <c r="W34" i="14" s="1"/>
  <c r="X34" i="14" s="1"/>
  <c r="Y34" i="14" s="1"/>
  <c r="Z34" i="14" s="1"/>
  <c r="AA34" i="14" s="1"/>
  <c r="AB34" i="14" s="1"/>
  <c r="AC34" i="14" s="1"/>
  <c r="AD34" i="14" s="1"/>
  <c r="AE34" i="14" s="1"/>
  <c r="AF34" i="14" s="1"/>
  <c r="AG34" i="14" s="1"/>
  <c r="AH34" i="14" s="1"/>
  <c r="AI34" i="14" s="1"/>
  <c r="AJ34" i="14" s="1"/>
  <c r="AK34" i="14" s="1"/>
  <c r="AL34" i="14" s="1"/>
  <c r="AF35" i="14"/>
  <c r="AG35" i="14" s="1"/>
  <c r="AH35" i="14" s="1"/>
  <c r="AI35" i="14" s="1"/>
  <c r="AJ35" i="14" s="1"/>
  <c r="AK35" i="14" s="1"/>
  <c r="AL35" i="14" s="1"/>
  <c r="AK44" i="14"/>
  <c r="AL44" i="14" s="1"/>
  <c r="O38" i="14"/>
  <c r="P38" i="14" s="1"/>
  <c r="Q38" i="14" s="1"/>
  <c r="R38" i="14" s="1"/>
  <c r="S38" i="14" s="1"/>
  <c r="T38" i="14" s="1"/>
  <c r="U38" i="14" s="1"/>
  <c r="V38" i="14" s="1"/>
  <c r="W38" i="14" s="1"/>
  <c r="X38" i="14" s="1"/>
  <c r="Y38" i="14" s="1"/>
  <c r="Z38" i="14" s="1"/>
  <c r="AA38" i="14" s="1"/>
  <c r="AB38" i="14" s="1"/>
  <c r="AC38" i="14" s="1"/>
  <c r="AD38" i="14" s="1"/>
  <c r="AE38" i="14" s="1"/>
  <c r="AF38" i="14" s="1"/>
  <c r="AG38" i="14" s="1"/>
  <c r="AH38" i="14" s="1"/>
  <c r="AI38" i="14" s="1"/>
  <c r="AJ38" i="14" s="1"/>
  <c r="AK38" i="14" s="1"/>
  <c r="I13" i="70"/>
  <c r="I53" i="70" s="1"/>
  <c r="DB208" i="62"/>
  <c r="K41" i="13"/>
  <c r="K42" i="13" s="1"/>
  <c r="K58" i="13" s="1"/>
  <c r="H50" i="8" s="1"/>
  <c r="DJ196" i="62"/>
  <c r="N14" i="15"/>
  <c r="C14" i="12"/>
  <c r="N9" i="70"/>
  <c r="AQ9" i="70" s="1"/>
  <c r="AQ35" i="70" s="1"/>
  <c r="R22" i="18"/>
  <c r="DJ194" i="62"/>
  <c r="N8" i="70"/>
  <c r="N12" i="15"/>
  <c r="C12" i="12"/>
  <c r="R20" i="18"/>
  <c r="X62" i="22"/>
  <c r="X96" i="22" s="1"/>
  <c r="Y28" i="22"/>
  <c r="L45" i="14"/>
  <c r="M40" i="8" s="1"/>
  <c r="L30" i="11" s="1"/>
  <c r="M33" i="14"/>
  <c r="H32" i="70"/>
  <c r="H10" i="70"/>
  <c r="AO6" i="70"/>
  <c r="AO32" i="70" s="1"/>
  <c r="H46" i="70"/>
  <c r="X68" i="22"/>
  <c r="X102" i="22" s="1"/>
  <c r="Y34" i="22"/>
  <c r="GZ318" i="62"/>
  <c r="P22" i="7"/>
  <c r="Y75" i="22"/>
  <c r="Q70" i="9"/>
  <c r="Q135" i="9"/>
  <c r="Q153" i="9" s="1"/>
  <c r="Q21" i="9"/>
  <c r="Q53" i="9" s="1"/>
  <c r="Q37" i="9"/>
  <c r="I79" i="22"/>
  <c r="BZ123" i="62" s="1"/>
  <c r="E115" i="82"/>
  <c r="W61" i="22"/>
  <c r="W95" i="22" s="1"/>
  <c r="X27" i="22"/>
  <c r="O27" i="11"/>
  <c r="O28" i="15" s="1"/>
  <c r="Q34" i="8"/>
  <c r="FC261" i="62"/>
  <c r="N30" i="15"/>
  <c r="R24" i="18"/>
  <c r="C16" i="12"/>
  <c r="U12" i="11"/>
  <c r="W19" i="8"/>
  <c r="I38" i="70"/>
  <c r="W70" i="22"/>
  <c r="W104" i="22" s="1"/>
  <c r="X36" i="22"/>
  <c r="DG199" i="62"/>
  <c r="K11" i="70"/>
  <c r="AP11" i="70" s="1"/>
  <c r="AP37" i="70" s="1"/>
  <c r="J30" i="70"/>
  <c r="AP4" i="70"/>
  <c r="AP30" i="70" s="1"/>
  <c r="J44" i="70"/>
  <c r="K44" i="70"/>
  <c r="Y24" i="22"/>
  <c r="X58" i="22"/>
  <c r="X92" i="22" s="1"/>
  <c r="N18" i="15"/>
  <c r="G149" i="82" s="1"/>
  <c r="E123" i="82"/>
  <c r="DE190" i="62"/>
  <c r="I34" i="11"/>
  <c r="O22" i="11"/>
  <c r="O23" i="15" s="1"/>
  <c r="Q29" i="8"/>
  <c r="P166" i="9"/>
  <c r="P16" i="13" s="1"/>
  <c r="R134" i="9"/>
  <c r="R69" i="9"/>
  <c r="R36" i="9"/>
  <c r="R20" i="9"/>
  <c r="R52" i="9" s="1"/>
  <c r="I45" i="22"/>
  <c r="BY123" i="62" s="1"/>
  <c r="E114" i="82"/>
  <c r="Q137" i="9"/>
  <c r="Q155" i="9" s="1"/>
  <c r="Q72" i="9"/>
  <c r="Q39" i="9"/>
  <c r="Q23" i="9"/>
  <c r="Q55" i="9" s="1"/>
  <c r="S9" i="9"/>
  <c r="DG192" i="62"/>
  <c r="K7" i="70"/>
  <c r="K32" i="11"/>
  <c r="DG201" i="62" s="1"/>
  <c r="K8" i="15"/>
  <c r="FD252" i="62" s="1"/>
  <c r="K6" i="11"/>
  <c r="K5" i="70" s="1"/>
  <c r="K31" i="70" s="1"/>
  <c r="L12" i="8"/>
  <c r="Q63" i="13"/>
  <c r="P51" i="13"/>
  <c r="P52" i="13" s="1"/>
  <c r="Q50" i="13"/>
  <c r="J51" i="70"/>
  <c r="Z42" i="14"/>
  <c r="AA42" i="14" s="1"/>
  <c r="AB42" i="14" s="1"/>
  <c r="AC42" i="14" s="1"/>
  <c r="AD42" i="14" s="1"/>
  <c r="AE42" i="14" s="1"/>
  <c r="AF42" i="14" s="1"/>
  <c r="AG42" i="14" s="1"/>
  <c r="AH42" i="14" s="1"/>
  <c r="AI42" i="14" s="1"/>
  <c r="AJ42" i="14" s="1"/>
  <c r="AK42" i="14" s="1"/>
  <c r="AL42" i="14" s="1"/>
  <c r="W67" i="22"/>
  <c r="W101" i="22" s="1"/>
  <c r="X33" i="22"/>
  <c r="BT112" i="62"/>
  <c r="Q9" i="62"/>
  <c r="P16" i="62" s="1"/>
  <c r="R74" i="9"/>
  <c r="R139" i="9"/>
  <c r="R41" i="9"/>
  <c r="R25" i="9"/>
  <c r="R57" i="9" s="1"/>
  <c r="J4" i="18"/>
  <c r="O71" i="13"/>
  <c r="S4" i="9"/>
  <c r="S6" i="9"/>
  <c r="X17" i="22"/>
  <c r="W51" i="22"/>
  <c r="W85" i="22" s="1"/>
  <c r="Q50" i="9"/>
  <c r="O98" i="9"/>
  <c r="J58" i="13"/>
  <c r="EW266" i="62"/>
  <c r="E155" i="82"/>
  <c r="E161" i="82" s="1"/>
  <c r="E162" i="82" s="1"/>
  <c r="E164" i="82" s="1"/>
  <c r="F43" i="15"/>
  <c r="L30" i="34"/>
  <c r="AB4" i="34" s="1"/>
  <c r="AB6" i="34" s="1"/>
  <c r="Q30" i="34"/>
  <c r="K30" i="34"/>
  <c r="P7" i="34" s="1"/>
  <c r="P8" i="34" s="1"/>
  <c r="P30" i="34"/>
  <c r="N30" i="34"/>
  <c r="AB5" i="34" s="1"/>
  <c r="J31" i="34"/>
  <c r="T12" i="7"/>
  <c r="S50" i="7"/>
  <c r="T9" i="9" s="1"/>
  <c r="O28" i="11"/>
  <c r="O29" i="15" s="1"/>
  <c r="Q35" i="8"/>
  <c r="R96" i="9"/>
  <c r="R128" i="9" s="1"/>
  <c r="R112" i="9"/>
  <c r="P5" i="18"/>
  <c r="O15" i="11"/>
  <c r="Q22" i="8"/>
  <c r="B22" i="6"/>
  <c r="C22" i="6"/>
  <c r="D21" i="6"/>
  <c r="F21" i="6" s="1"/>
  <c r="P59" i="7"/>
  <c r="G67" i="1"/>
  <c r="G69" i="1" s="1"/>
  <c r="GZ332" i="62"/>
  <c r="R5" i="9"/>
  <c r="Q46" i="7"/>
  <c r="HA332" i="62" s="1"/>
  <c r="GZ334" i="62"/>
  <c r="R7" i="9"/>
  <c r="Q48" i="7"/>
  <c r="HA334" i="62" s="1"/>
  <c r="O24" i="11"/>
  <c r="O25" i="15" s="1"/>
  <c r="Q31" i="8"/>
  <c r="T7" i="7"/>
  <c r="S45" i="7"/>
  <c r="T4" i="9" s="1"/>
  <c r="T9" i="7"/>
  <c r="S47" i="7"/>
  <c r="T6" i="9" s="1"/>
  <c r="F40" i="70"/>
  <c r="G54" i="70"/>
  <c r="F54" i="70"/>
  <c r="W63" i="22"/>
  <c r="W97" i="22" s="1"/>
  <c r="X29" i="22"/>
  <c r="O130" i="9"/>
  <c r="S42" i="7"/>
  <c r="R4" i="7"/>
  <c r="R22" i="7" s="1"/>
  <c r="DF206" i="62"/>
  <c r="J12" i="70"/>
  <c r="J13" i="70" s="1"/>
  <c r="O19" i="11"/>
  <c r="O20" i="15" s="1"/>
  <c r="Q26" i="8"/>
  <c r="Q6" i="6"/>
  <c r="I5" i="33"/>
  <c r="K34" i="15"/>
  <c r="FD262" i="62" s="1"/>
  <c r="L44" i="8"/>
  <c r="K37" i="11" s="1"/>
  <c r="W65" i="22"/>
  <c r="W99" i="22" s="1"/>
  <c r="X31" i="22"/>
  <c r="DQ195" i="62"/>
  <c r="T13" i="15"/>
  <c r="DF189" i="62"/>
  <c r="I70" i="22"/>
  <c r="BY124" i="62" a="1"/>
  <c r="BY124" i="62" s="1"/>
  <c r="O18" i="11"/>
  <c r="O19" i="15" s="1"/>
  <c r="Q25" i="8"/>
  <c r="Y42" i="22"/>
  <c r="Z7" i="22"/>
  <c r="Q101" i="9"/>
  <c r="Q85" i="9"/>
  <c r="Q117" i="9" s="1"/>
  <c r="Q133" i="9"/>
  <c r="Q151" i="9" s="1"/>
  <c r="Q68" i="9"/>
  <c r="Q19" i="9"/>
  <c r="Q51" i="9" s="1"/>
  <c r="Q35" i="9"/>
  <c r="AA43" i="14"/>
  <c r="AB43" i="14" s="1"/>
  <c r="AC43" i="14" s="1"/>
  <c r="AD43" i="14" s="1"/>
  <c r="AE43" i="14" s="1"/>
  <c r="AF43" i="14" s="1"/>
  <c r="AG43" i="14" s="1"/>
  <c r="AH43" i="14" s="1"/>
  <c r="AI43" i="14" s="1"/>
  <c r="AJ43" i="14" s="1"/>
  <c r="AK43" i="14" s="1"/>
  <c r="AL43" i="14" s="1"/>
  <c r="S8" i="7"/>
  <c r="R46" i="7"/>
  <c r="S10" i="7"/>
  <c r="R48" i="7"/>
  <c r="X60" i="22"/>
  <c r="X94" i="22" s="1"/>
  <c r="Y26" i="22"/>
  <c r="M34" i="70"/>
  <c r="M48" i="70"/>
  <c r="X23" i="22"/>
  <c r="W57" i="22"/>
  <c r="W91" i="22" s="1"/>
  <c r="Q99" i="9"/>
  <c r="Q83" i="9"/>
  <c r="R2" i="13"/>
  <c r="R3" i="13" s="1"/>
  <c r="S1" i="9"/>
  <c r="DF188" i="62"/>
  <c r="J5" i="70"/>
  <c r="U147" i="9"/>
  <c r="S13" i="8"/>
  <c r="O14" i="11"/>
  <c r="Q21" i="8"/>
  <c r="AO13" i="70"/>
  <c r="AO39" i="70" s="1"/>
  <c r="H20" i="6"/>
  <c r="G20" i="6" s="1"/>
  <c r="R5" i="6"/>
  <c r="K4" i="33" s="1"/>
  <c r="K33" i="15" s="1"/>
  <c r="FD261" i="62" s="1"/>
  <c r="Y44" i="22"/>
  <c r="Z9" i="22"/>
  <c r="X30" i="22"/>
  <c r="W64" i="22"/>
  <c r="W98" i="22" s="1"/>
  <c r="N19" i="15"/>
  <c r="G151" i="82" s="1"/>
  <c r="E125" i="82"/>
  <c r="J7" i="15"/>
  <c r="W55" i="22"/>
  <c r="W89" i="22" s="1"/>
  <c r="X21" i="22"/>
  <c r="J33" i="70"/>
  <c r="J47" i="70"/>
  <c r="W53" i="22"/>
  <c r="W87" i="22" s="1"/>
  <c r="X19" i="22"/>
  <c r="O21" i="11"/>
  <c r="O22" i="15" s="1"/>
  <c r="Q28" i="8"/>
  <c r="DJ198" i="62"/>
  <c r="N16" i="15"/>
  <c r="E122" i="82"/>
  <c r="M35" i="70"/>
  <c r="M49" i="70"/>
  <c r="I31" i="70"/>
  <c r="I6" i="70"/>
  <c r="K30" i="70"/>
  <c r="W49" i="22"/>
  <c r="W83" i="22" s="1"/>
  <c r="X15" i="22"/>
  <c r="L4" i="11"/>
  <c r="M47" i="8"/>
  <c r="L31" i="11" s="1"/>
  <c r="M8" i="8"/>
  <c r="DJ197" i="62"/>
  <c r="N15" i="15"/>
  <c r="R23" i="18"/>
  <c r="C15" i="12"/>
  <c r="BZ124" i="62"/>
  <c r="I103" i="22"/>
  <c r="S8" i="9"/>
  <c r="O20" i="11"/>
  <c r="O21" i="15" s="1"/>
  <c r="Q27" i="8"/>
  <c r="O11" i="11"/>
  <c r="S6" i="13"/>
  <c r="Q18" i="8"/>
  <c r="S2" i="9"/>
  <c r="P104" i="9"/>
  <c r="P88" i="9"/>
  <c r="P120" i="9" s="1"/>
  <c r="K4" i="15"/>
  <c r="HY830" i="62"/>
  <c r="HZ829" i="62"/>
  <c r="EU272" i="62"/>
  <c r="D58" i="70"/>
  <c r="E45" i="15"/>
  <c r="GZ330" i="62"/>
  <c r="R3" i="9"/>
  <c r="Q44" i="7"/>
  <c r="HA330" i="62" s="1"/>
  <c r="I77" i="22"/>
  <c r="V105" i="22"/>
  <c r="O17" i="8" s="1"/>
  <c r="N10" i="11" s="1"/>
  <c r="J37" i="70"/>
  <c r="X13" i="22"/>
  <c r="W47" i="22"/>
  <c r="W81" i="22" s="1"/>
  <c r="O29" i="11"/>
  <c r="O30" i="15" s="1"/>
  <c r="Q36" i="8"/>
  <c r="S6" i="7"/>
  <c r="R44" i="7"/>
  <c r="P6" i="18"/>
  <c r="DC203" i="62"/>
  <c r="H39" i="11"/>
  <c r="P100" i="9"/>
  <c r="P84" i="9"/>
  <c r="P116" i="9" s="1"/>
  <c r="HA329" i="62"/>
  <c r="X50" i="22"/>
  <c r="X84" i="22" s="1"/>
  <c r="Y16" i="22"/>
  <c r="Q103" i="9"/>
  <c r="Q87" i="9"/>
  <c r="Q119" i="9" s="1"/>
  <c r="X56" i="22"/>
  <c r="X90" i="22" s="1"/>
  <c r="Y22" i="22"/>
  <c r="O16" i="11"/>
  <c r="O17" i="15" s="1"/>
  <c r="Q23" i="8"/>
  <c r="T40" i="13"/>
  <c r="O25" i="11"/>
  <c r="O26" i="15" s="1"/>
  <c r="Q32" i="8"/>
  <c r="P64" i="13"/>
  <c r="O59" i="13"/>
  <c r="S4" i="6"/>
  <c r="L3" i="33" s="1"/>
  <c r="E21" i="6"/>
  <c r="Z14" i="22"/>
  <c r="Y48" i="22"/>
  <c r="Y82" i="22" s="1"/>
  <c r="W43" i="22"/>
  <c r="X8" i="22"/>
  <c r="W37" i="22"/>
  <c r="R59" i="7" s="1"/>
  <c r="DJ185" i="62"/>
  <c r="N3" i="70"/>
  <c r="O2" i="11"/>
  <c r="X52" i="22"/>
  <c r="X86" i="22" s="1"/>
  <c r="Y18" i="22"/>
  <c r="Q150" i="9"/>
  <c r="Q70" i="13"/>
  <c r="Q72" i="13" s="1"/>
  <c r="Q43" i="13"/>
  <c r="Q44" i="13" s="1"/>
  <c r="Q8" i="13"/>
  <c r="M37" i="15" s="1"/>
  <c r="FF264" i="62" s="1"/>
  <c r="Q7" i="13"/>
  <c r="M36" i="15" s="1"/>
  <c r="FF263" i="62" s="1"/>
  <c r="Q39" i="13"/>
  <c r="W46" i="22"/>
  <c r="X12" i="22"/>
  <c r="O17" i="11"/>
  <c r="O18" i="15" s="1"/>
  <c r="Q24" i="8"/>
  <c r="Q105" i="9"/>
  <c r="Q89" i="9"/>
  <c r="Q121" i="9" s="1"/>
  <c r="X54" i="22"/>
  <c r="X88" i="22" s="1"/>
  <c r="Y20" i="22"/>
  <c r="P13" i="18"/>
  <c r="P12" i="18"/>
  <c r="P11" i="18"/>
  <c r="P10" i="18"/>
  <c r="P9" i="18"/>
  <c r="P8" i="18"/>
  <c r="N17" i="15"/>
  <c r="E119" i="82"/>
  <c r="M10" i="15"/>
  <c r="FF253" i="62" s="1"/>
  <c r="N16" i="8"/>
  <c r="X66" i="22"/>
  <c r="X100" i="22" s="1"/>
  <c r="Y32" i="22"/>
  <c r="Y41" i="22"/>
  <c r="Z6" i="22"/>
  <c r="O23" i="11"/>
  <c r="O24" i="15" s="1"/>
  <c r="Q30" i="8"/>
  <c r="R73" i="9"/>
  <c r="R138" i="9"/>
  <c r="R40" i="9"/>
  <c r="R24" i="9"/>
  <c r="R56" i="9" s="1"/>
  <c r="I4" i="18"/>
  <c r="O26" i="11"/>
  <c r="O27" i="15" s="1"/>
  <c r="Q33" i="8"/>
  <c r="P33" i="9"/>
  <c r="I43" i="22"/>
  <c r="V71" i="22"/>
  <c r="V72" i="22"/>
  <c r="R5" i="13" s="1"/>
  <c r="R10" i="13" s="1"/>
  <c r="P102" i="9"/>
  <c r="P86" i="9"/>
  <c r="P118" i="9" s="1"/>
  <c r="M64" i="70"/>
  <c r="N63" i="70"/>
  <c r="M43" i="70"/>
  <c r="M16" i="70"/>
  <c r="M29" i="70" s="1"/>
  <c r="P148" i="9"/>
  <c r="EY268" i="62"/>
  <c r="H46" i="15"/>
  <c r="EY271" i="62" s="1"/>
  <c r="R136" i="9"/>
  <c r="R71" i="9"/>
  <c r="R22" i="9"/>
  <c r="R54" i="9" s="1"/>
  <c r="R38" i="9"/>
  <c r="G4" i="18"/>
  <c r="DI193" i="62"/>
  <c r="N11" i="15"/>
  <c r="X10" i="22"/>
  <c r="W45" i="22"/>
  <c r="X25" i="22"/>
  <c r="W59" i="22"/>
  <c r="W93" i="22" s="1"/>
  <c r="X35" i="22"/>
  <c r="W69" i="22"/>
  <c r="W103" i="22" s="1"/>
  <c r="T11" i="7"/>
  <c r="S49" i="7"/>
  <c r="T8" i="9" s="1"/>
  <c r="H53" i="70"/>
  <c r="O13" i="11"/>
  <c r="Q20" i="8"/>
  <c r="P115" i="9"/>
  <c r="T5" i="7"/>
  <c r="S43" i="7"/>
  <c r="L9" i="11"/>
  <c r="M37" i="8"/>
  <c r="B23" i="34"/>
  <c r="D22" i="34"/>
  <c r="F22" i="34" s="1"/>
  <c r="O30" i="34" s="1"/>
  <c r="C23" i="34"/>
  <c r="E23" i="34" s="1"/>
  <c r="H23" i="34" s="1"/>
  <c r="G23" i="34" s="1"/>
  <c r="R132" i="9"/>
  <c r="R67" i="9"/>
  <c r="R34" i="9"/>
  <c r="R18" i="9"/>
  <c r="C4" i="18"/>
  <c r="E4" i="18"/>
  <c r="P20" i="13" l="1"/>
  <c r="P21" i="13" s="1"/>
  <c r="Q20" i="13" s="1"/>
  <c r="Q21" i="13" s="1"/>
  <c r="M38" i="15" s="1"/>
  <c r="FF265" i="62" s="1"/>
  <c r="R17" i="9"/>
  <c r="M10" i="8"/>
  <c r="O16" i="18"/>
  <c r="O17" i="18" s="1"/>
  <c r="AB1" i="34"/>
  <c r="P16" i="18"/>
  <c r="P17" i="18" s="1"/>
  <c r="U55" i="7"/>
  <c r="V14" i="9" s="1"/>
  <c r="V17" i="7"/>
  <c r="R92" i="9"/>
  <c r="R124" i="9" s="1"/>
  <c r="R108" i="9"/>
  <c r="T95" i="9"/>
  <c r="T127" i="9" s="1"/>
  <c r="T111" i="9"/>
  <c r="U79" i="9"/>
  <c r="U30" i="9"/>
  <c r="U62" i="9" s="1"/>
  <c r="U144" i="9"/>
  <c r="U46" i="9"/>
  <c r="L8" i="18"/>
  <c r="L13" i="18"/>
  <c r="L12" i="18"/>
  <c r="L11" i="18"/>
  <c r="L10" i="18"/>
  <c r="L9" i="18"/>
  <c r="S76" i="9"/>
  <c r="S43" i="9"/>
  <c r="S141" i="9"/>
  <c r="S159" i="9" s="1"/>
  <c r="S27" i="9"/>
  <c r="S59" i="9" s="1"/>
  <c r="S52" i="7"/>
  <c r="T11" i="9" s="1"/>
  <c r="T14" i="7"/>
  <c r="Q108" i="9"/>
  <c r="Q92" i="9"/>
  <c r="Q124" i="9" s="1"/>
  <c r="T164" i="9"/>
  <c r="T163" i="9"/>
  <c r="T162" i="9"/>
  <c r="Q159" i="9"/>
  <c r="L6" i="18"/>
  <c r="S80" i="9"/>
  <c r="S96" i="9" s="1"/>
  <c r="S128" i="9" s="1"/>
  <c r="L5" i="11"/>
  <c r="DH188" i="62" s="1"/>
  <c r="M9" i="18"/>
  <c r="M12" i="18"/>
  <c r="M8" i="18"/>
  <c r="M13" i="18"/>
  <c r="M11" i="18"/>
  <c r="M10" i="18"/>
  <c r="T15" i="7"/>
  <c r="S53" i="7"/>
  <c r="T12" i="9" s="1"/>
  <c r="Q93" i="9"/>
  <c r="Q125" i="9" s="1"/>
  <c r="Q109" i="9"/>
  <c r="M5" i="18"/>
  <c r="R93" i="9"/>
  <c r="R125" i="9" s="1"/>
  <c r="R109" i="9"/>
  <c r="Q160" i="9"/>
  <c r="M6" i="18"/>
  <c r="S12" i="9"/>
  <c r="S31" i="9"/>
  <c r="S63" i="9" s="1"/>
  <c r="R81" i="9"/>
  <c r="R146" i="9"/>
  <c r="Q6" i="18" s="1"/>
  <c r="R32" i="9"/>
  <c r="R64" i="9" s="1"/>
  <c r="R48" i="9"/>
  <c r="Q4" i="18"/>
  <c r="Q82" i="9"/>
  <c r="M5" i="11" s="1"/>
  <c r="S81" i="9"/>
  <c r="S48" i="9"/>
  <c r="S32" i="9"/>
  <c r="S64" i="9" s="1"/>
  <c r="S146" i="9"/>
  <c r="K16" i="18"/>
  <c r="K17" i="18" s="1"/>
  <c r="R143" i="9"/>
  <c r="R78" i="9"/>
  <c r="R29" i="9"/>
  <c r="R61" i="9" s="1"/>
  <c r="R45" i="9"/>
  <c r="N4" i="18"/>
  <c r="T19" i="7"/>
  <c r="S57" i="7"/>
  <c r="T16" i="9" s="1"/>
  <c r="S143" i="9"/>
  <c r="S161" i="9" s="1"/>
  <c r="S45" i="9"/>
  <c r="S78" i="9"/>
  <c r="S29" i="9"/>
  <c r="S61" i="9" s="1"/>
  <c r="T16" i="7"/>
  <c r="S54" i="7"/>
  <c r="T13" i="9" s="1"/>
  <c r="DF190" i="62"/>
  <c r="N47" i="8"/>
  <c r="M31" i="11" s="1"/>
  <c r="DI200" i="62" s="1"/>
  <c r="M4" i="11"/>
  <c r="DI187" i="62" s="1"/>
  <c r="L4" i="15"/>
  <c r="L5" i="15" s="1"/>
  <c r="P60" i="7"/>
  <c r="S145" i="9"/>
  <c r="S165" i="9" s="1"/>
  <c r="K45" i="70"/>
  <c r="Q49" i="9"/>
  <c r="Q14" i="13" s="1"/>
  <c r="J53" i="70"/>
  <c r="I39" i="70"/>
  <c r="S91" i="9"/>
  <c r="S123" i="9" s="1"/>
  <c r="S107" i="9"/>
  <c r="S56" i="7"/>
  <c r="T15" i="9" s="1"/>
  <c r="T18" i="7"/>
  <c r="P114" i="9"/>
  <c r="P15" i="13" s="1"/>
  <c r="P19" i="13" s="1"/>
  <c r="J45" i="70"/>
  <c r="P130" i="9"/>
  <c r="R17" i="13"/>
  <c r="K7" i="15"/>
  <c r="FD251" i="62" s="1"/>
  <c r="HC352" i="62"/>
  <c r="HD352" i="62"/>
  <c r="U13" i="7"/>
  <c r="T51" i="7"/>
  <c r="U10" i="9" s="1"/>
  <c r="Q58" i="7"/>
  <c r="F1" i="7" s="1"/>
  <c r="T140" i="9"/>
  <c r="T158" i="9" s="1"/>
  <c r="T75" i="9"/>
  <c r="T42" i="9"/>
  <c r="T26" i="9"/>
  <c r="T58" i="9" s="1"/>
  <c r="F19" i="10"/>
  <c r="F10" i="10" s="1"/>
  <c r="CI131" i="62" s="1"/>
  <c r="AL38" i="14"/>
  <c r="H19" i="10" s="1"/>
  <c r="H10" i="10" s="1"/>
  <c r="CK131" i="62" s="1"/>
  <c r="K51" i="70"/>
  <c r="R154" i="9"/>
  <c r="G6" i="18"/>
  <c r="CS162" i="62" s="1"/>
  <c r="W80" i="22"/>
  <c r="X43" i="22"/>
  <c r="Y8" i="22"/>
  <c r="X37" i="22"/>
  <c r="S59" i="7" s="1"/>
  <c r="I32" i="70"/>
  <c r="I10" i="70"/>
  <c r="I50" i="70" s="1"/>
  <c r="Z26" i="22"/>
  <c r="Y60" i="22"/>
  <c r="Y94" i="22" s="1"/>
  <c r="G50" i="8"/>
  <c r="DR195" i="62"/>
  <c r="U13" i="15"/>
  <c r="P27" i="11"/>
  <c r="P28" i="15" s="1"/>
  <c r="R34" i="8"/>
  <c r="C24" i="34"/>
  <c r="E24" i="34" s="1"/>
  <c r="H24" i="34" s="1"/>
  <c r="G24" i="34" s="1"/>
  <c r="D23" i="34"/>
  <c r="F23" i="34" s="1"/>
  <c r="O31" i="34" s="1"/>
  <c r="B24" i="34"/>
  <c r="T2" i="9"/>
  <c r="T138" i="9"/>
  <c r="T156" i="9" s="1"/>
  <c r="T73" i="9"/>
  <c r="T40" i="9"/>
  <c r="T24" i="9"/>
  <c r="T56" i="9" s="1"/>
  <c r="W79" i="22"/>
  <c r="R89" i="9"/>
  <c r="R121" i="9" s="1"/>
  <c r="R105" i="9"/>
  <c r="I5" i="18"/>
  <c r="P17" i="11"/>
  <c r="P18" i="15" s="1"/>
  <c r="R24" i="8"/>
  <c r="U5" i="7"/>
  <c r="T43" i="7"/>
  <c r="Y10" i="22"/>
  <c r="X45" i="22"/>
  <c r="X79" i="22" s="1"/>
  <c r="Y54" i="22"/>
  <c r="Y88" i="22" s="1"/>
  <c r="Z20" i="22"/>
  <c r="FM278" i="62"/>
  <c r="FL278" i="62" s="1"/>
  <c r="CQ160" i="62"/>
  <c r="R150" i="9"/>
  <c r="C6" i="18"/>
  <c r="CO162" i="62" s="1"/>
  <c r="DH192" i="62"/>
  <c r="L7" i="70"/>
  <c r="L47" i="70" s="1"/>
  <c r="L32" i="11"/>
  <c r="DH201" i="62" s="1"/>
  <c r="P98" i="9"/>
  <c r="X69" i="22"/>
  <c r="X103" i="22" s="1"/>
  <c r="Y35" i="22"/>
  <c r="N10" i="15"/>
  <c r="O16" i="8"/>
  <c r="S3" i="9"/>
  <c r="R58" i="7"/>
  <c r="R60" i="7" s="1"/>
  <c r="DH200" i="62"/>
  <c r="Y78" i="22"/>
  <c r="R70" i="13"/>
  <c r="R72" i="13" s="1"/>
  <c r="R20" i="13"/>
  <c r="R21" i="13" s="1"/>
  <c r="R39" i="13"/>
  <c r="R43" i="13"/>
  <c r="R44" i="13" s="1"/>
  <c r="R7" i="13"/>
  <c r="N36" i="15" s="1"/>
  <c r="R8" i="13"/>
  <c r="T10" i="7"/>
  <c r="S48" i="7"/>
  <c r="T7" i="9" s="1"/>
  <c r="Y76" i="22"/>
  <c r="T139" i="9"/>
  <c r="T157" i="9" s="1"/>
  <c r="T74" i="9"/>
  <c r="T41" i="9"/>
  <c r="T25" i="9"/>
  <c r="T57" i="9" s="1"/>
  <c r="X51" i="22"/>
  <c r="X85" i="22" s="1"/>
  <c r="Y17" i="22"/>
  <c r="J13" i="18"/>
  <c r="J12" i="18"/>
  <c r="J11" i="18"/>
  <c r="J10" i="18"/>
  <c r="J9" i="18"/>
  <c r="J8" i="18"/>
  <c r="R50" i="13"/>
  <c r="Q51" i="13"/>
  <c r="Q52" i="13" s="1"/>
  <c r="R63" i="13"/>
  <c r="R152" i="9"/>
  <c r="E6" i="18"/>
  <c r="CQ162" i="62" s="1"/>
  <c r="E117" i="82"/>
  <c r="Z28" i="22"/>
  <c r="Y62" i="22"/>
  <c r="Y96" i="22" s="1"/>
  <c r="IC814" i="62"/>
  <c r="G148" i="82"/>
  <c r="FG255" i="62"/>
  <c r="E120" i="82"/>
  <c r="EM230" i="62"/>
  <c r="BA9" i="70"/>
  <c r="P13" i="11"/>
  <c r="R20" i="8"/>
  <c r="X59" i="22"/>
  <c r="X93" i="22" s="1"/>
  <c r="Y25" i="22"/>
  <c r="Y66" i="22"/>
  <c r="Y100" i="22" s="1"/>
  <c r="Z32" i="22"/>
  <c r="Y52" i="22"/>
  <c r="Y86" i="22" s="1"/>
  <c r="Z18" i="22"/>
  <c r="Y50" i="22"/>
  <c r="Y84" i="22" s="1"/>
  <c r="Z16" i="22"/>
  <c r="Y30" i="22"/>
  <c r="X64" i="22"/>
  <c r="X98" i="22" s="1"/>
  <c r="V147" i="9"/>
  <c r="T13" i="8"/>
  <c r="CO160" i="62"/>
  <c r="FM276" i="62"/>
  <c r="E13" i="18"/>
  <c r="E12" i="18"/>
  <c r="E11" i="18"/>
  <c r="E10" i="18"/>
  <c r="E9" i="18"/>
  <c r="E8" i="18"/>
  <c r="C13" i="18"/>
  <c r="C12" i="18"/>
  <c r="C11" i="18"/>
  <c r="C10" i="18"/>
  <c r="C9" i="18"/>
  <c r="C8" i="18"/>
  <c r="IC813" i="62"/>
  <c r="G147" i="82"/>
  <c r="FG254" i="62"/>
  <c r="R87" i="9"/>
  <c r="R119" i="9" s="1"/>
  <c r="R103" i="9"/>
  <c r="G5" i="18"/>
  <c r="CS161" i="62" s="1"/>
  <c r="N64" i="70"/>
  <c r="O63" i="70"/>
  <c r="BY121" i="62"/>
  <c r="BY125" i="62" s="1"/>
  <c r="I71" i="22"/>
  <c r="U40" i="13"/>
  <c r="X46" i="22"/>
  <c r="X80" i="22" s="1"/>
  <c r="Y12" i="22"/>
  <c r="DL185" i="62"/>
  <c r="O3" i="70"/>
  <c r="P2" i="11"/>
  <c r="H21" i="6"/>
  <c r="G21" i="6" s="1"/>
  <c r="S5" i="6"/>
  <c r="L4" i="33" s="1"/>
  <c r="L33" i="15" s="1"/>
  <c r="FE261" i="62" s="1"/>
  <c r="Z22" i="22"/>
  <c r="Y56" i="22"/>
  <c r="Y90" i="22" s="1"/>
  <c r="T6" i="7"/>
  <c r="S44" i="7"/>
  <c r="T3" i="9" s="1"/>
  <c r="R133" i="9"/>
  <c r="R68" i="9"/>
  <c r="R19" i="9"/>
  <c r="R51" i="9" s="1"/>
  <c r="R35" i="9"/>
  <c r="D4" i="18"/>
  <c r="S132" i="9"/>
  <c r="S67" i="9"/>
  <c r="S34" i="9"/>
  <c r="S18" i="9"/>
  <c r="P20" i="11"/>
  <c r="P21" i="15" s="1"/>
  <c r="R27" i="8"/>
  <c r="E124" i="82"/>
  <c r="EM231" i="62"/>
  <c r="P168" i="9"/>
  <c r="L57" i="70" s="1"/>
  <c r="G152" i="82"/>
  <c r="IC818" i="62"/>
  <c r="FG259" i="62"/>
  <c r="J31" i="70"/>
  <c r="Q115" i="9"/>
  <c r="S5" i="9"/>
  <c r="Q100" i="9"/>
  <c r="Q84" i="9"/>
  <c r="Q116" i="9" s="1"/>
  <c r="R6" i="6"/>
  <c r="J5" i="33"/>
  <c r="P24" i="11"/>
  <c r="P25" i="15" s="1"/>
  <c r="R31" i="8"/>
  <c r="R135" i="9"/>
  <c r="R70" i="9"/>
  <c r="R37" i="9"/>
  <c r="R21" i="9"/>
  <c r="R53" i="9" s="1"/>
  <c r="F4" i="18"/>
  <c r="U12" i="7"/>
  <c r="T50" i="7"/>
  <c r="U9" i="9" s="1"/>
  <c r="Z24" i="22"/>
  <c r="Y58" i="22"/>
  <c r="Y92" i="22" s="1"/>
  <c r="X70" i="22"/>
  <c r="X104" i="22" s="1"/>
  <c r="Y36" i="22"/>
  <c r="V12" i="11"/>
  <c r="X19" i="8"/>
  <c r="N34" i="70"/>
  <c r="N48" i="70"/>
  <c r="AQ8" i="70"/>
  <c r="AQ34" i="70" s="1"/>
  <c r="G154" i="82"/>
  <c r="FG257" i="62"/>
  <c r="P71" i="13"/>
  <c r="L34" i="15"/>
  <c r="FE262" i="62" s="1"/>
  <c r="M44" i="8"/>
  <c r="L37" i="11" s="1"/>
  <c r="DC208" i="62"/>
  <c r="L41" i="13"/>
  <c r="L42" i="13" s="1"/>
  <c r="Y21" i="22"/>
  <c r="X55" i="22"/>
  <c r="X89" i="22" s="1"/>
  <c r="W77" i="22"/>
  <c r="W72" i="22"/>
  <c r="S5" i="13" s="1"/>
  <c r="W71" i="22"/>
  <c r="IC820" i="62"/>
  <c r="FG258" i="62"/>
  <c r="X49" i="22"/>
  <c r="X83" i="22" s="1"/>
  <c r="Y15" i="22"/>
  <c r="Y19" i="22"/>
  <c r="X53" i="22"/>
  <c r="X87" i="22" s="1"/>
  <c r="P14" i="11"/>
  <c r="R21" i="8"/>
  <c r="P18" i="11"/>
  <c r="P19" i="15" s="1"/>
  <c r="R25" i="8"/>
  <c r="P19" i="11"/>
  <c r="P20" i="15" s="1"/>
  <c r="R26" i="8"/>
  <c r="T42" i="7"/>
  <c r="S4" i="7"/>
  <c r="S22" i="7" s="1"/>
  <c r="X63" i="22"/>
  <c r="X97" i="22" s="1"/>
  <c r="Y29" i="22"/>
  <c r="T134" i="9"/>
  <c r="T152" i="9" s="1"/>
  <c r="T69" i="9"/>
  <c r="T36" i="9"/>
  <c r="T20" i="9"/>
  <c r="T52" i="9" s="1"/>
  <c r="BT113" i="62"/>
  <c r="BT115" i="62" s="1"/>
  <c r="Q10" i="62"/>
  <c r="P17" i="62" s="1"/>
  <c r="C23" i="6"/>
  <c r="B23" i="6"/>
  <c r="D22" i="6"/>
  <c r="F22" i="6" s="1"/>
  <c r="Q33" i="9"/>
  <c r="R157" i="9"/>
  <c r="J6" i="18"/>
  <c r="X67" i="22"/>
  <c r="X101" i="22" s="1"/>
  <c r="Y33" i="22"/>
  <c r="K33" i="70"/>
  <c r="K47" i="70"/>
  <c r="AP7" i="70"/>
  <c r="AP33" i="70" s="1"/>
  <c r="Q104" i="9"/>
  <c r="Q88" i="9"/>
  <c r="Q120" i="9" s="1"/>
  <c r="DE203" i="62"/>
  <c r="I39" i="11"/>
  <c r="J6" i="70"/>
  <c r="EM232" i="62"/>
  <c r="HT793" i="62"/>
  <c r="HV792" i="62" s="1"/>
  <c r="I46" i="70"/>
  <c r="M45" i="14"/>
  <c r="N40" i="8" s="1"/>
  <c r="M30" i="11" s="1"/>
  <c r="N33" i="14"/>
  <c r="O169" i="9"/>
  <c r="P29" i="11"/>
  <c r="P30" i="15" s="1"/>
  <c r="R36" i="8"/>
  <c r="EV270" i="62"/>
  <c r="E47" i="15"/>
  <c r="P11" i="11"/>
  <c r="T6" i="13"/>
  <c r="R18" i="8"/>
  <c r="CU171" i="62"/>
  <c r="T8" i="7"/>
  <c r="S46" i="7"/>
  <c r="T5" i="9" s="1"/>
  <c r="Y31" i="22"/>
  <c r="X65" i="22"/>
  <c r="X99" i="22" s="1"/>
  <c r="M30" i="34"/>
  <c r="S136" i="9"/>
  <c r="S154" i="9" s="1"/>
  <c r="S71" i="9"/>
  <c r="S38" i="9"/>
  <c r="S22" i="9"/>
  <c r="S54" i="9" s="1"/>
  <c r="Q64" i="13"/>
  <c r="M39" i="15" s="1"/>
  <c r="FF266" i="62" s="1"/>
  <c r="Z75" i="22"/>
  <c r="H36" i="70"/>
  <c r="H14" i="70"/>
  <c r="H50" i="70"/>
  <c r="AO10" i="70"/>
  <c r="AO36" i="70" s="1"/>
  <c r="DL196" i="62"/>
  <c r="O14" i="15"/>
  <c r="O9" i="70"/>
  <c r="P26" i="11"/>
  <c r="P27" i="15" s="1"/>
  <c r="R33" i="8"/>
  <c r="P23" i="11"/>
  <c r="P24" i="15" s="1"/>
  <c r="R30" i="8"/>
  <c r="FM280" i="62"/>
  <c r="FL280" i="62" s="1"/>
  <c r="CS160" i="62"/>
  <c r="G13" i="18"/>
  <c r="G12" i="18"/>
  <c r="G11" i="18"/>
  <c r="G10" i="18"/>
  <c r="G9" i="18"/>
  <c r="G8" i="18"/>
  <c r="M9" i="11"/>
  <c r="N37" i="8"/>
  <c r="HA336" i="62"/>
  <c r="DJ193" i="62"/>
  <c r="O11" i="15"/>
  <c r="D53" i="10" s="1"/>
  <c r="R19" i="18"/>
  <c r="C11" i="12"/>
  <c r="DL194" i="62"/>
  <c r="O8" i="70"/>
  <c r="O12" i="15"/>
  <c r="S73" i="9"/>
  <c r="S138" i="9"/>
  <c r="S156" i="9" s="1"/>
  <c r="S24" i="9"/>
  <c r="S56" i="9" s="1"/>
  <c r="S40" i="9"/>
  <c r="AP5" i="70"/>
  <c r="AP31" i="70" s="1"/>
  <c r="P21" i="11"/>
  <c r="P22" i="15" s="1"/>
  <c r="R28" i="8"/>
  <c r="J39" i="70"/>
  <c r="FC251" i="62"/>
  <c r="J43" i="15"/>
  <c r="DL197" i="62"/>
  <c r="O15" i="15"/>
  <c r="DG206" i="62"/>
  <c r="K12" i="70"/>
  <c r="AP12" i="70" s="1"/>
  <c r="AP38" i="70" s="1"/>
  <c r="T136" i="9"/>
  <c r="T154" i="9" s="1"/>
  <c r="T71" i="9"/>
  <c r="T38" i="9"/>
  <c r="T22" i="9"/>
  <c r="T54" i="9" s="1"/>
  <c r="U7" i="7"/>
  <c r="T45" i="7"/>
  <c r="R137" i="9"/>
  <c r="R72" i="9"/>
  <c r="R39" i="9"/>
  <c r="R23" i="9"/>
  <c r="R55" i="9" s="1"/>
  <c r="H4" i="18"/>
  <c r="P15" i="11"/>
  <c r="R22" i="8"/>
  <c r="P28" i="11"/>
  <c r="P29" i="15" s="1"/>
  <c r="R35" i="8"/>
  <c r="N31" i="34"/>
  <c r="AC5" i="34" s="1"/>
  <c r="Q31" i="34"/>
  <c r="K31" i="34"/>
  <c r="Q7" i="34" s="1"/>
  <c r="Q8" i="34" s="1"/>
  <c r="P31" i="34"/>
  <c r="L31" i="34"/>
  <c r="AC4" i="34" s="1"/>
  <c r="AC6" i="34" s="1"/>
  <c r="J32" i="34"/>
  <c r="EW268" i="62"/>
  <c r="F46" i="15"/>
  <c r="Q65" i="9"/>
  <c r="S134" i="9"/>
  <c r="S152" i="9" s="1"/>
  <c r="S69" i="9"/>
  <c r="S36" i="9"/>
  <c r="S20" i="9"/>
  <c r="S52" i="9" s="1"/>
  <c r="R90" i="9"/>
  <c r="R122" i="9" s="1"/>
  <c r="R106" i="9"/>
  <c r="J5" i="18"/>
  <c r="CU172" i="62"/>
  <c r="X61" i="22"/>
  <c r="X95" i="22" s="1"/>
  <c r="Y27" i="22"/>
  <c r="Y68" i="22"/>
  <c r="Y102" i="22" s="1"/>
  <c r="Z34" i="22"/>
  <c r="DF203" i="62"/>
  <c r="J39" i="11"/>
  <c r="CU168" i="62"/>
  <c r="CU170" i="62"/>
  <c r="R50" i="9"/>
  <c r="R156" i="9"/>
  <c r="I6" i="18"/>
  <c r="N43" i="70"/>
  <c r="N16" i="70"/>
  <c r="N29" i="70" s="1"/>
  <c r="DH187" i="62"/>
  <c r="BE71" i="62"/>
  <c r="L4" i="70"/>
  <c r="T4" i="6"/>
  <c r="M3" i="33" s="1"/>
  <c r="E22" i="6"/>
  <c r="L38" i="15"/>
  <c r="FE265" i="62" s="1"/>
  <c r="N4" i="11"/>
  <c r="O8" i="8"/>
  <c r="O47" i="8"/>
  <c r="N31" i="11" s="1"/>
  <c r="U11" i="7"/>
  <c r="T49" i="7"/>
  <c r="U8" i="9" s="1"/>
  <c r="L8" i="15"/>
  <c r="FE252" i="62" s="1"/>
  <c r="L6" i="11"/>
  <c r="M12" i="8"/>
  <c r="R83" i="9"/>
  <c r="R99" i="9"/>
  <c r="C5" i="18"/>
  <c r="CO161" i="62" s="1"/>
  <c r="FM282" i="62"/>
  <c r="FI281" i="62" s="1"/>
  <c r="I13" i="18"/>
  <c r="I12" i="18"/>
  <c r="I11" i="18"/>
  <c r="I10" i="18"/>
  <c r="I9" i="18"/>
  <c r="I8" i="18"/>
  <c r="Z41" i="22"/>
  <c r="AA6" i="22"/>
  <c r="Q148" i="9"/>
  <c r="AA14" i="22"/>
  <c r="Z48" i="22"/>
  <c r="Z82" i="22" s="1"/>
  <c r="P25" i="11"/>
  <c r="P26" i="15" s="1"/>
  <c r="R32" i="8"/>
  <c r="P16" i="11"/>
  <c r="P17" i="15" s="1"/>
  <c r="R23" i="8"/>
  <c r="X47" i="22"/>
  <c r="X81" i="22" s="1"/>
  <c r="Y13" i="22"/>
  <c r="BZ121" i="62"/>
  <c r="BZ125" i="62" s="1"/>
  <c r="I105" i="22"/>
  <c r="FD248" i="62"/>
  <c r="K5" i="15"/>
  <c r="K6" i="70"/>
  <c r="Z44" i="22"/>
  <c r="Z78" i="22" s="1"/>
  <c r="AA9" i="22"/>
  <c r="S2" i="13"/>
  <c r="S3" i="13" s="1"/>
  <c r="T1" i="9"/>
  <c r="X57" i="22"/>
  <c r="X91" i="22" s="1"/>
  <c r="Y23" i="22"/>
  <c r="S7" i="9"/>
  <c r="Z42" i="22"/>
  <c r="Z76" i="22" s="1"/>
  <c r="AA7" i="22"/>
  <c r="J38" i="70"/>
  <c r="J52" i="70"/>
  <c r="U9" i="7"/>
  <c r="T47" i="7"/>
  <c r="U6" i="9" s="1"/>
  <c r="DL198" i="62"/>
  <c r="O16" i="15"/>
  <c r="Q12" i="62"/>
  <c r="P19" i="62" s="1"/>
  <c r="G8" i="61"/>
  <c r="DG189" i="62"/>
  <c r="K7" i="11"/>
  <c r="S74" i="9"/>
  <c r="S139" i="9"/>
  <c r="S157" i="9" s="1"/>
  <c r="S25" i="9"/>
  <c r="S57" i="9" s="1"/>
  <c r="S41" i="9"/>
  <c r="E116" i="82"/>
  <c r="R85" i="9"/>
  <c r="R117" i="9" s="1"/>
  <c r="R101" i="9"/>
  <c r="E5" i="18"/>
  <c r="CQ161" i="62" s="1"/>
  <c r="P22" i="11"/>
  <c r="P23" i="15" s="1"/>
  <c r="R29" i="8"/>
  <c r="K37" i="70"/>
  <c r="Q86" i="9"/>
  <c r="Q118" i="9" s="1"/>
  <c r="Q102" i="9"/>
  <c r="DH199" i="62"/>
  <c r="L11" i="70"/>
  <c r="E121" i="82"/>
  <c r="EM228" i="62"/>
  <c r="BA8" i="70"/>
  <c r="HT787" i="62"/>
  <c r="HV787" i="62" s="1"/>
  <c r="I7" i="51"/>
  <c r="N35" i="70"/>
  <c r="N49" i="70"/>
  <c r="N10" i="8" l="1"/>
  <c r="BE72" i="62"/>
  <c r="S112" i="9"/>
  <c r="AC1" i="34"/>
  <c r="Q171" i="9"/>
  <c r="Q166" i="9"/>
  <c r="Q16" i="13" s="1"/>
  <c r="K43" i="15"/>
  <c r="FD268" i="62" s="1"/>
  <c r="G16" i="18"/>
  <c r="G17" i="18" s="1"/>
  <c r="CS165" i="62" s="1"/>
  <c r="M16" i="18"/>
  <c r="M17" i="18" s="1"/>
  <c r="C4" i="12"/>
  <c r="D14" i="12" s="1"/>
  <c r="EN230" i="62" s="1"/>
  <c r="M4" i="70"/>
  <c r="M44" i="70" s="1"/>
  <c r="S92" i="9"/>
  <c r="S124" i="9" s="1"/>
  <c r="S108" i="9"/>
  <c r="U14" i="7"/>
  <c r="T52" i="7"/>
  <c r="U11" i="9" s="1"/>
  <c r="T43" i="9"/>
  <c r="T27" i="9"/>
  <c r="T59" i="9" s="1"/>
  <c r="T141" i="9"/>
  <c r="T159" i="9" s="1"/>
  <c r="T76" i="9"/>
  <c r="U163" i="9"/>
  <c r="U162" i="9"/>
  <c r="U164" i="9"/>
  <c r="W17" i="7"/>
  <c r="V55" i="7"/>
  <c r="W14" i="9" s="1"/>
  <c r="U95" i="9"/>
  <c r="U127" i="9" s="1"/>
  <c r="U111" i="9"/>
  <c r="V46" i="9"/>
  <c r="V144" i="9"/>
  <c r="V79" i="9"/>
  <c r="V30" i="9"/>
  <c r="V62" i="9" s="1"/>
  <c r="S28" i="9"/>
  <c r="S60" i="9" s="1"/>
  <c r="S142" i="9"/>
  <c r="S160" i="9" s="1"/>
  <c r="S44" i="9"/>
  <c r="S77" i="9"/>
  <c r="T28" i="9"/>
  <c r="T60" i="9" s="1"/>
  <c r="T142" i="9"/>
  <c r="T160" i="9" s="1"/>
  <c r="T77" i="9"/>
  <c r="T44" i="9"/>
  <c r="L7" i="15"/>
  <c r="FE251" i="62" s="1"/>
  <c r="U15" i="7"/>
  <c r="T53" i="7"/>
  <c r="U16" i="7"/>
  <c r="T54" i="7"/>
  <c r="U13" i="9" s="1"/>
  <c r="U19" i="7"/>
  <c r="T57" i="7"/>
  <c r="U16" i="9" s="1"/>
  <c r="Q13" i="18"/>
  <c r="Q12" i="18"/>
  <c r="Q8" i="18"/>
  <c r="Q11" i="18"/>
  <c r="Q10" i="18"/>
  <c r="Q9" i="18"/>
  <c r="I16" i="18"/>
  <c r="I17" i="18" s="1"/>
  <c r="N11" i="18"/>
  <c r="N10" i="18"/>
  <c r="N9" i="18"/>
  <c r="N8" i="18"/>
  <c r="N13" i="18"/>
  <c r="N12" i="18"/>
  <c r="S94" i="9"/>
  <c r="S126" i="9" s="1"/>
  <c r="S110" i="9"/>
  <c r="R110" i="9"/>
  <c r="R94" i="9"/>
  <c r="R126" i="9" s="1"/>
  <c r="N5" i="18"/>
  <c r="L5" i="18"/>
  <c r="L16" i="18" s="1"/>
  <c r="L17" i="18" s="1"/>
  <c r="S113" i="9"/>
  <c r="S97" i="9"/>
  <c r="S129" i="9" s="1"/>
  <c r="R97" i="9"/>
  <c r="R129" i="9" s="1"/>
  <c r="R113" i="9"/>
  <c r="Q5" i="18"/>
  <c r="Q16" i="18" s="1"/>
  <c r="Q17" i="18" s="1"/>
  <c r="T78" i="9"/>
  <c r="T45" i="9"/>
  <c r="T29" i="9"/>
  <c r="T61" i="9" s="1"/>
  <c r="T143" i="9"/>
  <c r="T161" i="9" s="1"/>
  <c r="T48" i="9"/>
  <c r="T146" i="9"/>
  <c r="T81" i="9"/>
  <c r="T32" i="9"/>
  <c r="T64" i="9" s="1"/>
  <c r="R161" i="9"/>
  <c r="N6" i="18"/>
  <c r="FE248" i="62"/>
  <c r="R49" i="9"/>
  <c r="R14" i="13" s="1"/>
  <c r="W105" i="22"/>
  <c r="P17" i="8" s="1"/>
  <c r="O10" i="11" s="1"/>
  <c r="DL193" i="62" s="1"/>
  <c r="S17" i="13"/>
  <c r="T91" i="9"/>
  <c r="T123" i="9" s="1"/>
  <c r="T107" i="9"/>
  <c r="J16" i="18"/>
  <c r="J17" i="18" s="1"/>
  <c r="Q114" i="9"/>
  <c r="Q15" i="13" s="1"/>
  <c r="R148" i="9"/>
  <c r="N6" i="11" s="1"/>
  <c r="S17" i="9"/>
  <c r="O4" i="11" s="1"/>
  <c r="HC353" i="62"/>
  <c r="HD353" i="62"/>
  <c r="U18" i="7"/>
  <c r="T56" i="7"/>
  <c r="U15" i="9" s="1"/>
  <c r="U145" i="9" s="1"/>
  <c r="U165" i="9" s="1"/>
  <c r="R33" i="9"/>
  <c r="U140" i="9"/>
  <c r="U158" i="9" s="1"/>
  <c r="U75" i="9"/>
  <c r="U26" i="9"/>
  <c r="U58" i="9" s="1"/>
  <c r="U42" i="9"/>
  <c r="T31" i="9"/>
  <c r="T63" i="9" s="1"/>
  <c r="T47" i="9"/>
  <c r="T80" i="9"/>
  <c r="T145" i="9"/>
  <c r="T165" i="9" s="1"/>
  <c r="Q168" i="9"/>
  <c r="M57" i="70" s="1"/>
  <c r="IC821" i="62"/>
  <c r="U51" i="7"/>
  <c r="V10" i="9" s="1"/>
  <c r="V13" i="7"/>
  <c r="M31" i="34"/>
  <c r="G146" i="82"/>
  <c r="IC812" i="62"/>
  <c r="FG253" i="62"/>
  <c r="Y69" i="22"/>
  <c r="Y103" i="22" s="1"/>
  <c r="Z35" i="22"/>
  <c r="U2" i="9"/>
  <c r="AP6" i="70"/>
  <c r="AP32" i="70" s="1"/>
  <c r="O34" i="70"/>
  <c r="O48" i="70"/>
  <c r="U8" i="7"/>
  <c r="T46" i="7"/>
  <c r="U5" i="9" s="1"/>
  <c r="Z36" i="22"/>
  <c r="Y70" i="22"/>
  <c r="Y104" i="22" s="1"/>
  <c r="Q98" i="9"/>
  <c r="J46" i="70"/>
  <c r="U71" i="9"/>
  <c r="U136" i="9"/>
  <c r="U154" i="9" s="1"/>
  <c r="U38" i="9"/>
  <c r="U22" i="9"/>
  <c r="U54" i="9" s="1"/>
  <c r="S137" i="9"/>
  <c r="S155" i="9" s="1"/>
  <c r="S72" i="9"/>
  <c r="S23" i="9"/>
  <c r="S55" i="9" s="1"/>
  <c r="S39" i="9"/>
  <c r="Y47" i="22"/>
  <c r="Y81" i="22" s="1"/>
  <c r="Z13" i="22"/>
  <c r="M6" i="11"/>
  <c r="N12" i="8"/>
  <c r="DF208" i="62"/>
  <c r="N41" i="13"/>
  <c r="N42" i="13" s="1"/>
  <c r="N58" i="13" s="1"/>
  <c r="K50" i="8" s="1"/>
  <c r="IA828" i="62"/>
  <c r="EW271" i="62"/>
  <c r="Q15" i="11"/>
  <c r="S22" i="8"/>
  <c r="R104" i="9"/>
  <c r="R88" i="9"/>
  <c r="R120" i="9" s="1"/>
  <c r="H5" i="18"/>
  <c r="T103" i="9"/>
  <c r="T87" i="9"/>
  <c r="T119" i="9" s="1"/>
  <c r="O35" i="70"/>
  <c r="O49" i="70"/>
  <c r="DE208" i="62"/>
  <c r="M41" i="13"/>
  <c r="M42" i="13" s="1"/>
  <c r="M4" i="15"/>
  <c r="Y63" i="22"/>
  <c r="Y97" i="22" s="1"/>
  <c r="Z29" i="22"/>
  <c r="DI188" i="62"/>
  <c r="DH206" i="62"/>
  <c r="L12" i="70"/>
  <c r="L13" i="70" s="1"/>
  <c r="V12" i="7"/>
  <c r="U50" i="7"/>
  <c r="V9" i="9" s="1"/>
  <c r="Q130" i="9"/>
  <c r="R100" i="9"/>
  <c r="R84" i="9"/>
  <c r="R116" i="9" s="1"/>
  <c r="D5" i="18"/>
  <c r="CP161" i="62" s="1"/>
  <c r="T133" i="9"/>
  <c r="T151" i="9" s="1"/>
  <c r="T68" i="9"/>
  <c r="T35" i="9"/>
  <c r="T19" i="9"/>
  <c r="T51" i="9" s="1"/>
  <c r="DM185" i="62"/>
  <c r="P3" i="70"/>
  <c r="Q2" i="11"/>
  <c r="Z50" i="22"/>
  <c r="Z84" i="22" s="1"/>
  <c r="AA16" i="22"/>
  <c r="Y59" i="22"/>
  <c r="Y93" i="22" s="1"/>
  <c r="Z25" i="22"/>
  <c r="Z62" i="22"/>
  <c r="Z96" i="22" s="1"/>
  <c r="AA28" i="22"/>
  <c r="AA20" i="22"/>
  <c r="Z54" i="22"/>
  <c r="Z88" i="22" s="1"/>
  <c r="V5" i="7"/>
  <c r="U43" i="7"/>
  <c r="T105" i="9"/>
  <c r="T89" i="9"/>
  <c r="T121" i="9" s="1"/>
  <c r="Q27" i="11"/>
  <c r="Q28" i="15" s="1"/>
  <c r="S34" i="8"/>
  <c r="DJ200" i="62"/>
  <c r="C18" i="12"/>
  <c r="R26" i="18"/>
  <c r="D28" i="10"/>
  <c r="F1" i="8"/>
  <c r="C1" i="3"/>
  <c r="M1" i="22"/>
  <c r="S106" i="9"/>
  <c r="S90" i="9"/>
  <c r="S122" i="9" s="1"/>
  <c r="V9" i="7"/>
  <c r="U47" i="7"/>
  <c r="V6" i="9" s="1"/>
  <c r="Z68" i="22"/>
  <c r="Z102" i="22" s="1"/>
  <c r="AA34" i="22"/>
  <c r="R155" i="9"/>
  <c r="H6" i="18"/>
  <c r="Q23" i="11"/>
  <c r="Q24" i="15" s="1"/>
  <c r="S30" i="8"/>
  <c r="S87" i="9"/>
  <c r="S119" i="9" s="1"/>
  <c r="S103" i="9"/>
  <c r="Q29" i="11"/>
  <c r="Q30" i="15" s="1"/>
  <c r="S36" i="8"/>
  <c r="M30" i="70"/>
  <c r="N45" i="14"/>
  <c r="O40" i="8" s="1"/>
  <c r="N30" i="11" s="1"/>
  <c r="D9" i="10"/>
  <c r="D4" i="10" s="1"/>
  <c r="O33" i="14"/>
  <c r="Q18" i="11"/>
  <c r="Q19" i="15" s="1"/>
  <c r="S25" i="8"/>
  <c r="Q14" i="11"/>
  <c r="S21" i="8"/>
  <c r="Y49" i="22"/>
  <c r="Y83" i="22" s="1"/>
  <c r="Z15" i="22"/>
  <c r="P11" i="15"/>
  <c r="Y55" i="22"/>
  <c r="Y89" i="22" s="1"/>
  <c r="Z21" i="22"/>
  <c r="S135" i="9"/>
  <c r="S153" i="9" s="1"/>
  <c r="S70" i="9"/>
  <c r="S21" i="9"/>
  <c r="S53" i="9" s="1"/>
  <c r="S37" i="9"/>
  <c r="S83" i="9"/>
  <c r="S99" i="9"/>
  <c r="R151" i="9"/>
  <c r="D6" i="18"/>
  <c r="CP162" i="62" s="1"/>
  <c r="U6" i="7"/>
  <c r="T44" i="7"/>
  <c r="O43" i="70"/>
  <c r="AR3" i="70"/>
  <c r="AR16" i="70" s="1"/>
  <c r="AR29" i="70" s="1"/>
  <c r="AR2" i="70"/>
  <c r="O16" i="70"/>
  <c r="O29" i="70" s="1"/>
  <c r="W147" i="9"/>
  <c r="U13" i="8"/>
  <c r="Y51" i="22"/>
  <c r="Y85" i="22" s="1"/>
  <c r="Z17" i="22"/>
  <c r="T137" i="9"/>
  <c r="T155" i="9" s="1"/>
  <c r="T72" i="9"/>
  <c r="T39" i="9"/>
  <c r="T23" i="9"/>
  <c r="T55" i="9" s="1"/>
  <c r="N38" i="15"/>
  <c r="R25" i="13"/>
  <c r="Q17" i="11"/>
  <c r="Q18" i="15" s="1"/>
  <c r="S24" i="8"/>
  <c r="AA26" i="22"/>
  <c r="Z60" i="22"/>
  <c r="Z94" i="22" s="1"/>
  <c r="P169" i="9"/>
  <c r="L61" i="70" s="1"/>
  <c r="IA829" i="62"/>
  <c r="HZ830" i="62"/>
  <c r="EV272" i="62"/>
  <c r="E58" i="70"/>
  <c r="F45" i="15"/>
  <c r="K61" i="70"/>
  <c r="J32" i="70"/>
  <c r="J10" i="70"/>
  <c r="Z19" i="22"/>
  <c r="Y53" i="22"/>
  <c r="Y87" i="22" s="1"/>
  <c r="O10" i="15"/>
  <c r="P16" i="8"/>
  <c r="U139" i="9"/>
  <c r="U157" i="9" s="1"/>
  <c r="U74" i="9"/>
  <c r="U41" i="9"/>
  <c r="U25" i="9"/>
  <c r="U57" i="9" s="1"/>
  <c r="FM279" i="62"/>
  <c r="FL279" i="62" s="1"/>
  <c r="CR160" i="62"/>
  <c r="F13" i="18"/>
  <c r="F12" i="18"/>
  <c r="F11" i="18"/>
  <c r="F10" i="18"/>
  <c r="F9" i="18"/>
  <c r="F8" i="18"/>
  <c r="T106" i="9"/>
  <c r="T90" i="9"/>
  <c r="T122" i="9" s="1"/>
  <c r="K32" i="70"/>
  <c r="K10" i="70"/>
  <c r="Y57" i="22"/>
  <c r="Y91" i="22" s="1"/>
  <c r="Z23" i="22"/>
  <c r="AB14" i="22"/>
  <c r="AA48" i="22"/>
  <c r="AA82" i="22" s="1"/>
  <c r="AA41" i="22"/>
  <c r="AB6" i="22"/>
  <c r="DH189" i="62"/>
  <c r="L7" i="11"/>
  <c r="DM198" i="62"/>
  <c r="P16" i="15"/>
  <c r="EM227" i="62"/>
  <c r="HT781" i="62"/>
  <c r="HV781" i="62" s="1"/>
  <c r="AF28" i="62"/>
  <c r="FU294" i="62" s="1"/>
  <c r="L37" i="70"/>
  <c r="L51" i="70"/>
  <c r="DG190" i="62"/>
  <c r="K34" i="11"/>
  <c r="AA44" i="22"/>
  <c r="AA78" i="22" s="1"/>
  <c r="AB9" i="22"/>
  <c r="FD249" i="62"/>
  <c r="Q16" i="11"/>
  <c r="Q17" i="15" s="1"/>
  <c r="S23" i="8"/>
  <c r="DJ187" i="62"/>
  <c r="BE73" i="62"/>
  <c r="N4" i="70"/>
  <c r="R4" i="18"/>
  <c r="H3" i="18" s="1"/>
  <c r="H22" i="6"/>
  <c r="G22" i="6" s="1"/>
  <c r="T5" i="6"/>
  <c r="M4" i="33" s="1"/>
  <c r="M33" i="15" s="1"/>
  <c r="L30" i="70"/>
  <c r="L44" i="70"/>
  <c r="L32" i="34"/>
  <c r="AD4" i="34" s="1"/>
  <c r="AD6" i="34" s="1"/>
  <c r="Q32" i="34"/>
  <c r="K32" i="34"/>
  <c r="R7" i="34" s="1"/>
  <c r="R8" i="34" s="1"/>
  <c r="P32" i="34"/>
  <c r="N32" i="34"/>
  <c r="AD5" i="34" s="1"/>
  <c r="J33" i="34"/>
  <c r="U4" i="9"/>
  <c r="FC268" i="62"/>
  <c r="J46" i="15"/>
  <c r="FC271" i="62" s="1"/>
  <c r="Q21" i="11"/>
  <c r="Q22" i="15" s="1"/>
  <c r="S28" i="8"/>
  <c r="S105" i="9"/>
  <c r="S89" i="9"/>
  <c r="S121" i="9" s="1"/>
  <c r="CU167" i="62"/>
  <c r="DI192" i="62"/>
  <c r="M7" i="70"/>
  <c r="M32" i="11"/>
  <c r="DI201" i="62" s="1"/>
  <c r="H40" i="70"/>
  <c r="AO14" i="70"/>
  <c r="AO40" i="70" s="1"/>
  <c r="H54" i="70"/>
  <c r="AA75" i="22"/>
  <c r="Q11" i="11"/>
  <c r="U6" i="13"/>
  <c r="S18" i="8"/>
  <c r="DI199" i="62"/>
  <c r="M11" i="70"/>
  <c r="Z33" i="22"/>
  <c r="Y67" i="22"/>
  <c r="Y101" i="22" s="1"/>
  <c r="DM197" i="62"/>
  <c r="P15" i="15"/>
  <c r="Z58" i="22"/>
  <c r="Z92" i="22" s="1"/>
  <c r="AA24" i="22"/>
  <c r="R86" i="9"/>
  <c r="R118" i="9" s="1"/>
  <c r="R102" i="9"/>
  <c r="F5" i="18"/>
  <c r="CR161" i="62" s="1"/>
  <c r="S6" i="6"/>
  <c r="K5" i="33"/>
  <c r="Q20" i="11"/>
  <c r="Q21" i="15" s="1"/>
  <c r="S27" i="8"/>
  <c r="S150" i="9"/>
  <c r="Z52" i="22"/>
  <c r="Z86" i="22" s="1"/>
  <c r="AA18" i="22"/>
  <c r="Q13" i="11"/>
  <c r="S20" i="8"/>
  <c r="R64" i="13"/>
  <c r="N39" i="15" s="1"/>
  <c r="U10" i="7"/>
  <c r="T48" i="7"/>
  <c r="Q71" i="13"/>
  <c r="E16" i="18"/>
  <c r="T132" i="9"/>
  <c r="T67" i="9"/>
  <c r="T17" i="9"/>
  <c r="T18" i="9"/>
  <c r="T34" i="9"/>
  <c r="Y43" i="22"/>
  <c r="Z8" i="22"/>
  <c r="Y37" i="22"/>
  <c r="T59" i="7" s="1"/>
  <c r="CP160" i="62"/>
  <c r="FM277" i="62"/>
  <c r="FL277" i="62" s="1"/>
  <c r="D13" i="18"/>
  <c r="D12" i="18"/>
  <c r="D11" i="18"/>
  <c r="D10" i="18"/>
  <c r="D9" i="18"/>
  <c r="D8" i="18"/>
  <c r="Z56" i="22"/>
  <c r="Z90" i="22" s="1"/>
  <c r="AA22" i="22"/>
  <c r="Z12" i="22"/>
  <c r="Y46" i="22"/>
  <c r="C16" i="18"/>
  <c r="DM196" i="62"/>
  <c r="P14" i="15"/>
  <c r="P9" i="70"/>
  <c r="R51" i="13"/>
  <c r="R52" i="13" s="1"/>
  <c r="S50" i="13"/>
  <c r="N37" i="15"/>
  <c r="FG264" i="62" s="1"/>
  <c r="R11" i="13"/>
  <c r="R12" i="13" s="1"/>
  <c r="D51" i="10" s="1"/>
  <c r="L33" i="70"/>
  <c r="S58" i="7"/>
  <c r="S60" i="7" s="1"/>
  <c r="L5" i="70"/>
  <c r="L6" i="70" s="1"/>
  <c r="X77" i="22"/>
  <c r="X105" i="22" s="1"/>
  <c r="Q17" i="8" s="1"/>
  <c r="P10" i="11" s="1"/>
  <c r="X72" i="22"/>
  <c r="T5" i="13" s="1"/>
  <c r="X71" i="22"/>
  <c r="BA34" i="70"/>
  <c r="BB34" i="70" s="1"/>
  <c r="AA42" i="22"/>
  <c r="AB7" i="22"/>
  <c r="T2" i="13"/>
  <c r="T3" i="13" s="1"/>
  <c r="U1" i="9"/>
  <c r="V40" i="13"/>
  <c r="R115" i="9"/>
  <c r="U138" i="9"/>
  <c r="U156" i="9" s="1"/>
  <c r="U73" i="9"/>
  <c r="U24" i="9"/>
  <c r="U56" i="9" s="1"/>
  <c r="U40" i="9"/>
  <c r="M34" i="15"/>
  <c r="FF262" i="62" s="1"/>
  <c r="N44" i="8"/>
  <c r="M37" i="11" s="1"/>
  <c r="Y61" i="22"/>
  <c r="Y95" i="22" s="1"/>
  <c r="Z27" i="22"/>
  <c r="S85" i="9"/>
  <c r="S117" i="9" s="1"/>
  <c r="S101" i="9"/>
  <c r="FM281" i="62"/>
  <c r="CT160" i="62"/>
  <c r="H13" i="18"/>
  <c r="H12" i="18"/>
  <c r="H11" i="18"/>
  <c r="H10" i="18"/>
  <c r="H9" i="18"/>
  <c r="H8" i="18"/>
  <c r="V7" i="7"/>
  <c r="U45" i="7"/>
  <c r="V4" i="9" s="1"/>
  <c r="K38" i="70"/>
  <c r="K52" i="70"/>
  <c r="CS164" i="62"/>
  <c r="Q26" i="11"/>
  <c r="Q27" i="15" s="1"/>
  <c r="S33" i="8"/>
  <c r="Z31" i="22"/>
  <c r="Y65" i="22"/>
  <c r="Y99" i="22" s="1"/>
  <c r="FE249" i="62"/>
  <c r="C24" i="6"/>
  <c r="D23" i="6"/>
  <c r="F23" i="6" s="1"/>
  <c r="B24" i="6"/>
  <c r="T4" i="7"/>
  <c r="T22" i="7" s="1"/>
  <c r="U42" i="7"/>
  <c r="L58" i="13"/>
  <c r="M43" i="13"/>
  <c r="M44" i="13" s="1"/>
  <c r="W12" i="11"/>
  <c r="Y19" i="8"/>
  <c r="R153" i="9"/>
  <c r="F6" i="18"/>
  <c r="CR162" i="62" s="1"/>
  <c r="Q22" i="11"/>
  <c r="Q23" i="15" s="1"/>
  <c r="S29" i="8"/>
  <c r="S70" i="13"/>
  <c r="S72" i="13" s="1"/>
  <c r="S8" i="13"/>
  <c r="O37" i="15" s="1"/>
  <c r="S7" i="13"/>
  <c r="O36" i="15" s="1"/>
  <c r="S39" i="13"/>
  <c r="Q25" i="11"/>
  <c r="Q26" i="15" s="1"/>
  <c r="S32" i="8"/>
  <c r="R82" i="9"/>
  <c r="V11" i="7"/>
  <c r="U49" i="7"/>
  <c r="R65" i="9"/>
  <c r="Q28" i="11"/>
  <c r="Q29" i="15" s="1"/>
  <c r="S35" i="8"/>
  <c r="K46" i="70"/>
  <c r="T135" i="9"/>
  <c r="T153" i="9" s="1"/>
  <c r="T70" i="9"/>
  <c r="T21" i="9"/>
  <c r="T53" i="9" s="1"/>
  <c r="T37" i="9"/>
  <c r="DM194" i="62"/>
  <c r="P8" i="70"/>
  <c r="P12" i="15"/>
  <c r="K13" i="70"/>
  <c r="U4" i="6"/>
  <c r="N3" i="33" s="1"/>
  <c r="E23" i="6"/>
  <c r="T101" i="9"/>
  <c r="T85" i="9"/>
  <c r="T117" i="9" s="1"/>
  <c r="Q19" i="11"/>
  <c r="Q20" i="15" s="1"/>
  <c r="S26" i="8"/>
  <c r="DS195" i="62"/>
  <c r="V13" i="15"/>
  <c r="Q24" i="11"/>
  <c r="Q25" i="15" s="1"/>
  <c r="S31" i="8"/>
  <c r="D15" i="12"/>
  <c r="EN231" i="62" s="1"/>
  <c r="S50" i="9"/>
  <c r="O64" i="70"/>
  <c r="P63" i="70"/>
  <c r="FL276" i="62"/>
  <c r="Z30" i="22"/>
  <c r="Y64" i="22"/>
  <c r="Y98" i="22" s="1"/>
  <c r="AA32" i="22"/>
  <c r="Z66" i="22"/>
  <c r="Z100" i="22" s="1"/>
  <c r="BA35" i="70"/>
  <c r="BB35" i="70" s="1"/>
  <c r="FG263" i="62"/>
  <c r="S68" i="9"/>
  <c r="S133" i="9"/>
  <c r="S151" i="9" s="1"/>
  <c r="S19" i="9"/>
  <c r="S51" i="9" s="1"/>
  <c r="S35" i="9"/>
  <c r="N9" i="11"/>
  <c r="O37" i="8"/>
  <c r="Y45" i="22"/>
  <c r="Y79" i="22" s="1"/>
  <c r="Z10" i="22"/>
  <c r="B25" i="34"/>
  <c r="D24" i="34"/>
  <c r="F24" i="34" s="1"/>
  <c r="O32" i="34" s="1"/>
  <c r="C25" i="34"/>
  <c r="E25" i="34" s="1"/>
  <c r="H25" i="34" s="1"/>
  <c r="G25" i="34" s="1"/>
  <c r="I36" i="70"/>
  <c r="I14" i="70"/>
  <c r="D12" i="12" l="1"/>
  <c r="EN228" i="62" s="1"/>
  <c r="BA4" i="70"/>
  <c r="BB8" i="70" s="1"/>
  <c r="D11" i="12"/>
  <c r="EN227" i="62" s="1"/>
  <c r="R114" i="9"/>
  <c r="R15" i="13" s="1"/>
  <c r="M8" i="15"/>
  <c r="FF252" i="62" s="1"/>
  <c r="K46" i="15"/>
  <c r="FD271" i="62" s="1"/>
  <c r="AD1" i="34"/>
  <c r="Q19" i="13"/>
  <c r="H16" i="18"/>
  <c r="CT164" i="62" s="1"/>
  <c r="EM220" i="62"/>
  <c r="HV767" i="62"/>
  <c r="HV772" i="62" s="1"/>
  <c r="D13" i="12"/>
  <c r="EN229" i="62" s="1"/>
  <c r="E102" i="82"/>
  <c r="E107" i="82" s="1"/>
  <c r="G3" i="20"/>
  <c r="D16" i="12"/>
  <c r="EN232" i="62" s="1"/>
  <c r="I2" i="51"/>
  <c r="J7" i="51" s="1"/>
  <c r="AG28" i="62" s="1"/>
  <c r="FV294" i="62" s="1"/>
  <c r="CT161" i="62"/>
  <c r="U31" i="9"/>
  <c r="U63" i="9" s="1"/>
  <c r="N16" i="18"/>
  <c r="N17" i="18" s="1"/>
  <c r="U141" i="9"/>
  <c r="U159" i="9" s="1"/>
  <c r="U76" i="9"/>
  <c r="U43" i="9"/>
  <c r="U27" i="9"/>
  <c r="U59" i="9" s="1"/>
  <c r="U80" i="9"/>
  <c r="U96" i="9" s="1"/>
  <c r="U128" i="9" s="1"/>
  <c r="U47" i="9"/>
  <c r="U52" i="7"/>
  <c r="V11" i="9" s="1"/>
  <c r="V14" i="7"/>
  <c r="D4" i="12"/>
  <c r="EN220" i="62" s="1"/>
  <c r="HT767" i="62"/>
  <c r="W144" i="9"/>
  <c r="W79" i="9"/>
  <c r="W46" i="9"/>
  <c r="W30" i="9"/>
  <c r="W62" i="9" s="1"/>
  <c r="CT162" i="62"/>
  <c r="V95" i="9"/>
  <c r="V127" i="9" s="1"/>
  <c r="V111" i="9"/>
  <c r="W55" i="7"/>
  <c r="X14" i="9" s="1"/>
  <c r="X17" i="7"/>
  <c r="T92" i="9"/>
  <c r="T124" i="9" s="1"/>
  <c r="T108" i="9"/>
  <c r="V163" i="9"/>
  <c r="V164" i="9"/>
  <c r="V162" i="9"/>
  <c r="P47" i="8"/>
  <c r="O31" i="11" s="1"/>
  <c r="P8" i="8"/>
  <c r="U12" i="9"/>
  <c r="V15" i="7"/>
  <c r="U53" i="7"/>
  <c r="V12" i="9" s="1"/>
  <c r="S109" i="9"/>
  <c r="S93" i="9"/>
  <c r="S125" i="9" s="1"/>
  <c r="T93" i="9"/>
  <c r="T125" i="9" s="1"/>
  <c r="T109" i="9"/>
  <c r="FM283" i="62"/>
  <c r="T113" i="9"/>
  <c r="T97" i="9"/>
  <c r="T129" i="9" s="1"/>
  <c r="T110" i="9"/>
  <c r="T94" i="9"/>
  <c r="T126" i="9" s="1"/>
  <c r="IC823" i="62"/>
  <c r="U48" i="9"/>
  <c r="U32" i="9"/>
  <c r="U64" i="9" s="1"/>
  <c r="U146" i="9"/>
  <c r="U81" i="9"/>
  <c r="V19" i="7"/>
  <c r="U57" i="7"/>
  <c r="V16" i="9" s="1"/>
  <c r="U143" i="9"/>
  <c r="U161" i="9" s="1"/>
  <c r="U45" i="9"/>
  <c r="U78" i="9"/>
  <c r="U29" i="9"/>
  <c r="U61" i="9" s="1"/>
  <c r="V16" i="7"/>
  <c r="U54" i="7"/>
  <c r="V13" i="9" s="1"/>
  <c r="AP10" i="70"/>
  <c r="AP36" i="70" s="1"/>
  <c r="R11" i="18"/>
  <c r="S11" i="18" s="1"/>
  <c r="S49" i="9"/>
  <c r="S14" i="13" s="1"/>
  <c r="BB9" i="70"/>
  <c r="FL283" i="62"/>
  <c r="R168" i="9"/>
  <c r="N57" i="70" s="1"/>
  <c r="S82" i="9"/>
  <c r="O5" i="11" s="1"/>
  <c r="R8" i="18"/>
  <c r="S8" i="18" s="1"/>
  <c r="T17" i="13"/>
  <c r="D16" i="18"/>
  <c r="D17" i="18" s="1"/>
  <c r="CP165" i="62" s="1"/>
  <c r="G157" i="82"/>
  <c r="R9" i="18"/>
  <c r="S9" i="18" s="1"/>
  <c r="O12" i="8"/>
  <c r="R166" i="9"/>
  <c r="R16" i="13" s="1"/>
  <c r="R19" i="13" s="1"/>
  <c r="C6" i="12"/>
  <c r="D6" i="12" s="1"/>
  <c r="EN222" i="62" s="1"/>
  <c r="M7" i="15"/>
  <c r="R10" i="18"/>
  <c r="S10" i="18" s="1"/>
  <c r="T58" i="7"/>
  <c r="T60" i="7" s="1"/>
  <c r="U91" i="9"/>
  <c r="U123" i="9" s="1"/>
  <c r="U107" i="9"/>
  <c r="HC354" i="62"/>
  <c r="HD354" i="62"/>
  <c r="T96" i="9"/>
  <c r="T128" i="9" s="1"/>
  <c r="T112" i="9"/>
  <c r="R12" i="18"/>
  <c r="S12" i="18" s="1"/>
  <c r="S19" i="18"/>
  <c r="V51" i="7"/>
  <c r="W10" i="9" s="1"/>
  <c r="W13" i="7"/>
  <c r="D3" i="18"/>
  <c r="FN277" i="62" s="1"/>
  <c r="R13" i="18"/>
  <c r="S13" i="18" s="1"/>
  <c r="M5" i="70"/>
  <c r="M6" i="70" s="1"/>
  <c r="M32" i="70" s="1"/>
  <c r="V140" i="9"/>
  <c r="V158" i="9" s="1"/>
  <c r="V75" i="9"/>
  <c r="V42" i="9"/>
  <c r="V26" i="9"/>
  <c r="V58" i="9" s="1"/>
  <c r="V18" i="7"/>
  <c r="U56" i="7"/>
  <c r="V15" i="9" s="1"/>
  <c r="L32" i="70"/>
  <c r="L10" i="70"/>
  <c r="L50" i="70" s="1"/>
  <c r="L46" i="70"/>
  <c r="L39" i="70"/>
  <c r="FG266" i="62"/>
  <c r="G155" i="82"/>
  <c r="V8" i="9"/>
  <c r="DI206" i="62"/>
  <c r="M12" i="70"/>
  <c r="M13" i="70" s="1"/>
  <c r="Y77" i="22"/>
  <c r="Y72" i="22"/>
  <c r="U5" i="13" s="1"/>
  <c r="Y71" i="22"/>
  <c r="AB18" i="22"/>
  <c r="AA52" i="22"/>
  <c r="AA86" i="22" s="1"/>
  <c r="FF261" i="62"/>
  <c r="R24" i="11"/>
  <c r="R25" i="15" s="1"/>
  <c r="T31" i="8"/>
  <c r="S84" i="9"/>
  <c r="S116" i="9" s="1"/>
  <c r="S100" i="9"/>
  <c r="Z64" i="22"/>
  <c r="Z98" i="22" s="1"/>
  <c r="AA30" i="22"/>
  <c r="S65" i="9"/>
  <c r="V134" i="9"/>
  <c r="V152" i="9" s="1"/>
  <c r="V69" i="9"/>
  <c r="V20" i="9"/>
  <c r="V52" i="9" s="1"/>
  <c r="V36" i="9"/>
  <c r="AA76" i="22"/>
  <c r="P35" i="70"/>
  <c r="P49" i="70"/>
  <c r="DJ192" i="62"/>
  <c r="N7" i="70"/>
  <c r="N32" i="11"/>
  <c r="DJ201" i="62" s="1"/>
  <c r="R18" i="18"/>
  <c r="C10" i="12"/>
  <c r="P34" i="70"/>
  <c r="P48" i="70"/>
  <c r="I50" i="8"/>
  <c r="M63" i="13"/>
  <c r="I39" i="15" s="1"/>
  <c r="W7" i="7"/>
  <c r="V45" i="7"/>
  <c r="W4" i="9" s="1"/>
  <c r="N4" i="15"/>
  <c r="DM193" i="62"/>
  <c r="Q11" i="15"/>
  <c r="Y80" i="22"/>
  <c r="P4" i="11"/>
  <c r="Q8" i="8"/>
  <c r="Q47" i="8"/>
  <c r="P31" i="11" s="1"/>
  <c r="DM200" i="62" s="1"/>
  <c r="R13" i="11"/>
  <c r="T20" i="8"/>
  <c r="S166" i="9"/>
  <c r="S16" i="13" s="1"/>
  <c r="T6" i="6"/>
  <c r="L5" i="33"/>
  <c r="Z67" i="22"/>
  <c r="Z101" i="22" s="1"/>
  <c r="AA33" i="22"/>
  <c r="N30" i="70"/>
  <c r="N44" i="70"/>
  <c r="DH190" i="62"/>
  <c r="L34" i="11"/>
  <c r="R17" i="11"/>
  <c r="R18" i="15" s="1"/>
  <c r="T24" i="8"/>
  <c r="T88" i="9"/>
  <c r="T120" i="9" s="1"/>
  <c r="T104" i="9"/>
  <c r="X147" i="9"/>
  <c r="V13" i="8"/>
  <c r="AA15" i="22"/>
  <c r="Z49" i="22"/>
  <c r="Z83" i="22" s="1"/>
  <c r="W9" i="7"/>
  <c r="V47" i="7"/>
  <c r="E126" i="82"/>
  <c r="EM234" i="62"/>
  <c r="D18" i="12"/>
  <c r="EN234" i="62" s="1"/>
  <c r="AB20" i="22"/>
  <c r="AA54" i="22"/>
  <c r="AA88" i="22" s="1"/>
  <c r="DN185" i="62"/>
  <c r="Q3" i="70"/>
  <c r="R2" i="11"/>
  <c r="W12" i="7"/>
  <c r="V50" i="7"/>
  <c r="W9" i="9" s="1"/>
  <c r="AA29" i="22"/>
  <c r="Z63" i="22"/>
  <c r="Z97" i="22" s="1"/>
  <c r="R15" i="11"/>
  <c r="T22" i="8"/>
  <c r="V8" i="7"/>
  <c r="U46" i="7"/>
  <c r="DL200" i="62"/>
  <c r="DJ189" i="62"/>
  <c r="R6" i="18"/>
  <c r="U2" i="13"/>
  <c r="U3" i="13" s="1"/>
  <c r="V1" i="9"/>
  <c r="AB75" i="22"/>
  <c r="R21" i="11"/>
  <c r="R22" i="15" s="1"/>
  <c r="T28" i="8"/>
  <c r="AC9" i="22"/>
  <c r="AB44" i="22"/>
  <c r="AB78" i="22" s="1"/>
  <c r="Z57" i="22"/>
  <c r="Z91" i="22" s="1"/>
  <c r="AA23" i="22"/>
  <c r="AA19" i="22"/>
  <c r="Z53" i="22"/>
  <c r="Z87" i="22" s="1"/>
  <c r="CG130" i="62"/>
  <c r="D3" i="10"/>
  <c r="S33" i="9"/>
  <c r="R25" i="11"/>
  <c r="R26" i="15" s="1"/>
  <c r="T32" i="8"/>
  <c r="D24" i="6"/>
  <c r="F24" i="6" s="1"/>
  <c r="B25" i="6"/>
  <c r="J7" i="6"/>
  <c r="C25" i="6"/>
  <c r="R26" i="11"/>
  <c r="R27" i="15" s="1"/>
  <c r="T33" i="8"/>
  <c r="T50" i="9"/>
  <c r="T65" i="9" s="1"/>
  <c r="T33" i="9"/>
  <c r="AB32" i="22"/>
  <c r="AA66" i="22"/>
  <c r="AA100" i="22" s="1"/>
  <c r="R28" i="11"/>
  <c r="R29" i="15" s="1"/>
  <c r="T35" i="8"/>
  <c r="V4" i="6"/>
  <c r="O3" i="33" s="1"/>
  <c r="E24" i="6"/>
  <c r="U89" i="9"/>
  <c r="U121" i="9" s="1"/>
  <c r="U105" i="9"/>
  <c r="T50" i="13"/>
  <c r="T63" i="13"/>
  <c r="S51" i="13"/>
  <c r="S52" i="13" s="1"/>
  <c r="S58" i="13"/>
  <c r="Z46" i="22"/>
  <c r="Z80" i="22" s="1"/>
  <c r="AA12" i="22"/>
  <c r="Z43" i="22"/>
  <c r="AA8" i="22"/>
  <c r="Z37" i="22"/>
  <c r="U59" i="7" s="1"/>
  <c r="T82" i="9"/>
  <c r="T83" i="9"/>
  <c r="T99" i="9"/>
  <c r="U7" i="9"/>
  <c r="DN196" i="62"/>
  <c r="Q14" i="15"/>
  <c r="Q9" i="70"/>
  <c r="AR9" i="70" s="1"/>
  <c r="AR35" i="70" s="1"/>
  <c r="S148" i="9"/>
  <c r="DN194" i="62"/>
  <c r="Q8" i="70"/>
  <c r="Q12" i="15"/>
  <c r="U134" i="9"/>
  <c r="U152" i="9" s="1"/>
  <c r="U69" i="9"/>
  <c r="U20" i="9"/>
  <c r="U52" i="9" s="1"/>
  <c r="U36" i="9"/>
  <c r="BE74" i="62"/>
  <c r="DG203" i="62"/>
  <c r="K39" i="11"/>
  <c r="AB48" i="22"/>
  <c r="AB82" i="22" s="1"/>
  <c r="AC14" i="22"/>
  <c r="S115" i="9"/>
  <c r="Z55" i="22"/>
  <c r="Z89" i="22" s="1"/>
  <c r="AA21" i="22"/>
  <c r="O45" i="14"/>
  <c r="P40" i="8" s="1"/>
  <c r="O30" i="11" s="1"/>
  <c r="P33" i="14"/>
  <c r="R29" i="11"/>
  <c r="R30" i="15" s="1"/>
  <c r="T36" i="8"/>
  <c r="Z59" i="22"/>
  <c r="Z93" i="22" s="1"/>
  <c r="AA25" i="22"/>
  <c r="P16" i="70"/>
  <c r="P29" i="70" s="1"/>
  <c r="P43" i="70"/>
  <c r="DN198" i="62"/>
  <c r="Q16" i="15"/>
  <c r="Z47" i="22"/>
  <c r="Z81" i="22" s="1"/>
  <c r="AA13" i="22"/>
  <c r="D25" i="34"/>
  <c r="F25" i="34" s="1"/>
  <c r="O33" i="34" s="1"/>
  <c r="B26" i="34"/>
  <c r="C26" i="34"/>
  <c r="E26" i="34" s="1"/>
  <c r="H26" i="34" s="1"/>
  <c r="G26" i="34" s="1"/>
  <c r="P64" i="70"/>
  <c r="Q63" i="70"/>
  <c r="H23" i="6"/>
  <c r="G23" i="6" s="1"/>
  <c r="U5" i="6"/>
  <c r="N4" i="33" s="1"/>
  <c r="N33" i="15" s="1"/>
  <c r="L31" i="70"/>
  <c r="L45" i="70"/>
  <c r="T148" i="9"/>
  <c r="T150" i="9"/>
  <c r="T166" i="9" s="1"/>
  <c r="T16" i="13" s="1"/>
  <c r="R14" i="11"/>
  <c r="T21" i="8"/>
  <c r="Q169" i="9"/>
  <c r="M61" i="70" s="1"/>
  <c r="N34" i="15"/>
  <c r="FG262" i="62" s="1"/>
  <c r="O44" i="8"/>
  <c r="N37" i="11" s="1"/>
  <c r="W11" i="7"/>
  <c r="V49" i="7"/>
  <c r="W8" i="9" s="1"/>
  <c r="DT195" i="62"/>
  <c r="W13" i="15"/>
  <c r="U4" i="7"/>
  <c r="U22" i="7" s="1"/>
  <c r="V42" i="7"/>
  <c r="R98" i="9"/>
  <c r="T70" i="13"/>
  <c r="T72" i="13" s="1"/>
  <c r="T8" i="13"/>
  <c r="P37" i="15" s="1"/>
  <c r="T7" i="13"/>
  <c r="P36" i="15" s="1"/>
  <c r="T39" i="13"/>
  <c r="T43" i="13"/>
  <c r="T44" i="13" s="1"/>
  <c r="N33" i="34"/>
  <c r="AE5" i="34" s="1"/>
  <c r="Q33" i="34"/>
  <c r="K33" i="34"/>
  <c r="S7" i="34" s="1"/>
  <c r="S8" i="34" s="1"/>
  <c r="P33" i="34"/>
  <c r="L33" i="34"/>
  <c r="AE4" i="34" s="1"/>
  <c r="AE6" i="34" s="1"/>
  <c r="J34" i="34"/>
  <c r="AC6" i="22"/>
  <c r="AB41" i="22"/>
  <c r="F16" i="18"/>
  <c r="U106" i="9"/>
  <c r="U90" i="9"/>
  <c r="U122" i="9" s="1"/>
  <c r="J14" i="70"/>
  <c r="J36" i="70"/>
  <c r="J50" i="70"/>
  <c r="K50" i="70"/>
  <c r="EW270" i="62"/>
  <c r="F47" i="15"/>
  <c r="IC822" i="62"/>
  <c r="G156" i="82"/>
  <c r="FG265" i="62"/>
  <c r="V6" i="7"/>
  <c r="U44" i="7"/>
  <c r="V3" i="9" s="1"/>
  <c r="DN197" i="62"/>
  <c r="Q15" i="15"/>
  <c r="DJ199" i="62"/>
  <c r="N11" i="70"/>
  <c r="R25" i="18"/>
  <c r="C17" i="12"/>
  <c r="AB34" i="22"/>
  <c r="AA68" i="22"/>
  <c r="AA102" i="22" s="1"/>
  <c r="V2" i="9"/>
  <c r="AB16" i="22"/>
  <c r="AA50" i="22"/>
  <c r="AA84" i="22" s="1"/>
  <c r="M58" i="13"/>
  <c r="J50" i="8" s="1"/>
  <c r="DL187" i="62"/>
  <c r="BG62" i="62"/>
  <c r="O4" i="70"/>
  <c r="X12" i="11"/>
  <c r="Z19" i="8"/>
  <c r="AB22" i="22"/>
  <c r="AA56" i="22"/>
  <c r="AA90" i="22" s="1"/>
  <c r="U3" i="9"/>
  <c r="L38" i="70"/>
  <c r="L52" i="70"/>
  <c r="U132" i="9"/>
  <c r="U67" i="9"/>
  <c r="U18" i="9"/>
  <c r="U34" i="9"/>
  <c r="I40" i="70"/>
  <c r="R19" i="11"/>
  <c r="R20" i="15" s="1"/>
  <c r="T26" i="8"/>
  <c r="K39" i="70"/>
  <c r="L53" i="70"/>
  <c r="AP13" i="70"/>
  <c r="AP39" i="70" s="1"/>
  <c r="K53" i="70"/>
  <c r="T102" i="9"/>
  <c r="T86" i="9"/>
  <c r="T118" i="9" s="1"/>
  <c r="N5" i="11"/>
  <c r="R171" i="9"/>
  <c r="O10" i="8"/>
  <c r="R71" i="13"/>
  <c r="Z65" i="22"/>
  <c r="Z99" i="22" s="1"/>
  <c r="AA31" i="22"/>
  <c r="Z61" i="22"/>
  <c r="Z95" i="22" s="1"/>
  <c r="AA27" i="22"/>
  <c r="R130" i="9"/>
  <c r="AB42" i="22"/>
  <c r="AB76" i="22" s="1"/>
  <c r="AC7" i="22"/>
  <c r="P10" i="15"/>
  <c r="Q16" i="8"/>
  <c r="CO164" i="62"/>
  <c r="C17" i="18"/>
  <c r="CO165" i="62" s="1"/>
  <c r="T49" i="9"/>
  <c r="T14" i="13" s="1"/>
  <c r="CQ164" i="62"/>
  <c r="E17" i="18"/>
  <c r="CQ165" i="62" s="1"/>
  <c r="M32" i="34"/>
  <c r="CU160" i="62"/>
  <c r="S4" i="18"/>
  <c r="M3" i="18"/>
  <c r="V16" i="3" s="1"/>
  <c r="L3" i="18"/>
  <c r="V15" i="3" s="1"/>
  <c r="K3" i="18"/>
  <c r="V14" i="3" s="1"/>
  <c r="S21" i="18"/>
  <c r="O3" i="18"/>
  <c r="V18" i="3" s="1"/>
  <c r="Q3" i="18"/>
  <c r="V20" i="3" s="1"/>
  <c r="S14" i="18"/>
  <c r="N3" i="18"/>
  <c r="V17" i="3" s="1"/>
  <c r="P3" i="18"/>
  <c r="V19" i="3" s="1"/>
  <c r="G3" i="18"/>
  <c r="S20" i="18"/>
  <c r="I3" i="18"/>
  <c r="V12" i="3" s="1"/>
  <c r="E3" i="18"/>
  <c r="C3" i="18"/>
  <c r="S22" i="18"/>
  <c r="J3" i="18"/>
  <c r="V13" i="3" s="1"/>
  <c r="S24" i="18"/>
  <c r="S23" i="18"/>
  <c r="R16" i="11"/>
  <c r="R17" i="15" s="1"/>
  <c r="T23" i="8"/>
  <c r="W40" i="13"/>
  <c r="K36" i="70"/>
  <c r="K14" i="70"/>
  <c r="K40" i="70" s="1"/>
  <c r="F3" i="18"/>
  <c r="AB26" i="22"/>
  <c r="AA60" i="22"/>
  <c r="AA94" i="22" s="1"/>
  <c r="AA17" i="22"/>
  <c r="Z51" i="22"/>
  <c r="Z85" i="22" s="1"/>
  <c r="R18" i="11"/>
  <c r="R19" i="15" s="1"/>
  <c r="T25" i="8"/>
  <c r="W5" i="7"/>
  <c r="V43" i="7"/>
  <c r="M31" i="70"/>
  <c r="AF23" i="62"/>
  <c r="FU289" i="62" s="1"/>
  <c r="G3" i="61"/>
  <c r="J6" i="51"/>
  <c r="AG27" i="62" s="1"/>
  <c r="FV293" i="62" s="1"/>
  <c r="U87" i="9"/>
  <c r="U119" i="9" s="1"/>
  <c r="U103" i="9"/>
  <c r="Z70" i="22"/>
  <c r="Z104" i="22" s="1"/>
  <c r="AA36" i="22"/>
  <c r="AA35" i="22"/>
  <c r="Z69" i="22"/>
  <c r="Z103" i="22" s="1"/>
  <c r="R23" i="13"/>
  <c r="CT159" i="62"/>
  <c r="V11" i="3"/>
  <c r="V10" i="7"/>
  <c r="U48" i="7"/>
  <c r="V7" i="9" s="1"/>
  <c r="R20" i="11"/>
  <c r="R21" i="15" s="1"/>
  <c r="T27" i="8"/>
  <c r="M37" i="70"/>
  <c r="M51" i="70"/>
  <c r="M33" i="70"/>
  <c r="M47" i="70"/>
  <c r="R24" i="13"/>
  <c r="S171" i="9"/>
  <c r="FF248" i="62"/>
  <c r="M5" i="15"/>
  <c r="Z45" i="22"/>
  <c r="Z79" i="22" s="1"/>
  <c r="AA10" i="22"/>
  <c r="U112" i="9"/>
  <c r="R22" i="11"/>
  <c r="R23" i="15" s="1"/>
  <c r="T29" i="8"/>
  <c r="AB24" i="22"/>
  <c r="AA58" i="22"/>
  <c r="AA92" i="22" s="1"/>
  <c r="R11" i="11"/>
  <c r="V6" i="13"/>
  <c r="T18" i="8"/>
  <c r="I54" i="70"/>
  <c r="AQ4" i="70"/>
  <c r="AQ30" i="70" s="1"/>
  <c r="O9" i="11"/>
  <c r="P37" i="8"/>
  <c r="S86" i="9"/>
  <c r="S118" i="9" s="1"/>
  <c r="S102" i="9"/>
  <c r="R23" i="11"/>
  <c r="R24" i="15" s="1"/>
  <c r="T30" i="8"/>
  <c r="V71" i="9"/>
  <c r="V136" i="9"/>
  <c r="V154" i="9" s="1"/>
  <c r="V38" i="9"/>
  <c r="V22" i="9"/>
  <c r="V54" i="9" s="1"/>
  <c r="CU174" i="62"/>
  <c r="S26" i="18"/>
  <c r="R27" i="11"/>
  <c r="R28" i="15" s="1"/>
  <c r="T34" i="8"/>
  <c r="AA62" i="22"/>
  <c r="AA96" i="22" s="1"/>
  <c r="AB28" i="22"/>
  <c r="T100" i="9"/>
  <c r="T84" i="9"/>
  <c r="T116" i="9" s="1"/>
  <c r="V139" i="9"/>
  <c r="V157" i="9" s="1"/>
  <c r="V74" i="9"/>
  <c r="V25" i="9"/>
  <c r="V57" i="9" s="1"/>
  <c r="V41" i="9"/>
  <c r="BA30" i="70"/>
  <c r="BB30" i="70" s="1"/>
  <c r="BB4" i="70"/>
  <c r="DI189" i="62"/>
  <c r="M7" i="11"/>
  <c r="S88" i="9"/>
  <c r="S120" i="9" s="1"/>
  <c r="S104" i="9"/>
  <c r="U70" i="9"/>
  <c r="U135" i="9"/>
  <c r="U153" i="9" s="1"/>
  <c r="U21" i="9"/>
  <c r="U53" i="9" s="1"/>
  <c r="U37" i="9"/>
  <c r="J2" i="51" l="1"/>
  <c r="AG23" i="62" s="1"/>
  <c r="FV289" i="62" s="1"/>
  <c r="H17" i="18"/>
  <c r="CT165" i="62" s="1"/>
  <c r="S20" i="13"/>
  <c r="S21" i="13" s="1"/>
  <c r="O38" i="15" s="1"/>
  <c r="M43" i="15"/>
  <c r="FF268" i="62" s="1"/>
  <c r="AE1" i="34"/>
  <c r="P10" i="8"/>
  <c r="D25" i="10"/>
  <c r="W162" i="9"/>
  <c r="W164" i="9"/>
  <c r="W163" i="9"/>
  <c r="W14" i="7"/>
  <c r="V52" i="7"/>
  <c r="U92" i="9"/>
  <c r="U124" i="9" s="1"/>
  <c r="U108" i="9"/>
  <c r="X55" i="7"/>
  <c r="Y14" i="9" s="1"/>
  <c r="Y17" i="7"/>
  <c r="V27" i="9"/>
  <c r="V59" i="9" s="1"/>
  <c r="V43" i="9"/>
  <c r="V141" i="9"/>
  <c r="V159" i="9" s="1"/>
  <c r="V76" i="9"/>
  <c r="X46" i="9"/>
  <c r="X30" i="9"/>
  <c r="X62" i="9" s="1"/>
  <c r="X79" i="9"/>
  <c r="X144" i="9"/>
  <c r="W95" i="9"/>
  <c r="W127" i="9" s="1"/>
  <c r="W111" i="9"/>
  <c r="V7" i="3"/>
  <c r="W7" i="3" s="1"/>
  <c r="U142" i="9"/>
  <c r="U160" i="9" s="1"/>
  <c r="U28" i="9"/>
  <c r="U60" i="9" s="1"/>
  <c r="U77" i="9"/>
  <c r="U44" i="9"/>
  <c r="CP159" i="62"/>
  <c r="FK283" i="62"/>
  <c r="V44" i="9"/>
  <c r="V142" i="9"/>
  <c r="V160" i="9" s="1"/>
  <c r="V28" i="9"/>
  <c r="V60" i="9" s="1"/>
  <c r="V77" i="9"/>
  <c r="W15" i="7"/>
  <c r="V53" i="7"/>
  <c r="V143" i="9"/>
  <c r="V161" i="9" s="1"/>
  <c r="V78" i="9"/>
  <c r="V29" i="9"/>
  <c r="V61" i="9" s="1"/>
  <c r="V45" i="9"/>
  <c r="V48" i="9"/>
  <c r="V146" i="9"/>
  <c r="V81" i="9"/>
  <c r="V32" i="9"/>
  <c r="V64" i="9" s="1"/>
  <c r="O4" i="15"/>
  <c r="O5" i="15" s="1"/>
  <c r="W16" i="7"/>
  <c r="V54" i="7"/>
  <c r="W13" i="9" s="1"/>
  <c r="W19" i="7"/>
  <c r="V57" i="7"/>
  <c r="W16" i="9" s="1"/>
  <c r="U97" i="9"/>
  <c r="U129" i="9" s="1"/>
  <c r="U113" i="9"/>
  <c r="U94" i="9"/>
  <c r="U126" i="9" s="1"/>
  <c r="U110" i="9"/>
  <c r="CP164" i="62"/>
  <c r="FF251" i="62"/>
  <c r="M46" i="70"/>
  <c r="M45" i="70"/>
  <c r="N8" i="15"/>
  <c r="FG252" i="62" s="1"/>
  <c r="EM222" i="62"/>
  <c r="U17" i="9"/>
  <c r="R47" i="8" s="1"/>
  <c r="Q31" i="11" s="1"/>
  <c r="M10" i="70"/>
  <c r="M50" i="70" s="1"/>
  <c r="M33" i="34"/>
  <c r="V31" i="9"/>
  <c r="V63" i="9" s="1"/>
  <c r="V47" i="9"/>
  <c r="V145" i="9"/>
  <c r="V165" i="9" s="1"/>
  <c r="V80" i="9"/>
  <c r="V56" i="7"/>
  <c r="W15" i="9" s="1"/>
  <c r="W18" i="7"/>
  <c r="S114" i="9"/>
  <c r="S15" i="13" s="1"/>
  <c r="S19" i="13" s="1"/>
  <c r="U17" i="13"/>
  <c r="U58" i="7"/>
  <c r="U60" i="7" s="1"/>
  <c r="X13" i="7"/>
  <c r="W51" i="7"/>
  <c r="X10" i="9" s="1"/>
  <c r="V107" i="9"/>
  <c r="V91" i="9"/>
  <c r="V123" i="9" s="1"/>
  <c r="W75" i="9"/>
  <c r="W140" i="9"/>
  <c r="W158" i="9" s="1"/>
  <c r="W42" i="9"/>
  <c r="W26" i="9"/>
  <c r="W58" i="9" s="1"/>
  <c r="HC355" i="62"/>
  <c r="HD355" i="62"/>
  <c r="K54" i="70"/>
  <c r="J54" i="70"/>
  <c r="DI190" i="62"/>
  <c r="M34" i="11"/>
  <c r="S22" i="11"/>
  <c r="S23" i="15" s="1"/>
  <c r="U29" i="8"/>
  <c r="W10" i="7"/>
  <c r="V48" i="7"/>
  <c r="W7" i="9" s="1"/>
  <c r="FN278" i="62"/>
  <c r="CQ159" i="62"/>
  <c r="V8" i="3"/>
  <c r="X16" i="3"/>
  <c r="W16" i="3"/>
  <c r="AA65" i="22"/>
  <c r="AA99" i="22" s="1"/>
  <c r="AB31" i="22"/>
  <c r="AD7" i="22"/>
  <c r="AC42" i="22"/>
  <c r="AC76" i="22" s="1"/>
  <c r="DJ188" i="62"/>
  <c r="N5" i="70"/>
  <c r="C5" i="12"/>
  <c r="N7" i="11"/>
  <c r="R5" i="18"/>
  <c r="U83" i="9"/>
  <c r="U99" i="9"/>
  <c r="U133" i="9"/>
  <c r="U151" i="9" s="1"/>
  <c r="U35" i="9"/>
  <c r="U68" i="9"/>
  <c r="U19" i="9"/>
  <c r="U51" i="9" s="1"/>
  <c r="CU173" i="62"/>
  <c r="S25" i="18"/>
  <c r="L34" i="34"/>
  <c r="AF4" i="34" s="1"/>
  <c r="AF6" i="34" s="1"/>
  <c r="Q34" i="34"/>
  <c r="K34" i="34"/>
  <c r="T7" i="34" s="1"/>
  <c r="T8" i="34" s="1"/>
  <c r="P34" i="34"/>
  <c r="N34" i="34"/>
  <c r="AF5" i="34" s="1"/>
  <c r="AF1" i="34" s="1"/>
  <c r="J35" i="34"/>
  <c r="T20" i="13"/>
  <c r="T21" i="13" s="1"/>
  <c r="P38" i="15" s="1"/>
  <c r="Q64" i="70"/>
  <c r="R63" i="70"/>
  <c r="AA47" i="22"/>
  <c r="AA81" i="22" s="1"/>
  <c r="AB13" i="22"/>
  <c r="S130" i="9"/>
  <c r="DG208" i="62"/>
  <c r="O41" i="13"/>
  <c r="O42" i="13" s="1"/>
  <c r="U101" i="9"/>
  <c r="U85" i="9"/>
  <c r="U117" i="9" s="1"/>
  <c r="P5" i="11"/>
  <c r="T171" i="9"/>
  <c r="Q10" i="8"/>
  <c r="S26" i="11"/>
  <c r="S27" i="15" s="1"/>
  <c r="U33" i="8"/>
  <c r="S25" i="11"/>
  <c r="S26" i="15" s="1"/>
  <c r="U32" i="8"/>
  <c r="AA53" i="22"/>
  <c r="AA87" i="22" s="1"/>
  <c r="AB19" i="22"/>
  <c r="W8" i="7"/>
  <c r="V46" i="7"/>
  <c r="W5" i="9" s="1"/>
  <c r="W139" i="9"/>
  <c r="W157" i="9" s="1"/>
  <c r="W74" i="9"/>
  <c r="W41" i="9"/>
  <c r="W25" i="9"/>
  <c r="W57" i="9" s="1"/>
  <c r="AC20" i="22"/>
  <c r="AB54" i="22"/>
  <c r="AB88" i="22" s="1"/>
  <c r="DM187" i="62"/>
  <c r="BG63" i="62"/>
  <c r="P4" i="70"/>
  <c r="X7" i="7"/>
  <c r="W45" i="7"/>
  <c r="N33" i="70"/>
  <c r="N47" i="70"/>
  <c r="S24" i="11"/>
  <c r="S25" i="15" s="1"/>
  <c r="U31" i="8"/>
  <c r="Y105" i="22"/>
  <c r="R17" i="8" s="1"/>
  <c r="Q10" i="11" s="1"/>
  <c r="V138" i="9"/>
  <c r="V156" i="9" s="1"/>
  <c r="V73" i="9"/>
  <c r="V40" i="9"/>
  <c r="V24" i="9"/>
  <c r="V56" i="9" s="1"/>
  <c r="E128" i="82"/>
  <c r="EM233" i="62"/>
  <c r="I9" i="51"/>
  <c r="BA11" i="70"/>
  <c r="D17" i="12"/>
  <c r="EN233" i="62" s="1"/>
  <c r="HT796" i="62"/>
  <c r="HV796" i="62" s="1"/>
  <c r="N7" i="15"/>
  <c r="P6" i="11"/>
  <c r="DM189" i="62" s="1"/>
  <c r="P8" i="15"/>
  <c r="Q12" i="8"/>
  <c r="S29" i="11"/>
  <c r="S30" i="15" s="1"/>
  <c r="U36" i="8"/>
  <c r="S98" i="9"/>
  <c r="Q35" i="70"/>
  <c r="Q49" i="70"/>
  <c r="T115" i="9"/>
  <c r="T130" i="9" s="1"/>
  <c r="T98" i="9"/>
  <c r="S21" i="11"/>
  <c r="S22" i="15" s="1"/>
  <c r="U28" i="8"/>
  <c r="S11" i="11"/>
  <c r="W6" i="13"/>
  <c r="U18" i="8"/>
  <c r="FF249" i="62"/>
  <c r="X11" i="3"/>
  <c r="W11" i="3"/>
  <c r="AA69" i="22"/>
  <c r="AA103" i="22" s="1"/>
  <c r="AB35" i="22"/>
  <c r="AA51" i="22"/>
  <c r="AA85" i="22" s="1"/>
  <c r="AB17" i="22"/>
  <c r="X12" i="3"/>
  <c r="W12" i="3"/>
  <c r="X20" i="3"/>
  <c r="W20" i="3"/>
  <c r="V103" i="9"/>
  <c r="V87" i="9"/>
  <c r="V119" i="9" s="1"/>
  <c r="DL188" i="62"/>
  <c r="W2" i="9"/>
  <c r="X18" i="3"/>
  <c r="W18" i="3"/>
  <c r="AP14" i="70"/>
  <c r="AP40" i="70" s="1"/>
  <c r="U150" i="9"/>
  <c r="V132" i="9"/>
  <c r="V67" i="9"/>
  <c r="V34" i="9"/>
  <c r="V18" i="9"/>
  <c r="N37" i="70"/>
  <c r="N51" i="70"/>
  <c r="V133" i="9"/>
  <c r="V151" i="9" s="1"/>
  <c r="V68" i="9"/>
  <c r="V35" i="9"/>
  <c r="V19" i="9"/>
  <c r="V51" i="9" s="1"/>
  <c r="CR164" i="62"/>
  <c r="F17" i="18"/>
  <c r="CR165" i="62" s="1"/>
  <c r="W138" i="9"/>
  <c r="W156" i="9" s="1"/>
  <c r="W73" i="9"/>
  <c r="W40" i="9"/>
  <c r="W24" i="9"/>
  <c r="W56" i="9" s="1"/>
  <c r="P45" i="14"/>
  <c r="Q40" i="8" s="1"/>
  <c r="P30" i="11" s="1"/>
  <c r="Q33" i="14"/>
  <c r="Q34" i="70"/>
  <c r="Q48" i="70"/>
  <c r="AR8" i="70"/>
  <c r="AR34" i="70" s="1"/>
  <c r="S53" i="13"/>
  <c r="S54" i="13" s="1"/>
  <c r="T64" i="13"/>
  <c r="H24" i="6"/>
  <c r="G24" i="6" s="1"/>
  <c r="V5" i="6"/>
  <c r="O4" i="33" s="1"/>
  <c r="O33" i="15" s="1"/>
  <c r="AA57" i="22"/>
  <c r="AA91" i="22" s="1"/>
  <c r="AB23" i="22"/>
  <c r="AC75" i="22"/>
  <c r="X12" i="7"/>
  <c r="W50" i="7"/>
  <c r="X9" i="9" s="1"/>
  <c r="AB15" i="22"/>
  <c r="AA49" i="22"/>
  <c r="AA83" i="22" s="1"/>
  <c r="AB33" i="22"/>
  <c r="AA67" i="22"/>
  <c r="AA101" i="22" s="1"/>
  <c r="S13" i="11"/>
  <c r="U20" i="8"/>
  <c r="W6" i="7"/>
  <c r="V44" i="7"/>
  <c r="IA830" i="62"/>
  <c r="EW272" i="62"/>
  <c r="F58" i="70"/>
  <c r="G45" i="15"/>
  <c r="V4" i="7"/>
  <c r="V22" i="7" s="1"/>
  <c r="W42" i="7"/>
  <c r="X11" i="7"/>
  <c r="W49" i="7"/>
  <c r="X8" i="9" s="1"/>
  <c r="S14" i="11"/>
  <c r="U21" i="8"/>
  <c r="DL199" i="62"/>
  <c r="O11" i="70"/>
  <c r="AD14" i="22"/>
  <c r="AC48" i="22"/>
  <c r="AC82" i="22" s="1"/>
  <c r="BF74" i="62"/>
  <c r="BF63" i="62"/>
  <c r="BF62" i="62"/>
  <c r="BF65" i="62"/>
  <c r="BF64" i="62"/>
  <c r="BF67" i="62"/>
  <c r="BF66" i="62"/>
  <c r="BF68" i="62"/>
  <c r="BF70" i="62"/>
  <c r="BF69" i="62"/>
  <c r="BF72" i="62"/>
  <c r="BF71" i="62"/>
  <c r="AA43" i="22"/>
  <c r="AB8" i="22"/>
  <c r="AA37" i="22"/>
  <c r="V59" i="7" s="1"/>
  <c r="O34" i="15"/>
  <c r="P44" i="8"/>
  <c r="O37" i="11" s="1"/>
  <c r="W4" i="6"/>
  <c r="P3" i="33" s="1"/>
  <c r="E25" i="6"/>
  <c r="S15" i="11"/>
  <c r="U22" i="8"/>
  <c r="DO185" i="62"/>
  <c r="R3" i="70"/>
  <c r="S2" i="11"/>
  <c r="DO196" i="62"/>
  <c r="R14" i="15"/>
  <c r="R9" i="70"/>
  <c r="AA64" i="22"/>
  <c r="AA98" i="22" s="1"/>
  <c r="AB30" i="22"/>
  <c r="S168" i="9"/>
  <c r="O57" i="70" s="1"/>
  <c r="AB52" i="22"/>
  <c r="AB86" i="22" s="1"/>
  <c r="AC18" i="22"/>
  <c r="R73" i="13"/>
  <c r="DU195" i="62"/>
  <c r="X13" i="15"/>
  <c r="U86" i="9"/>
  <c r="U118" i="9" s="1"/>
  <c r="U102" i="9"/>
  <c r="AB62" i="22"/>
  <c r="AB96" i="22" s="1"/>
  <c r="AC28" i="22"/>
  <c r="S23" i="11"/>
  <c r="S24" i="15" s="1"/>
  <c r="U30" i="8"/>
  <c r="DL192" i="62"/>
  <c r="O7" i="70"/>
  <c r="O32" i="11"/>
  <c r="DL201" i="62" s="1"/>
  <c r="S18" i="11"/>
  <c r="S19" i="15" s="1"/>
  <c r="U25" i="8"/>
  <c r="X14" i="3"/>
  <c r="W14" i="3"/>
  <c r="AB56" i="22"/>
  <c r="AB90" i="22" s="1"/>
  <c r="AC22" i="22"/>
  <c r="AB50" i="22"/>
  <c r="AB84" i="22" s="1"/>
  <c r="AC16" i="22"/>
  <c r="X40" i="13"/>
  <c r="DJ206" i="62"/>
  <c r="N12" i="70"/>
  <c r="R27" i="18"/>
  <c r="R29" i="18" s="1"/>
  <c r="CU177" i="62" s="1"/>
  <c r="C19" i="12"/>
  <c r="C20" i="12" s="1"/>
  <c r="DO197" i="62"/>
  <c r="R15" i="15"/>
  <c r="B27" i="34"/>
  <c r="D26" i="34"/>
  <c r="F26" i="34" s="1"/>
  <c r="O34" i="34" s="1"/>
  <c r="C27" i="34"/>
  <c r="E27" i="34" s="1"/>
  <c r="H27" i="34" s="1"/>
  <c r="G27" i="34" s="1"/>
  <c r="AA59" i="22"/>
  <c r="AA93" i="22" s="1"/>
  <c r="AB25" i="22"/>
  <c r="AA55" i="22"/>
  <c r="AA89" i="22" s="1"/>
  <c r="AB21" i="22"/>
  <c r="BF73" i="62"/>
  <c r="O8" i="15"/>
  <c r="O6" i="11"/>
  <c r="O7" i="11" s="1"/>
  <c r="P12" i="8"/>
  <c r="U137" i="9"/>
  <c r="U155" i="9" s="1"/>
  <c r="U72" i="9"/>
  <c r="U39" i="9"/>
  <c r="U23" i="9"/>
  <c r="U55" i="9" s="1"/>
  <c r="Z77" i="22"/>
  <c r="Z105" i="22" s="1"/>
  <c r="S17" i="8" s="1"/>
  <c r="R10" i="11" s="1"/>
  <c r="Z71" i="22"/>
  <c r="Z72" i="22"/>
  <c r="V5" i="13" s="1"/>
  <c r="U63" i="13"/>
  <c r="U50" i="13"/>
  <c r="T58" i="13"/>
  <c r="T51" i="13"/>
  <c r="T52" i="13" s="1"/>
  <c r="S28" i="11"/>
  <c r="S29" i="15" s="1"/>
  <c r="U35" i="8"/>
  <c r="AB66" i="22"/>
  <c r="AB100" i="22" s="1"/>
  <c r="AC32" i="22"/>
  <c r="B44" i="10"/>
  <c r="C6" i="33"/>
  <c r="J8" i="6"/>
  <c r="CG129" i="62"/>
  <c r="I18" i="51"/>
  <c r="D58" i="10"/>
  <c r="V2" i="13"/>
  <c r="V3" i="13" s="1"/>
  <c r="W1" i="9"/>
  <c r="DO198" i="62"/>
  <c r="R16" i="15"/>
  <c r="Q43" i="70"/>
  <c r="Q16" i="70"/>
  <c r="Q29" i="70" s="1"/>
  <c r="Y147" i="9"/>
  <c r="W13" i="8"/>
  <c r="S17" i="11"/>
  <c r="S18" i="15" s="1"/>
  <c r="U24" i="8"/>
  <c r="EM226" i="62"/>
  <c r="BA7" i="70"/>
  <c r="I5" i="51"/>
  <c r="D10" i="12"/>
  <c r="EN226" i="62" s="1"/>
  <c r="HT780" i="62"/>
  <c r="HV780" i="62" s="1"/>
  <c r="Q10" i="15"/>
  <c r="R16" i="8"/>
  <c r="M38" i="70"/>
  <c r="M52" i="70"/>
  <c r="L36" i="70"/>
  <c r="L14" i="70"/>
  <c r="M39" i="70"/>
  <c r="M53" i="70"/>
  <c r="S19" i="11"/>
  <c r="S20" i="15" s="1"/>
  <c r="U26" i="8"/>
  <c r="Q4" i="11"/>
  <c r="DO194" i="62"/>
  <c r="R8" i="70"/>
  <c r="R12" i="15"/>
  <c r="S20" i="11"/>
  <c r="S21" i="15" s="1"/>
  <c r="U27" i="8"/>
  <c r="FN281" i="62"/>
  <c r="X5" i="7"/>
  <c r="W43" i="7"/>
  <c r="AB60" i="22"/>
  <c r="AB94" i="22" s="1"/>
  <c r="AC26" i="22"/>
  <c r="X13" i="3"/>
  <c r="W13" i="3"/>
  <c r="FN280" i="62"/>
  <c r="CS159" i="62"/>
  <c r="V10" i="3"/>
  <c r="O30" i="70"/>
  <c r="O44" i="70"/>
  <c r="AA45" i="22"/>
  <c r="AB10" i="22"/>
  <c r="R26" i="13"/>
  <c r="G4" i="61"/>
  <c r="G9" i="61"/>
  <c r="FN279" i="62"/>
  <c r="CR159" i="62"/>
  <c r="V9" i="3"/>
  <c r="X19" i="3"/>
  <c r="W19" i="3"/>
  <c r="AB27" i="22"/>
  <c r="AA61" i="22"/>
  <c r="AA95" i="22" s="1"/>
  <c r="V90" i="9"/>
  <c r="V122" i="9" s="1"/>
  <c r="V106" i="9"/>
  <c r="S27" i="11"/>
  <c r="S28" i="15" s="1"/>
  <c r="U34" i="8"/>
  <c r="AB58" i="22"/>
  <c r="AB92" i="22" s="1"/>
  <c r="AC24" i="22"/>
  <c r="V137" i="9"/>
  <c r="V155" i="9" s="1"/>
  <c r="V72" i="9"/>
  <c r="V23" i="9"/>
  <c r="V55" i="9" s="1"/>
  <c r="V39" i="9"/>
  <c r="AA70" i="22"/>
  <c r="AA104" i="22" s="1"/>
  <c r="AB36" i="22"/>
  <c r="S16" i="11"/>
  <c r="S17" i="15" s="1"/>
  <c r="U23" i="8"/>
  <c r="FN276" i="62"/>
  <c r="CO159" i="62"/>
  <c r="V6" i="3"/>
  <c r="X17" i="3"/>
  <c r="W17" i="3"/>
  <c r="X15" i="3"/>
  <c r="W15" i="3"/>
  <c r="P9" i="11"/>
  <c r="Q37" i="8"/>
  <c r="R169" i="9"/>
  <c r="U50" i="9"/>
  <c r="Y12" i="11"/>
  <c r="AA19" i="8"/>
  <c r="AB68" i="22"/>
  <c r="AB102" i="22" s="1"/>
  <c r="AC34" i="22"/>
  <c r="J40" i="70"/>
  <c r="AD6" i="22"/>
  <c r="AC41" i="22"/>
  <c r="S71" i="13"/>
  <c r="FG261" i="62"/>
  <c r="G159" i="82"/>
  <c r="T114" i="9"/>
  <c r="T15" i="13" s="1"/>
  <c r="T19" i="13" s="1"/>
  <c r="AB12" i="22"/>
  <c r="AA46" i="22"/>
  <c r="AA80" i="22" s="1"/>
  <c r="P4" i="15"/>
  <c r="P5" i="15" s="1"/>
  <c r="B26" i="6"/>
  <c r="K7" i="6"/>
  <c r="D25" i="6"/>
  <c r="F25" i="6" s="1"/>
  <c r="C26" i="6"/>
  <c r="AD9" i="22"/>
  <c r="AC44" i="22"/>
  <c r="AC78" i="22" s="1"/>
  <c r="U8" i="13"/>
  <c r="Q37" i="15" s="1"/>
  <c r="U7" i="13"/>
  <c r="Q36" i="15" s="1"/>
  <c r="U39" i="13"/>
  <c r="U43" i="13"/>
  <c r="U44" i="13" s="1"/>
  <c r="U70" i="13"/>
  <c r="U72" i="13" s="1"/>
  <c r="W6" i="9"/>
  <c r="U6" i="6"/>
  <c r="M5" i="33"/>
  <c r="IC806" i="62"/>
  <c r="G141" i="82"/>
  <c r="FG248" i="62"/>
  <c r="N5" i="15"/>
  <c r="CU166" i="62"/>
  <c r="S18" i="18"/>
  <c r="CU162" i="62"/>
  <c r="S6" i="18"/>
  <c r="V5" i="9"/>
  <c r="V17" i="9" s="1"/>
  <c r="AA63" i="22"/>
  <c r="AA97" i="22" s="1"/>
  <c r="AB29" i="22"/>
  <c r="X9" i="7"/>
  <c r="W47" i="7"/>
  <c r="X6" i="9" s="1"/>
  <c r="DH203" i="62"/>
  <c r="L39" i="11"/>
  <c r="T168" i="9"/>
  <c r="W134" i="9"/>
  <c r="W152" i="9" s="1"/>
  <c r="W69" i="9"/>
  <c r="W36" i="9"/>
  <c r="W20" i="9"/>
  <c r="W52" i="9" s="1"/>
  <c r="FB266" i="62"/>
  <c r="I43" i="15"/>
  <c r="V101" i="9"/>
  <c r="V85" i="9"/>
  <c r="V117" i="9" s="1"/>
  <c r="IC825" i="62"/>
  <c r="AQ11" i="70"/>
  <c r="AQ37" i="70" s="1"/>
  <c r="AQ7" i="70"/>
  <c r="AQ33" i="70" s="1"/>
  <c r="M46" i="15" l="1"/>
  <c r="FF271" i="62" s="1"/>
  <c r="U20" i="13"/>
  <c r="U21" i="13" s="1"/>
  <c r="Q38" i="15" s="1"/>
  <c r="X7" i="3"/>
  <c r="R8" i="8"/>
  <c r="IC811" i="62"/>
  <c r="X111" i="9"/>
  <c r="X95" i="9"/>
  <c r="X127" i="9" s="1"/>
  <c r="X163" i="9"/>
  <c r="X162" i="9"/>
  <c r="X164" i="9"/>
  <c r="W11" i="9"/>
  <c r="Z17" i="7"/>
  <c r="Y55" i="7"/>
  <c r="Z14" i="9" s="1"/>
  <c r="U82" i="9"/>
  <c r="R10" i="8" s="1"/>
  <c r="Y79" i="9"/>
  <c r="Y144" i="9"/>
  <c r="Y30" i="9"/>
  <c r="Y62" i="9" s="1"/>
  <c r="Y46" i="9"/>
  <c r="X14" i="7"/>
  <c r="W52" i="7"/>
  <c r="X11" i="9" s="1"/>
  <c r="V108" i="9"/>
  <c r="V92" i="9"/>
  <c r="V124" i="9" s="1"/>
  <c r="X15" i="7"/>
  <c r="W53" i="7"/>
  <c r="X12" i="9" s="1"/>
  <c r="U93" i="9"/>
  <c r="U125" i="9" s="1"/>
  <c r="U109" i="9"/>
  <c r="V93" i="9"/>
  <c r="V125" i="9" s="1"/>
  <c r="V109" i="9"/>
  <c r="W12" i="9"/>
  <c r="W57" i="7"/>
  <c r="X16" i="9" s="1"/>
  <c r="X19" i="7"/>
  <c r="W143" i="9"/>
  <c r="W161" i="9" s="1"/>
  <c r="W78" i="9"/>
  <c r="W45" i="9"/>
  <c r="W29" i="9"/>
  <c r="W61" i="9" s="1"/>
  <c r="X16" i="7"/>
  <c r="W54" i="7"/>
  <c r="X13" i="9" s="1"/>
  <c r="V110" i="9"/>
  <c r="V94" i="9"/>
  <c r="V126" i="9" s="1"/>
  <c r="W48" i="9"/>
  <c r="W146" i="9"/>
  <c r="W81" i="9"/>
  <c r="W32" i="9"/>
  <c r="W64" i="9" s="1"/>
  <c r="V113" i="9"/>
  <c r="V97" i="9"/>
  <c r="V129" i="9" s="1"/>
  <c r="U49" i="9"/>
  <c r="U14" i="13" s="1"/>
  <c r="V58" i="7"/>
  <c r="V60" i="7" s="1"/>
  <c r="M36" i="70"/>
  <c r="M14" i="70"/>
  <c r="M40" i="70" s="1"/>
  <c r="P57" i="70"/>
  <c r="O7" i="15"/>
  <c r="V17" i="13"/>
  <c r="X75" i="9"/>
  <c r="X140" i="9"/>
  <c r="X158" i="9" s="1"/>
  <c r="X26" i="9"/>
  <c r="X58" i="9" s="1"/>
  <c r="X42" i="9"/>
  <c r="W31" i="9"/>
  <c r="W63" i="9" s="1"/>
  <c r="W145" i="9"/>
  <c r="W165" i="9" s="1"/>
  <c r="W47" i="9"/>
  <c r="W80" i="9"/>
  <c r="U166" i="9"/>
  <c r="U16" i="13" s="1"/>
  <c r="Y13" i="7"/>
  <c r="X51" i="7"/>
  <c r="Y10" i="9" s="1"/>
  <c r="V112" i="9"/>
  <c r="V96" i="9"/>
  <c r="V128" i="9" s="1"/>
  <c r="W91" i="9"/>
  <c r="W123" i="9" s="1"/>
  <c r="W107" i="9"/>
  <c r="HC356" i="62"/>
  <c r="HD356" i="62"/>
  <c r="X18" i="7"/>
  <c r="W56" i="7"/>
  <c r="X15" i="9" s="1"/>
  <c r="X80" i="9" s="1"/>
  <c r="M34" i="34"/>
  <c r="R4" i="11"/>
  <c r="S47" i="8"/>
  <c r="R31" i="11" s="1"/>
  <c r="DO200" i="62" s="1"/>
  <c r="S8" i="8"/>
  <c r="EM236" i="62"/>
  <c r="D20" i="12"/>
  <c r="EN236" i="62" s="1"/>
  <c r="X9" i="3"/>
  <c r="W9" i="3"/>
  <c r="X136" i="9"/>
  <c r="X154" i="9" s="1"/>
  <c r="X71" i="9"/>
  <c r="X22" i="9"/>
  <c r="X54" i="9" s="1"/>
  <c r="X38" i="9"/>
  <c r="DV195" i="62"/>
  <c r="Y13" i="15"/>
  <c r="T27" i="11"/>
  <c r="T28" i="15" s="1"/>
  <c r="V34" i="8"/>
  <c r="AB45" i="22"/>
  <c r="AB79" i="22" s="1"/>
  <c r="AC10" i="22"/>
  <c r="DH208" i="62"/>
  <c r="P41" i="13"/>
  <c r="P42" i="13" s="1"/>
  <c r="P59" i="13" s="1"/>
  <c r="T71" i="13"/>
  <c r="Y40" i="13"/>
  <c r="AB70" i="22"/>
  <c r="AB104" i="22" s="1"/>
  <c r="AC36" i="22"/>
  <c r="AC58" i="22"/>
  <c r="AC92" i="22" s="1"/>
  <c r="AD24" i="22"/>
  <c r="X10" i="3"/>
  <c r="W10" i="3"/>
  <c r="DN187" i="62"/>
  <c r="BG64" i="62"/>
  <c r="Q4" i="70"/>
  <c r="L40" i="70"/>
  <c r="Q9" i="11"/>
  <c r="R37" i="8"/>
  <c r="V39" i="13"/>
  <c r="V70" i="13"/>
  <c r="V72" i="13" s="1"/>
  <c r="V8" i="13"/>
  <c r="R37" i="15" s="1"/>
  <c r="V7" i="13"/>
  <c r="R36" i="15" s="1"/>
  <c r="B46" i="10"/>
  <c r="C7" i="33"/>
  <c r="C60" i="70" s="1"/>
  <c r="R10" i="15"/>
  <c r="S16" i="8"/>
  <c r="AC62" i="22"/>
  <c r="AC96" i="22" s="1"/>
  <c r="AD28" i="22"/>
  <c r="AB43" i="22"/>
  <c r="AC8" i="22"/>
  <c r="AB37" i="22"/>
  <c r="W59" i="7" s="1"/>
  <c r="O37" i="70"/>
  <c r="O51" i="70"/>
  <c r="X42" i="7"/>
  <c r="W4" i="7"/>
  <c r="W22" i="7" s="1"/>
  <c r="X6" i="7"/>
  <c r="W44" i="7"/>
  <c r="X3" i="9" s="1"/>
  <c r="AC15" i="22"/>
  <c r="AB49" i="22"/>
  <c r="AB83" i="22" s="1"/>
  <c r="Q45" i="14"/>
  <c r="R40" i="8" s="1"/>
  <c r="Q30" i="11" s="1"/>
  <c r="R33" i="14"/>
  <c r="AB51" i="22"/>
  <c r="AB85" i="22" s="1"/>
  <c r="AC17" i="22"/>
  <c r="T29" i="11"/>
  <c r="T30" i="15" s="1"/>
  <c r="V36" i="8"/>
  <c r="BA37" i="70"/>
  <c r="BB37" i="70" s="1"/>
  <c r="BB11" i="70"/>
  <c r="V105" i="9"/>
  <c r="V89" i="9"/>
  <c r="V121" i="9" s="1"/>
  <c r="W106" i="9"/>
  <c r="W90" i="9"/>
  <c r="W122" i="9" s="1"/>
  <c r="T25" i="11"/>
  <c r="T26" i="15" s="1"/>
  <c r="V32" i="8"/>
  <c r="DJ190" i="62"/>
  <c r="N34" i="11"/>
  <c r="R16" i="18"/>
  <c r="C8" i="12"/>
  <c r="X8" i="3"/>
  <c r="W8" i="3"/>
  <c r="W136" i="9"/>
  <c r="W154" i="9" s="1"/>
  <c r="W71" i="9"/>
  <c r="W22" i="9"/>
  <c r="W54" i="9" s="1"/>
  <c r="W38" i="9"/>
  <c r="AE9" i="22"/>
  <c r="AD44" i="22"/>
  <c r="AD78" i="22" s="1"/>
  <c r="Z12" i="11"/>
  <c r="AB19" i="8"/>
  <c r="DM192" i="62"/>
  <c r="P7" i="70"/>
  <c r="P32" i="11"/>
  <c r="DM201" i="62" s="1"/>
  <c r="V21" i="3"/>
  <c r="X6" i="3"/>
  <c r="W6" i="3"/>
  <c r="AC27" i="22"/>
  <c r="AB61" i="22"/>
  <c r="AB95" i="22" s="1"/>
  <c r="D50" i="10"/>
  <c r="D26" i="10"/>
  <c r="D24" i="10" s="1"/>
  <c r="X2" i="9"/>
  <c r="R34" i="70"/>
  <c r="R48" i="70"/>
  <c r="T19" i="11"/>
  <c r="T20" i="15" s="1"/>
  <c r="V26" i="8"/>
  <c r="U64" i="13"/>
  <c r="T53" i="13"/>
  <c r="T54" i="13" s="1"/>
  <c r="DO193" i="62"/>
  <c r="S11" i="15"/>
  <c r="DL189" i="62"/>
  <c r="AB59" i="22"/>
  <c r="AB93" i="22" s="1"/>
  <c r="AC25" i="22"/>
  <c r="AD16" i="22"/>
  <c r="AC50" i="22"/>
  <c r="AC84" i="22" s="1"/>
  <c r="R35" i="70"/>
  <c r="R49" i="70"/>
  <c r="DP185" i="62"/>
  <c r="S3" i="70"/>
  <c r="T2" i="11"/>
  <c r="H25" i="6"/>
  <c r="G25" i="6" s="1"/>
  <c r="W5" i="6"/>
  <c r="P4" i="33" s="1"/>
  <c r="P33" i="15" s="1"/>
  <c r="AA77" i="22"/>
  <c r="AA72" i="22"/>
  <c r="W5" i="13" s="1"/>
  <c r="AA71" i="22"/>
  <c r="EX270" i="62"/>
  <c r="G47" i="15"/>
  <c r="AC33" i="22"/>
  <c r="AB67" i="22"/>
  <c r="AB101" i="22" s="1"/>
  <c r="X139" i="9"/>
  <c r="X157" i="9" s="1"/>
  <c r="X74" i="9"/>
  <c r="X25" i="9"/>
  <c r="X57" i="9" s="1"/>
  <c r="X41" i="9"/>
  <c r="AD75" i="22"/>
  <c r="S60" i="13"/>
  <c r="T65" i="13"/>
  <c r="P39" i="15" s="1"/>
  <c r="DM199" i="62"/>
  <c r="P11" i="70"/>
  <c r="V50" i="9"/>
  <c r="U148" i="9"/>
  <c r="W132" i="9"/>
  <c r="W67" i="9"/>
  <c r="W18" i="9"/>
  <c r="W34" i="9"/>
  <c r="T21" i="11"/>
  <c r="T22" i="15" s="1"/>
  <c r="V28" i="8"/>
  <c r="P7" i="15"/>
  <c r="AF30" i="62"/>
  <c r="FU296" i="62" s="1"/>
  <c r="J9" i="51"/>
  <c r="AG30" i="62" s="1"/>
  <c r="FV296" i="62" s="1"/>
  <c r="T169" i="9"/>
  <c r="E111" i="82"/>
  <c r="EM221" i="62"/>
  <c r="I3" i="51"/>
  <c r="BA5" i="70"/>
  <c r="D5" i="12"/>
  <c r="EN221" i="62" s="1"/>
  <c r="HT776" i="62"/>
  <c r="HV775" i="62" s="1"/>
  <c r="DI203" i="62"/>
  <c r="M39" i="11"/>
  <c r="Y9" i="7"/>
  <c r="X47" i="7"/>
  <c r="Y6" i="9" s="1"/>
  <c r="AB46" i="22"/>
  <c r="AB80" i="22" s="1"/>
  <c r="AC12" i="22"/>
  <c r="FN283" i="62"/>
  <c r="U51" i="13"/>
  <c r="U52" i="13" s="1"/>
  <c r="U58" i="13"/>
  <c r="V63" i="13"/>
  <c r="V50" i="13"/>
  <c r="CU175" i="62"/>
  <c r="S27" i="18"/>
  <c r="DP197" i="62"/>
  <c r="S15" i="15"/>
  <c r="V84" i="9"/>
  <c r="V116" i="9" s="1"/>
  <c r="V100" i="9"/>
  <c r="X47" i="9"/>
  <c r="G144" i="82"/>
  <c r="G161" i="82" s="1"/>
  <c r="G162" i="82" s="1"/>
  <c r="IC810" i="62"/>
  <c r="FG251" i="62"/>
  <c r="N43" i="15"/>
  <c r="FG268" i="62" s="1"/>
  <c r="T24" i="11"/>
  <c r="T25" i="15" s="1"/>
  <c r="V31" i="8"/>
  <c r="Y7" i="7"/>
  <c r="X45" i="7"/>
  <c r="Y4" i="9" s="1"/>
  <c r="X8" i="7"/>
  <c r="W46" i="7"/>
  <c r="DM188" i="62"/>
  <c r="P5" i="70"/>
  <c r="P6" i="70" s="1"/>
  <c r="W137" i="9"/>
  <c r="W155" i="9" s="1"/>
  <c r="W72" i="9"/>
  <c r="W39" i="9"/>
  <c r="W23" i="9"/>
  <c r="W55" i="9" s="1"/>
  <c r="DL190" i="62"/>
  <c r="O34" i="11"/>
  <c r="FG249" i="62"/>
  <c r="D6" i="33"/>
  <c r="K8" i="6"/>
  <c r="D7" i="33" s="1"/>
  <c r="U65" i="9"/>
  <c r="T16" i="11"/>
  <c r="T17" i="15" s="1"/>
  <c r="V23" i="8"/>
  <c r="V104" i="9"/>
  <c r="V88" i="9"/>
  <c r="V120" i="9" s="1"/>
  <c r="T20" i="11"/>
  <c r="T21" i="15" s="1"/>
  <c r="V27" i="8"/>
  <c r="DN200" i="62"/>
  <c r="BA33" i="70"/>
  <c r="BB33" i="70" s="1"/>
  <c r="BB7" i="70"/>
  <c r="Z147" i="9"/>
  <c r="X13" i="8"/>
  <c r="U88" i="9"/>
  <c r="U120" i="9" s="1"/>
  <c r="U104" i="9"/>
  <c r="N38" i="70"/>
  <c r="N52" i="70"/>
  <c r="AQ12" i="70"/>
  <c r="AQ38" i="70" s="1"/>
  <c r="T18" i="11"/>
  <c r="T19" i="15" s="1"/>
  <c r="V25" i="8"/>
  <c r="T23" i="11"/>
  <c r="T24" i="15" s="1"/>
  <c r="V30" i="8"/>
  <c r="T15" i="11"/>
  <c r="V22" i="8"/>
  <c r="AD48" i="22"/>
  <c r="AD82" i="22" s="1"/>
  <c r="AE14" i="22"/>
  <c r="X138" i="9"/>
  <c r="X156" i="9" s="1"/>
  <c r="X73" i="9"/>
  <c r="X24" i="9"/>
  <c r="X56" i="9" s="1"/>
  <c r="X40" i="9"/>
  <c r="T13" i="11"/>
  <c r="V20" i="8"/>
  <c r="W89" i="9"/>
  <c r="W121" i="9" s="1"/>
  <c r="W105" i="9"/>
  <c r="V83" i="9"/>
  <c r="V99" i="9"/>
  <c r="O5" i="70"/>
  <c r="DP194" i="62"/>
  <c r="S8" i="70"/>
  <c r="S12" i="15"/>
  <c r="P7" i="11"/>
  <c r="AB53" i="22"/>
  <c r="AB87" i="22" s="1"/>
  <c r="AC19" i="22"/>
  <c r="S63" i="70"/>
  <c r="R64" i="70"/>
  <c r="U100" i="9"/>
  <c r="U84" i="9"/>
  <c r="U116" i="9" s="1"/>
  <c r="X10" i="7"/>
  <c r="W48" i="7"/>
  <c r="S169" i="9"/>
  <c r="O61" i="70" s="1"/>
  <c r="W101" i="9"/>
  <c r="W85" i="9"/>
  <c r="W117" i="9" s="1"/>
  <c r="X4" i="6"/>
  <c r="Q3" i="33" s="1"/>
  <c r="E26" i="6"/>
  <c r="AE6" i="22"/>
  <c r="AD41" i="22"/>
  <c r="Y5" i="7"/>
  <c r="X43" i="7"/>
  <c r="T17" i="11"/>
  <c r="T18" i="15" s="1"/>
  <c r="V24" i="8"/>
  <c r="CE148" i="62"/>
  <c r="B43" i="10"/>
  <c r="E118" i="82"/>
  <c r="EM235" i="62"/>
  <c r="I10" i="51"/>
  <c r="I11" i="51" s="1"/>
  <c r="BA12" i="70"/>
  <c r="D19" i="12"/>
  <c r="EN235" i="62" s="1"/>
  <c r="HT784" i="62"/>
  <c r="HV784" i="62" s="1"/>
  <c r="O33" i="70"/>
  <c r="O47" i="70"/>
  <c r="AB64" i="22"/>
  <c r="AB98" i="22" s="1"/>
  <c r="AC30" i="22"/>
  <c r="R43" i="70"/>
  <c r="R16" i="70"/>
  <c r="R29" i="70" s="1"/>
  <c r="AS3" i="70"/>
  <c r="AS16" i="70" s="1"/>
  <c r="AS29" i="70" s="1"/>
  <c r="AS2" i="70"/>
  <c r="P34" i="15"/>
  <c r="Q44" i="8"/>
  <c r="P37" i="11" s="1"/>
  <c r="T14" i="11"/>
  <c r="V21" i="8"/>
  <c r="L54" i="70"/>
  <c r="Y12" i="7"/>
  <c r="X50" i="7"/>
  <c r="Y9" i="9" s="1"/>
  <c r="AC23" i="22"/>
  <c r="AB57" i="22"/>
  <c r="AB91" i="22" s="1"/>
  <c r="AB69" i="22"/>
  <c r="AB103" i="22" s="1"/>
  <c r="AC35" i="22"/>
  <c r="T11" i="11"/>
  <c r="X6" i="13"/>
  <c r="V18" i="8"/>
  <c r="DN193" i="62"/>
  <c r="R11" i="15"/>
  <c r="X4" i="9"/>
  <c r="W135" i="9"/>
  <c r="W153" i="9" s="1"/>
  <c r="W70" i="9"/>
  <c r="W37" i="9"/>
  <c r="W21" i="9"/>
  <c r="W53" i="9" s="1"/>
  <c r="T26" i="11"/>
  <c r="T27" i="15" s="1"/>
  <c r="V33" i="8"/>
  <c r="O58" i="13"/>
  <c r="P43" i="13"/>
  <c r="P44" i="13" s="1"/>
  <c r="AB47" i="22"/>
  <c r="AB81" i="22" s="1"/>
  <c r="AC13" i="22"/>
  <c r="U115" i="9"/>
  <c r="N31" i="70"/>
  <c r="N45" i="70"/>
  <c r="N6" i="70"/>
  <c r="AQ5" i="70"/>
  <c r="AQ31" i="70" s="1"/>
  <c r="AB65" i="22"/>
  <c r="AB99" i="22" s="1"/>
  <c r="AC31" i="22"/>
  <c r="V70" i="9"/>
  <c r="V135" i="9"/>
  <c r="V153" i="9" s="1"/>
  <c r="V21" i="9"/>
  <c r="V53" i="9" s="1"/>
  <c r="V37" i="9"/>
  <c r="V49" i="9" s="1"/>
  <c r="V6" i="6"/>
  <c r="N5" i="33"/>
  <c r="U33" i="9"/>
  <c r="AA79" i="22"/>
  <c r="AF26" i="62"/>
  <c r="FU292" i="62" s="1"/>
  <c r="J5" i="51"/>
  <c r="AG26" i="62" s="1"/>
  <c r="FV292" i="62" s="1"/>
  <c r="AD32" i="22"/>
  <c r="AC66" i="22"/>
  <c r="AC100" i="22" s="1"/>
  <c r="DL206" i="62"/>
  <c r="O12" i="70"/>
  <c r="AC54" i="22"/>
  <c r="AC88" i="22" s="1"/>
  <c r="AD20" i="22"/>
  <c r="FB268" i="62"/>
  <c r="I46" i="15"/>
  <c r="FB271" i="62" s="1"/>
  <c r="AC29" i="22"/>
  <c r="AB63" i="22"/>
  <c r="AB97" i="22" s="1"/>
  <c r="C27" i="6"/>
  <c r="D26" i="6"/>
  <c r="F26" i="6" s="1"/>
  <c r="L7" i="6"/>
  <c r="B27" i="6"/>
  <c r="AD34" i="22"/>
  <c r="AC68" i="22"/>
  <c r="AC102" i="22" s="1"/>
  <c r="D47" i="10"/>
  <c r="CG151" i="62" s="1"/>
  <c r="N61" i="70"/>
  <c r="AC60" i="22"/>
  <c r="AC94" i="22" s="1"/>
  <c r="AD26" i="22"/>
  <c r="W2" i="13"/>
  <c r="W3" i="13" s="1"/>
  <c r="X1" i="9"/>
  <c r="T28" i="11"/>
  <c r="T29" i="15" s="1"/>
  <c r="V35" i="8"/>
  <c r="AB55" i="22"/>
  <c r="AB89" i="22" s="1"/>
  <c r="AC21" i="22"/>
  <c r="D27" i="34"/>
  <c r="F27" i="34" s="1"/>
  <c r="O35" i="34" s="1"/>
  <c r="B28" i="34"/>
  <c r="C28" i="34"/>
  <c r="E28" i="34" s="1"/>
  <c r="H28" i="34" s="1"/>
  <c r="G28" i="34" s="1"/>
  <c r="AD22" i="22"/>
  <c r="AC56" i="22"/>
  <c r="AC90" i="22" s="1"/>
  <c r="AD18" i="22"/>
  <c r="AC52" i="22"/>
  <c r="AC86" i="22" s="1"/>
  <c r="DP198" i="62"/>
  <c r="S16" i="15"/>
  <c r="Y11" i="7"/>
  <c r="X49" i="7"/>
  <c r="W3" i="9"/>
  <c r="DP196" i="62"/>
  <c r="S14" i="15"/>
  <c r="S9" i="70"/>
  <c r="V150" i="9"/>
  <c r="N13" i="70"/>
  <c r="P30" i="70"/>
  <c r="P44" i="70"/>
  <c r="N35" i="34"/>
  <c r="AG5" i="34" s="1"/>
  <c r="AG1" i="34" s="1"/>
  <c r="Q35" i="34"/>
  <c r="K35" i="34"/>
  <c r="U7" i="34" s="1"/>
  <c r="U8" i="34" s="1"/>
  <c r="P35" i="34"/>
  <c r="L35" i="34"/>
  <c r="AG4" i="34" s="1"/>
  <c r="AG6" i="34" s="1"/>
  <c r="J36" i="34"/>
  <c r="CU161" i="62"/>
  <c r="S5" i="18"/>
  <c r="AE7" i="22"/>
  <c r="AD42" i="22"/>
  <c r="T22" i="11"/>
  <c r="T23" i="15" s="1"/>
  <c r="V29" i="8"/>
  <c r="U171" i="9" l="1"/>
  <c r="IC827" i="62"/>
  <c r="Q5" i="11"/>
  <c r="Y162" i="9"/>
  <c r="Y164" i="9"/>
  <c r="Y163" i="9"/>
  <c r="W76" i="9"/>
  <c r="W43" i="9"/>
  <c r="W141" i="9"/>
  <c r="W159" i="9" s="1"/>
  <c r="W27" i="9"/>
  <c r="W59" i="9" s="1"/>
  <c r="X31" i="9"/>
  <c r="X63" i="9" s="1"/>
  <c r="Y95" i="9"/>
  <c r="Y127" i="9" s="1"/>
  <c r="Y111" i="9"/>
  <c r="X141" i="9"/>
  <c r="X159" i="9" s="1"/>
  <c r="X27" i="9"/>
  <c r="X59" i="9" s="1"/>
  <c r="X76" i="9"/>
  <c r="X43" i="9"/>
  <c r="X145" i="9"/>
  <c r="X165" i="9" s="1"/>
  <c r="Y14" i="7"/>
  <c r="X52" i="7"/>
  <c r="Y11" i="9" s="1"/>
  <c r="Z144" i="9"/>
  <c r="Z30" i="9"/>
  <c r="Z62" i="9" s="1"/>
  <c r="Z46" i="9"/>
  <c r="Z79" i="9"/>
  <c r="AA17" i="7"/>
  <c r="Z55" i="7"/>
  <c r="AA14" i="9" s="1"/>
  <c r="W77" i="9"/>
  <c r="W44" i="9"/>
  <c r="W28" i="9"/>
  <c r="W60" i="9" s="1"/>
  <c r="W142" i="9"/>
  <c r="W160" i="9" s="1"/>
  <c r="X44" i="9"/>
  <c r="X142" i="9"/>
  <c r="X160" i="9" s="1"/>
  <c r="X28" i="9"/>
  <c r="X60" i="9" s="1"/>
  <c r="X77" i="9"/>
  <c r="Y15" i="7"/>
  <c r="X53" i="7"/>
  <c r="W94" i="9"/>
  <c r="W126" i="9" s="1"/>
  <c r="W110" i="9"/>
  <c r="X29" i="9"/>
  <c r="X61" i="9" s="1"/>
  <c r="X45" i="9"/>
  <c r="X143" i="9"/>
  <c r="X161" i="9" s="1"/>
  <c r="X78" i="9"/>
  <c r="Y19" i="7"/>
  <c r="X57" i="7"/>
  <c r="Y16" i="9" s="1"/>
  <c r="W97" i="9"/>
  <c r="W129" i="9" s="1"/>
  <c r="W113" i="9"/>
  <c r="X54" i="7"/>
  <c r="Y13" i="9" s="1"/>
  <c r="Y16" i="7"/>
  <c r="X32" i="9"/>
  <c r="X64" i="9" s="1"/>
  <c r="X48" i="9"/>
  <c r="X146" i="9"/>
  <c r="X81" i="9"/>
  <c r="M54" i="70"/>
  <c r="V148" i="9"/>
  <c r="R6" i="11" s="1"/>
  <c r="DO189" i="62" s="1"/>
  <c r="V166" i="9"/>
  <c r="V16" i="13" s="1"/>
  <c r="U114" i="9"/>
  <c r="U15" i="13" s="1"/>
  <c r="U19" i="13" s="1"/>
  <c r="V20" i="13" s="1"/>
  <c r="V21" i="13" s="1"/>
  <c r="R38" i="15" s="1"/>
  <c r="W17" i="13"/>
  <c r="M35" i="34"/>
  <c r="P61" i="70"/>
  <c r="V65" i="9"/>
  <c r="HC357" i="62"/>
  <c r="HD357" i="62"/>
  <c r="Y140" i="9"/>
  <c r="Y158" i="9" s="1"/>
  <c r="Y75" i="9"/>
  <c r="Y42" i="9"/>
  <c r="Y26" i="9"/>
  <c r="Y58" i="9" s="1"/>
  <c r="U98" i="9"/>
  <c r="W21" i="3"/>
  <c r="C16" i="61" s="1"/>
  <c r="Y51" i="7"/>
  <c r="Z13" i="7"/>
  <c r="U168" i="9"/>
  <c r="Q57" i="70" s="1"/>
  <c r="X56" i="7"/>
  <c r="Y15" i="9" s="1"/>
  <c r="Y18" i="7"/>
  <c r="W96" i="9"/>
  <c r="W128" i="9" s="1"/>
  <c r="W112" i="9"/>
  <c r="V33" i="9"/>
  <c r="X91" i="9"/>
  <c r="X123" i="9" s="1"/>
  <c r="X107" i="9"/>
  <c r="E130" i="82"/>
  <c r="E132" i="82" s="1"/>
  <c r="D60" i="70"/>
  <c r="V14" i="13"/>
  <c r="N39" i="70"/>
  <c r="N53" i="70"/>
  <c r="AQ13" i="70"/>
  <c r="AQ39" i="70" s="1"/>
  <c r="AE18" i="22"/>
  <c r="AD52" i="22"/>
  <c r="AD86" i="22" s="1"/>
  <c r="V102" i="9"/>
  <c r="V114" i="9" s="1"/>
  <c r="V15" i="13" s="1"/>
  <c r="V86" i="9"/>
  <c r="V118" i="9" s="1"/>
  <c r="Y74" i="9"/>
  <c r="Y139" i="9"/>
  <c r="Y157" i="9" s="1"/>
  <c r="Y25" i="9"/>
  <c r="Y57" i="9" s="1"/>
  <c r="Y41" i="9"/>
  <c r="CE147" i="62"/>
  <c r="C43" i="10"/>
  <c r="B76" i="10"/>
  <c r="B63" i="10"/>
  <c r="Q34" i="15"/>
  <c r="R44" i="8"/>
  <c r="Q37" i="11" s="1"/>
  <c r="V82" i="9"/>
  <c r="DL203" i="62"/>
  <c r="O39" i="11"/>
  <c r="X5" i="9"/>
  <c r="V58" i="13"/>
  <c r="W63" i="13"/>
  <c r="W50" i="13"/>
  <c r="V51" i="13"/>
  <c r="V52" i="13" s="1"/>
  <c r="Z9" i="7"/>
  <c r="Y47" i="7"/>
  <c r="Z6" i="9" s="1"/>
  <c r="DQ185" i="62"/>
  <c r="T3" i="70"/>
  <c r="U2" i="11"/>
  <c r="DN199" i="62"/>
  <c r="Q11" i="70"/>
  <c r="AB77" i="22"/>
  <c r="AB105" i="22" s="1"/>
  <c r="U17" i="8" s="1"/>
  <c r="T10" i="11" s="1"/>
  <c r="AB72" i="22"/>
  <c r="X5" i="13" s="1"/>
  <c r="AB71" i="22"/>
  <c r="DN192" i="62"/>
  <c r="Q7" i="70"/>
  <c r="Q32" i="11"/>
  <c r="DN201" i="62" s="1"/>
  <c r="AD76" i="22"/>
  <c r="AD60" i="22"/>
  <c r="AD94" i="22" s="1"/>
  <c r="AE26" i="22"/>
  <c r="Y10" i="7"/>
  <c r="X48" i="7"/>
  <c r="Y7" i="9" s="1"/>
  <c r="AA147" i="9"/>
  <c r="Y13" i="8"/>
  <c r="W50" i="9"/>
  <c r="AA12" i="11"/>
  <c r="AC19" i="8"/>
  <c r="X67" i="9"/>
  <c r="X132" i="9"/>
  <c r="X34" i="9"/>
  <c r="X18" i="9"/>
  <c r="B29" i="34"/>
  <c r="D28" i="34"/>
  <c r="F28" i="34" s="1"/>
  <c r="O36" i="34" s="1"/>
  <c r="C29" i="34"/>
  <c r="E29" i="34" s="1"/>
  <c r="H29" i="34" s="1"/>
  <c r="G29" i="34" s="1"/>
  <c r="AF32" i="62"/>
  <c r="FU298" i="62" s="1"/>
  <c r="J11" i="51"/>
  <c r="AG32" i="62" s="1"/>
  <c r="FV298" i="62" s="1"/>
  <c r="U26" i="11"/>
  <c r="U27" i="15" s="1"/>
  <c r="W33" i="8"/>
  <c r="U11" i="11"/>
  <c r="Y6" i="13"/>
  <c r="W18" i="8"/>
  <c r="DQ197" i="62"/>
  <c r="T15" i="15"/>
  <c r="Y2" i="9"/>
  <c r="AE41" i="22"/>
  <c r="AF6" i="22"/>
  <c r="DM190" i="62"/>
  <c r="P34" i="11"/>
  <c r="O31" i="70"/>
  <c r="O45" i="70"/>
  <c r="O6" i="70"/>
  <c r="P46" i="70" s="1"/>
  <c r="U15" i="11"/>
  <c r="W22" i="8"/>
  <c r="W104" i="9"/>
  <c r="W88" i="9"/>
  <c r="W120" i="9" s="1"/>
  <c r="P31" i="70"/>
  <c r="P45" i="70"/>
  <c r="U21" i="11"/>
  <c r="U22" i="15" s="1"/>
  <c r="W28" i="8"/>
  <c r="W150" i="9"/>
  <c r="P37" i="70"/>
  <c r="P51" i="70"/>
  <c r="AC59" i="22"/>
  <c r="AC93" i="22" s="1"/>
  <c r="AD25" i="22"/>
  <c r="U65" i="13"/>
  <c r="Q39" i="15" s="1"/>
  <c r="T60" i="13"/>
  <c r="CU164" i="62"/>
  <c r="S16" i="18"/>
  <c r="R17" i="18"/>
  <c r="CU165" i="62" s="1"/>
  <c r="Y6" i="7"/>
  <c r="X44" i="7"/>
  <c r="CE150" i="62"/>
  <c r="B45" i="10"/>
  <c r="B54" i="10" s="1"/>
  <c r="U27" i="11"/>
  <c r="U28" i="15" s="1"/>
  <c r="W34" i="8"/>
  <c r="O38" i="70"/>
  <c r="O52" i="70"/>
  <c r="X7" i="9"/>
  <c r="X89" i="9"/>
  <c r="X121" i="9" s="1"/>
  <c r="X105" i="9"/>
  <c r="AF24" i="62"/>
  <c r="FU290" i="62" s="1"/>
  <c r="J3" i="51"/>
  <c r="AG24" i="62" s="1"/>
  <c r="FV290" i="62" s="1"/>
  <c r="I4" i="51"/>
  <c r="X90" i="9"/>
  <c r="X122" i="9" s="1"/>
  <c r="X106" i="9"/>
  <c r="U25" i="11"/>
  <c r="U26" i="15" s="1"/>
  <c r="W32" i="8"/>
  <c r="AC69" i="22"/>
  <c r="AC103" i="22" s="1"/>
  <c r="AD35" i="22"/>
  <c r="V115" i="9"/>
  <c r="DI208" i="62"/>
  <c r="Q41" i="13"/>
  <c r="Q42" i="13" s="1"/>
  <c r="S10" i="15"/>
  <c r="T16" i="8"/>
  <c r="S16" i="70"/>
  <c r="S29" i="70" s="1"/>
  <c r="S43" i="70"/>
  <c r="U71" i="13"/>
  <c r="S35" i="70"/>
  <c r="S49" i="70"/>
  <c r="AC65" i="22"/>
  <c r="AC99" i="22" s="1"/>
  <c r="AD31" i="22"/>
  <c r="W86" i="9"/>
  <c r="W118" i="9" s="1"/>
  <c r="W102" i="9"/>
  <c r="O13" i="70"/>
  <c r="BA38" i="70"/>
  <c r="BB38" i="70" s="1"/>
  <c r="BB12" i="70"/>
  <c r="AC53" i="22"/>
  <c r="AC87" i="22" s="1"/>
  <c r="AD19" i="22"/>
  <c r="AF14" i="22"/>
  <c r="AE48" i="22"/>
  <c r="AE82" i="22" s="1"/>
  <c r="U20" i="11"/>
  <c r="U21" i="15" s="1"/>
  <c r="W27" i="8"/>
  <c r="Y134" i="9"/>
  <c r="Y152" i="9" s="1"/>
  <c r="Y69" i="9"/>
  <c r="Y36" i="9"/>
  <c r="Y20" i="9"/>
  <c r="Y52" i="9" s="1"/>
  <c r="X96" i="9"/>
  <c r="X128" i="9" s="1"/>
  <c r="X112" i="9"/>
  <c r="U19" i="11"/>
  <c r="U20" i="15" s="1"/>
  <c r="W26" i="8"/>
  <c r="Z11" i="7"/>
  <c r="Y49" i="7"/>
  <c r="Z8" i="9" s="1"/>
  <c r="P32" i="70"/>
  <c r="P10" i="70"/>
  <c r="Y1" i="9"/>
  <c r="X2" i="13"/>
  <c r="X3" i="13" s="1"/>
  <c r="AD54" i="22"/>
  <c r="AD88" i="22" s="1"/>
  <c r="AE20" i="22"/>
  <c r="U22" i="11"/>
  <c r="U23" i="15" s="1"/>
  <c r="W29" i="8"/>
  <c r="L36" i="34"/>
  <c r="AH4" i="34" s="1"/>
  <c r="AH6" i="34" s="1"/>
  <c r="Q36" i="34"/>
  <c r="K36" i="34"/>
  <c r="V7" i="34" s="1"/>
  <c r="V8" i="34" s="1"/>
  <c r="P36" i="34"/>
  <c r="N36" i="34"/>
  <c r="AH5" i="34" s="1"/>
  <c r="AH1" i="34" s="1"/>
  <c r="J37" i="34"/>
  <c r="W70" i="13"/>
  <c r="W72" i="13" s="1"/>
  <c r="W43" i="13"/>
  <c r="W44" i="13" s="1"/>
  <c r="W8" i="13"/>
  <c r="S37" i="15" s="1"/>
  <c r="W7" i="13"/>
  <c r="S36" i="15" s="1"/>
  <c r="W39" i="13"/>
  <c r="Y4" i="6"/>
  <c r="R3" i="33" s="1"/>
  <c r="E27" i="6"/>
  <c r="N32" i="70"/>
  <c r="N10" i="70"/>
  <c r="N46" i="70"/>
  <c r="AQ6" i="70"/>
  <c r="AQ32" i="70" s="1"/>
  <c r="X134" i="9"/>
  <c r="X152" i="9" s="1"/>
  <c r="X69" i="9"/>
  <c r="X36" i="9"/>
  <c r="X20" i="9"/>
  <c r="X52" i="9" s="1"/>
  <c r="AD23" i="22"/>
  <c r="AC57" i="22"/>
  <c r="AC91" i="22" s="1"/>
  <c r="DM206" i="62"/>
  <c r="P12" i="70"/>
  <c r="AD30" i="22"/>
  <c r="AC64" i="22"/>
  <c r="AC98" i="22" s="1"/>
  <c r="Z5" i="7"/>
  <c r="Y43" i="7"/>
  <c r="H26" i="6"/>
  <c r="G26" i="6" s="1"/>
  <c r="X5" i="6"/>
  <c r="Q4" i="33" s="1"/>
  <c r="Q33" i="15" s="1"/>
  <c r="S64" i="70"/>
  <c r="T63" i="70"/>
  <c r="DQ198" i="62"/>
  <c r="T16" i="15"/>
  <c r="U16" i="11"/>
  <c r="U17" i="15" s="1"/>
  <c r="W23" i="8"/>
  <c r="U24" i="11"/>
  <c r="U25" i="15" s="1"/>
  <c r="W31" i="8"/>
  <c r="Y136" i="9"/>
  <c r="Y154" i="9" s="1"/>
  <c r="Y71" i="9"/>
  <c r="Y22" i="9"/>
  <c r="Y54" i="9" s="1"/>
  <c r="Y38" i="9"/>
  <c r="BB5" i="70"/>
  <c r="BA31" i="70"/>
  <c r="BB31" i="70" s="1"/>
  <c r="BA6" i="70"/>
  <c r="Q8" i="15"/>
  <c r="Q6" i="11"/>
  <c r="Q5" i="70" s="1"/>
  <c r="R12" i="8"/>
  <c r="EX272" i="62"/>
  <c r="G58" i="70"/>
  <c r="H45" i="15"/>
  <c r="P33" i="70"/>
  <c r="P47" i="70"/>
  <c r="AE44" i="22"/>
  <c r="AE78" i="22" s="1"/>
  <c r="AF9" i="22"/>
  <c r="DJ203" i="62"/>
  <c r="N39" i="11"/>
  <c r="AC51" i="22"/>
  <c r="AC85" i="22" s="1"/>
  <c r="AD17" i="22"/>
  <c r="R45" i="14"/>
  <c r="S40" i="8" s="1"/>
  <c r="R30" i="11" s="1"/>
  <c r="S33" i="14"/>
  <c r="AC43" i="22"/>
  <c r="AD8" i="22"/>
  <c r="AC37" i="22"/>
  <c r="X59" i="7" s="1"/>
  <c r="P58" i="13"/>
  <c r="M50" i="8" s="1"/>
  <c r="AC55" i="22"/>
  <c r="AC89" i="22" s="1"/>
  <c r="AD21" i="22"/>
  <c r="AE34" i="22"/>
  <c r="AD68" i="22"/>
  <c r="AD102" i="22" s="1"/>
  <c r="AC47" i="22"/>
  <c r="AC81" i="22" s="1"/>
  <c r="AD13" i="22"/>
  <c r="DQ194" i="62"/>
  <c r="T8" i="70"/>
  <c r="AS8" i="70" s="1"/>
  <c r="AS34" i="70" s="1"/>
  <c r="T12" i="15"/>
  <c r="S34" i="70"/>
  <c r="S48" i="70"/>
  <c r="U23" i="11"/>
  <c r="U24" i="15" s="1"/>
  <c r="W30" i="8"/>
  <c r="AD27" i="22"/>
  <c r="AC61" i="22"/>
  <c r="AC95" i="22" s="1"/>
  <c r="Y42" i="7"/>
  <c r="X4" i="7"/>
  <c r="X22" i="7" s="1"/>
  <c r="X87" i="9"/>
  <c r="X119" i="9" s="1"/>
  <c r="X103" i="9"/>
  <c r="W133" i="9"/>
  <c r="W151" i="9" s="1"/>
  <c r="W68" i="9"/>
  <c r="W82" i="9" s="1"/>
  <c r="W19" i="9"/>
  <c r="W51" i="9" s="1"/>
  <c r="W35" i="9"/>
  <c r="AD29" i="22"/>
  <c r="AC63" i="22"/>
  <c r="AC97" i="22" s="1"/>
  <c r="W6" i="6"/>
  <c r="O5" i="33"/>
  <c r="Z12" i="7"/>
  <c r="Y50" i="7"/>
  <c r="Z9" i="9" s="1"/>
  <c r="Y8" i="7"/>
  <c r="X46" i="7"/>
  <c r="Y5" i="9" s="1"/>
  <c r="W58" i="7"/>
  <c r="W60" i="7" s="1"/>
  <c r="R9" i="11"/>
  <c r="S37" i="8"/>
  <c r="AD58" i="22"/>
  <c r="AD92" i="22" s="1"/>
  <c r="AE24" i="22"/>
  <c r="DO187" i="62"/>
  <c r="BG65" i="62"/>
  <c r="R4" i="70"/>
  <c r="AF7" i="22"/>
  <c r="AE42" i="22"/>
  <c r="AE76" i="22" s="1"/>
  <c r="Y8" i="9"/>
  <c r="AD56" i="22"/>
  <c r="AD90" i="22" s="1"/>
  <c r="AE22" i="22"/>
  <c r="U28" i="11"/>
  <c r="U29" i="15" s="1"/>
  <c r="W35" i="8"/>
  <c r="B28" i="6"/>
  <c r="D27" i="6"/>
  <c r="F27" i="6" s="1"/>
  <c r="C28" i="6"/>
  <c r="M7" i="6"/>
  <c r="U17" i="11"/>
  <c r="U18" i="15" s="1"/>
  <c r="W24" i="8"/>
  <c r="U13" i="11"/>
  <c r="W20" i="8"/>
  <c r="U18" i="11"/>
  <c r="U19" i="15" s="1"/>
  <c r="W25" i="8"/>
  <c r="W17" i="9"/>
  <c r="AE75" i="22"/>
  <c r="X21" i="3"/>
  <c r="C17" i="61" s="1"/>
  <c r="DW195" i="62"/>
  <c r="Z13" i="15"/>
  <c r="E13" i="12"/>
  <c r="W87" i="9"/>
  <c r="W119" i="9" s="1"/>
  <c r="W103" i="9"/>
  <c r="AC49" i="22"/>
  <c r="AC83" i="22" s="1"/>
  <c r="AD15" i="22"/>
  <c r="AD62" i="22"/>
  <c r="AD96" i="22" s="1"/>
  <c r="AE28" i="22"/>
  <c r="Q30" i="70"/>
  <c r="Q44" i="70"/>
  <c r="AR4" i="70"/>
  <c r="AR30" i="70" s="1"/>
  <c r="AD10" i="22"/>
  <c r="AC45" i="22"/>
  <c r="E6" i="33"/>
  <c r="L8" i="6"/>
  <c r="E7" i="33" s="1"/>
  <c r="AD66" i="22"/>
  <c r="AD100" i="22" s="1"/>
  <c r="AE32" i="22"/>
  <c r="Q4" i="15"/>
  <c r="Q5" i="15" s="1"/>
  <c r="U130" i="9"/>
  <c r="U169" i="9" s="1"/>
  <c r="Q61" i="70" s="1"/>
  <c r="L50" i="8"/>
  <c r="P63" i="13"/>
  <c r="L39" i="15" s="1"/>
  <c r="U14" i="11"/>
  <c r="W21" i="8"/>
  <c r="AF31" i="62"/>
  <c r="FU297" i="62" s="1"/>
  <c r="J10" i="51"/>
  <c r="AG31" i="62" s="1"/>
  <c r="FV297" i="62" s="1"/>
  <c r="Z40" i="13"/>
  <c r="DQ196" i="62"/>
  <c r="T14" i="15"/>
  <c r="T9" i="70"/>
  <c r="BA13" i="70"/>
  <c r="N46" i="15"/>
  <c r="DN188" i="62"/>
  <c r="Z7" i="7"/>
  <c r="Y45" i="7"/>
  <c r="Z4" i="9" s="1"/>
  <c r="U53" i="13"/>
  <c r="U54" i="13" s="1"/>
  <c r="AC46" i="22"/>
  <c r="AD12" i="22"/>
  <c r="HV798" i="62"/>
  <c r="HV799" i="62" s="1"/>
  <c r="P43" i="15"/>
  <c r="P46" i="15" s="1"/>
  <c r="W99" i="9"/>
  <c r="W83" i="9"/>
  <c r="AC67" i="22"/>
  <c r="AC101" i="22" s="1"/>
  <c r="AD33" i="22"/>
  <c r="AA105" i="22"/>
  <c r="T17" i="8" s="1"/>
  <c r="S10" i="11" s="1"/>
  <c r="AD50" i="22"/>
  <c r="AD84" i="22" s="1"/>
  <c r="AE16" i="22"/>
  <c r="CG135" i="62"/>
  <c r="EM224" i="62"/>
  <c r="D8" i="12"/>
  <c r="U29" i="11"/>
  <c r="U30" i="15" s="1"/>
  <c r="W36" i="8"/>
  <c r="X68" i="9"/>
  <c r="X133" i="9"/>
  <c r="X151" i="9" s="1"/>
  <c r="X35" i="9"/>
  <c r="X19" i="9"/>
  <c r="X51" i="9" s="1"/>
  <c r="AD36" i="22"/>
  <c r="AC70" i="22"/>
  <c r="AC104" i="22" s="1"/>
  <c r="Q58" i="13" l="1"/>
  <c r="Q59" i="13"/>
  <c r="R4" i="15"/>
  <c r="R5" i="15" s="1"/>
  <c r="R8" i="15"/>
  <c r="V168" i="9"/>
  <c r="S12" i="8"/>
  <c r="AA79" i="9"/>
  <c r="AA46" i="9"/>
  <c r="AA30" i="9"/>
  <c r="AA62" i="9" s="1"/>
  <c r="AA144" i="9"/>
  <c r="Y141" i="9"/>
  <c r="Y159" i="9" s="1"/>
  <c r="Y76" i="9"/>
  <c r="Y27" i="9"/>
  <c r="Y59" i="9" s="1"/>
  <c r="Y43" i="9"/>
  <c r="W49" i="9"/>
  <c r="W14" i="13" s="1"/>
  <c r="AB17" i="7"/>
  <c r="AA55" i="7"/>
  <c r="AB14" i="9" s="1"/>
  <c r="Y52" i="7"/>
  <c r="Z14" i="7"/>
  <c r="W108" i="9"/>
  <c r="W92" i="9"/>
  <c r="W124" i="9" s="1"/>
  <c r="Z111" i="9"/>
  <c r="Z95" i="9"/>
  <c r="Z127" i="9" s="1"/>
  <c r="X108" i="9"/>
  <c r="X92" i="9"/>
  <c r="X124" i="9" s="1"/>
  <c r="Z164" i="9"/>
  <c r="Z162" i="9"/>
  <c r="Z163" i="9"/>
  <c r="Y12" i="9"/>
  <c r="Z15" i="7"/>
  <c r="Y53" i="7"/>
  <c r="Z12" i="9" s="1"/>
  <c r="X109" i="9"/>
  <c r="X93" i="9"/>
  <c r="X125" i="9" s="1"/>
  <c r="W109" i="9"/>
  <c r="W93" i="9"/>
  <c r="W125" i="9" s="1"/>
  <c r="Z16" i="7"/>
  <c r="Y54" i="7"/>
  <c r="Z13" i="9" s="1"/>
  <c r="X94" i="9"/>
  <c r="X126" i="9" s="1"/>
  <c r="X110" i="9"/>
  <c r="Y45" i="9"/>
  <c r="Y29" i="9"/>
  <c r="Y61" i="9" s="1"/>
  <c r="Y143" i="9"/>
  <c r="Y161" i="9" s="1"/>
  <c r="Y78" i="9"/>
  <c r="X97" i="9"/>
  <c r="X129" i="9" s="1"/>
  <c r="X113" i="9"/>
  <c r="Y146" i="9"/>
  <c r="Y81" i="9"/>
  <c r="Y48" i="9"/>
  <c r="Y32" i="9"/>
  <c r="Y64" i="9" s="1"/>
  <c r="Z19" i="7"/>
  <c r="Y57" i="7"/>
  <c r="Z16" i="9" s="1"/>
  <c r="X17" i="9"/>
  <c r="U8" i="8" s="1"/>
  <c r="Q6" i="70"/>
  <c r="Q46" i="70" s="1"/>
  <c r="AR5" i="70"/>
  <c r="AR31" i="70" s="1"/>
  <c r="W33" i="9"/>
  <c r="Y56" i="7"/>
  <c r="Z15" i="9" s="1"/>
  <c r="Z145" i="9" s="1"/>
  <c r="Z165" i="9" s="1"/>
  <c r="Z18" i="7"/>
  <c r="HC358" i="62"/>
  <c r="HD358" i="62"/>
  <c r="Y80" i="9"/>
  <c r="Y145" i="9"/>
  <c r="Y165" i="9" s="1"/>
  <c r="Y47" i="9"/>
  <c r="Y31" i="9"/>
  <c r="Y63" i="9" s="1"/>
  <c r="R57" i="70"/>
  <c r="AA13" i="7"/>
  <c r="Z51" i="7"/>
  <c r="AA10" i="9" s="1"/>
  <c r="Y91" i="9"/>
  <c r="Y123" i="9" s="1"/>
  <c r="Y107" i="9"/>
  <c r="V98" i="9"/>
  <c r="X17" i="13"/>
  <c r="X58" i="7"/>
  <c r="X60" i="7" s="1"/>
  <c r="Z10" i="9"/>
  <c r="M36" i="34"/>
  <c r="CE153" i="62"/>
  <c r="B65" i="10"/>
  <c r="C54" i="10"/>
  <c r="C77" i="10"/>
  <c r="B55" i="10"/>
  <c r="G25" i="20" s="1"/>
  <c r="G23" i="20" s="1"/>
  <c r="C73" i="10"/>
  <c r="C72" i="10"/>
  <c r="IC828" i="62"/>
  <c r="FG271" i="62"/>
  <c r="V14" i="11"/>
  <c r="X21" i="8"/>
  <c r="Z4" i="6"/>
  <c r="S3" i="33" s="1"/>
  <c r="E28" i="6"/>
  <c r="AD63" i="22"/>
  <c r="AD97" i="22" s="1"/>
  <c r="AE29" i="22"/>
  <c r="AD61" i="22"/>
  <c r="AD95" i="22" s="1"/>
  <c r="AE27" i="22"/>
  <c r="AD51" i="22"/>
  <c r="AD85" i="22" s="1"/>
  <c r="AE17" i="22"/>
  <c r="EY270" i="62"/>
  <c r="H47" i="15"/>
  <c r="V16" i="11"/>
  <c r="V17" i="15" s="1"/>
  <c r="X23" i="8"/>
  <c r="AA5" i="7"/>
  <c r="Z43" i="7"/>
  <c r="AD57" i="22"/>
  <c r="AD91" i="22" s="1"/>
  <c r="AE23" i="22"/>
  <c r="P36" i="70"/>
  <c r="P14" i="70"/>
  <c r="AE19" i="22"/>
  <c r="AD53" i="22"/>
  <c r="AD87" i="22" s="1"/>
  <c r="V25" i="11"/>
  <c r="V26" i="15" s="1"/>
  <c r="X32" i="8"/>
  <c r="W166" i="9"/>
  <c r="W16" i="13" s="1"/>
  <c r="V11" i="11"/>
  <c r="Z6" i="13"/>
  <c r="X18" i="8"/>
  <c r="X50" i="9"/>
  <c r="AA9" i="7"/>
  <c r="Z47" i="7"/>
  <c r="AA6" i="9" s="1"/>
  <c r="X135" i="9"/>
  <c r="X153" i="9" s="1"/>
  <c r="X70" i="9"/>
  <c r="X37" i="9"/>
  <c r="X21" i="9"/>
  <c r="X53" i="9" s="1"/>
  <c r="Z134" i="9"/>
  <c r="Z152" i="9" s="1"/>
  <c r="Z69" i="9"/>
  <c r="Z36" i="9"/>
  <c r="Z20" i="9"/>
  <c r="Z52" i="9" s="1"/>
  <c r="DR197" i="62"/>
  <c r="U15" i="15"/>
  <c r="AD49" i="22"/>
  <c r="AD83" i="22" s="1"/>
  <c r="AE15" i="22"/>
  <c r="DR196" i="62"/>
  <c r="U14" i="15"/>
  <c r="U9" i="70"/>
  <c r="DO192" i="62"/>
  <c r="R7" i="70"/>
  <c r="R32" i="11"/>
  <c r="DO201" i="62" s="1"/>
  <c r="AA12" i="7"/>
  <c r="Z50" i="7"/>
  <c r="AA9" i="9" s="1"/>
  <c r="V23" i="11"/>
  <c r="V24" i="15" s="1"/>
  <c r="X30" i="8"/>
  <c r="Y87" i="9"/>
  <c r="Y119" i="9" s="1"/>
  <c r="Y103" i="9"/>
  <c r="T64" i="70"/>
  <c r="U63" i="70"/>
  <c r="AE54" i="22"/>
  <c r="AE88" i="22" s="1"/>
  <c r="AF20" i="22"/>
  <c r="AE31" i="22"/>
  <c r="AD65" i="22"/>
  <c r="AD99" i="22" s="1"/>
  <c r="S9" i="11"/>
  <c r="T37" i="8"/>
  <c r="V130" i="9"/>
  <c r="Y3" i="9"/>
  <c r="AE25" i="22"/>
  <c r="AD59" i="22"/>
  <c r="AD93" i="22" s="1"/>
  <c r="V21" i="11"/>
  <c r="V22" i="15" s="1"/>
  <c r="X28" i="8"/>
  <c r="AA40" i="13"/>
  <c r="T10" i="15"/>
  <c r="U16" i="8"/>
  <c r="DR185" i="62"/>
  <c r="U3" i="70"/>
  <c r="V2" i="11"/>
  <c r="W64" i="13"/>
  <c r="V53" i="13"/>
  <c r="V54" i="13" s="1"/>
  <c r="DL208" i="62"/>
  <c r="S41" i="13"/>
  <c r="S42" i="13" s="1"/>
  <c r="R5" i="11"/>
  <c r="V171" i="9"/>
  <c r="S10" i="8"/>
  <c r="C76" i="10"/>
  <c r="Y106" i="9"/>
  <c r="Y90" i="9"/>
  <c r="Y122" i="9" s="1"/>
  <c r="Z6" i="7"/>
  <c r="Y44" i="7"/>
  <c r="Z3" i="9" s="1"/>
  <c r="DR194" i="62"/>
  <c r="U8" i="70"/>
  <c r="U12" i="15"/>
  <c r="T4" i="11"/>
  <c r="U47" i="8"/>
  <c r="T31" i="11" s="1"/>
  <c r="DQ200" i="62" s="1"/>
  <c r="T43" i="70"/>
  <c r="T16" i="70"/>
  <c r="T29" i="70" s="1"/>
  <c r="CF147" i="62"/>
  <c r="C63" i="10"/>
  <c r="BA39" i="70"/>
  <c r="BB39" i="70" s="1"/>
  <c r="BB13" i="70"/>
  <c r="X70" i="13"/>
  <c r="X72" i="13" s="1"/>
  <c r="X43" i="13"/>
  <c r="X44" i="13" s="1"/>
  <c r="X39" i="13"/>
  <c r="X8" i="13"/>
  <c r="T37" i="15" s="1"/>
  <c r="X7" i="13"/>
  <c r="T36" i="15" s="1"/>
  <c r="V27" i="11"/>
  <c r="V28" i="15" s="1"/>
  <c r="X34" i="8"/>
  <c r="V15" i="11"/>
  <c r="X22" i="8"/>
  <c r="DM203" i="62"/>
  <c r="P39" i="11"/>
  <c r="Y67" i="9"/>
  <c r="Y132" i="9"/>
  <c r="Y34" i="9"/>
  <c r="Y18" i="9"/>
  <c r="X150" i="9"/>
  <c r="AB147" i="9"/>
  <c r="Z13" i="8"/>
  <c r="Y137" i="9"/>
  <c r="Y155" i="9" s="1"/>
  <c r="Y72" i="9"/>
  <c r="Y39" i="9"/>
  <c r="Y23" i="9"/>
  <c r="Y55" i="9" s="1"/>
  <c r="DP193" i="62"/>
  <c r="T11" i="15"/>
  <c r="Q7" i="15"/>
  <c r="Q43" i="15" s="1"/>
  <c r="Q46" i="15" s="1"/>
  <c r="Y135" i="9"/>
  <c r="Y153" i="9" s="1"/>
  <c r="Y70" i="9"/>
  <c r="Y21" i="9"/>
  <c r="Y53" i="9" s="1"/>
  <c r="Y37" i="9"/>
  <c r="Z42" i="7"/>
  <c r="Y4" i="7"/>
  <c r="Y22" i="7" s="1"/>
  <c r="S45" i="14"/>
  <c r="T40" i="8" s="1"/>
  <c r="S30" i="11" s="1"/>
  <c r="T33" i="14"/>
  <c r="DJ208" i="62"/>
  <c r="R41" i="13"/>
  <c r="R42" i="13" s="1"/>
  <c r="C21" i="12"/>
  <c r="R31" i="18"/>
  <c r="DN189" i="62"/>
  <c r="Q7" i="11"/>
  <c r="X85" i="9"/>
  <c r="X117" i="9" s="1"/>
  <c r="X101" i="9"/>
  <c r="Y5" i="6"/>
  <c r="R4" i="33" s="1"/>
  <c r="R33" i="15" s="1"/>
  <c r="H27" i="6"/>
  <c r="G27" i="6" s="1"/>
  <c r="Y2" i="13"/>
  <c r="Y3" i="13" s="1"/>
  <c r="Z1" i="9"/>
  <c r="V19" i="11"/>
  <c r="V20" i="15" s="1"/>
  <c r="X26" i="8"/>
  <c r="Y85" i="9"/>
  <c r="Y117" i="9" s="1"/>
  <c r="Y101" i="9"/>
  <c r="O39" i="70"/>
  <c r="O53" i="70"/>
  <c r="G7" i="20"/>
  <c r="J1" i="7"/>
  <c r="J1" i="8"/>
  <c r="Q1" i="22"/>
  <c r="DR198" i="62"/>
  <c r="U16" i="15"/>
  <c r="V26" i="11"/>
  <c r="V27" i="15" s="1"/>
  <c r="X33" i="8"/>
  <c r="X83" i="9"/>
  <c r="X99" i="9"/>
  <c r="DY195" i="62"/>
  <c r="AA13" i="15"/>
  <c r="Z10" i="7"/>
  <c r="Y48" i="7"/>
  <c r="Z7" i="9" s="1"/>
  <c r="Q33" i="70"/>
  <c r="Q47" i="70"/>
  <c r="AR7" i="70"/>
  <c r="AR33" i="70" s="1"/>
  <c r="FE266" i="62"/>
  <c r="L43" i="15"/>
  <c r="S4" i="11"/>
  <c r="T47" i="8"/>
  <c r="S31" i="11" s="1"/>
  <c r="T8" i="8"/>
  <c r="V13" i="11"/>
  <c r="X20" i="8"/>
  <c r="R30" i="70"/>
  <c r="R44" i="70"/>
  <c r="Z139" i="9"/>
  <c r="Z157" i="9" s="1"/>
  <c r="Z74" i="9"/>
  <c r="Z41" i="9"/>
  <c r="Z25" i="9"/>
  <c r="Z57" i="9" s="1"/>
  <c r="V29" i="11"/>
  <c r="V30" i="15" s="1"/>
  <c r="X36" i="8"/>
  <c r="AE50" i="22"/>
  <c r="AE84" i="22" s="1"/>
  <c r="AF16" i="22"/>
  <c r="AD46" i="22"/>
  <c r="AD80" i="22" s="1"/>
  <c r="AE12" i="22"/>
  <c r="AA7" i="7"/>
  <c r="Z45" i="7"/>
  <c r="AA4" i="9" s="1"/>
  <c r="V17" i="11"/>
  <c r="V18" i="15" s="1"/>
  <c r="X24" i="8"/>
  <c r="N7" i="6"/>
  <c r="B29" i="6"/>
  <c r="D28" i="6"/>
  <c r="F28" i="6" s="1"/>
  <c r="C29" i="6"/>
  <c r="Y138" i="9"/>
  <c r="Y156" i="9" s="1"/>
  <c r="Y73" i="9"/>
  <c r="Y24" i="9"/>
  <c r="Y56" i="9" s="1"/>
  <c r="Y40" i="9"/>
  <c r="AE68" i="22"/>
  <c r="AE102" i="22" s="1"/>
  <c r="AF34" i="22"/>
  <c r="AD43" i="22"/>
  <c r="AE8" i="22"/>
  <c r="AD37" i="22"/>
  <c r="Y59" i="7" s="1"/>
  <c r="AF44" i="22"/>
  <c r="AF78" i="22" s="1"/>
  <c r="AG9" i="22"/>
  <c r="BA32" i="70"/>
  <c r="BB32" i="70" s="1"/>
  <c r="BB6" i="70"/>
  <c r="BA10" i="70"/>
  <c r="AE30" i="22"/>
  <c r="AD64" i="22"/>
  <c r="AD98" i="22" s="1"/>
  <c r="N36" i="70"/>
  <c r="N14" i="70"/>
  <c r="N50" i="70"/>
  <c r="AQ10" i="70"/>
  <c r="AQ36" i="70" s="1"/>
  <c r="Z73" i="9"/>
  <c r="Z138" i="9"/>
  <c r="Z156" i="9" s="1"/>
  <c r="Z40" i="9"/>
  <c r="Z24" i="9"/>
  <c r="Z56" i="9" s="1"/>
  <c r="V20" i="11"/>
  <c r="V21" i="15" s="1"/>
  <c r="X27" i="8"/>
  <c r="AD69" i="22"/>
  <c r="AD103" i="22" s="1"/>
  <c r="AE35" i="22"/>
  <c r="X50" i="13"/>
  <c r="X63" i="13"/>
  <c r="W51" i="13"/>
  <c r="W52" i="13" s="1"/>
  <c r="W58" i="13"/>
  <c r="DN206" i="62"/>
  <c r="Q12" i="70"/>
  <c r="W115" i="9"/>
  <c r="AC80" i="22"/>
  <c r="E60" i="70"/>
  <c r="V28" i="11"/>
  <c r="V29" i="15" s="1"/>
  <c r="X35" i="8"/>
  <c r="X6" i="6"/>
  <c r="P5" i="33"/>
  <c r="T34" i="70"/>
  <c r="T48" i="70"/>
  <c r="AD55" i="22"/>
  <c r="AD89" i="22" s="1"/>
  <c r="AE21" i="22"/>
  <c r="AC77" i="22"/>
  <c r="AC72" i="22"/>
  <c r="Y5" i="13" s="1"/>
  <c r="AC71" i="22"/>
  <c r="V24" i="11"/>
  <c r="V25" i="15" s="1"/>
  <c r="X31" i="8"/>
  <c r="P38" i="70"/>
  <c r="P52" i="70"/>
  <c r="W20" i="13"/>
  <c r="W21" i="13" s="1"/>
  <c r="S38" i="15" s="1"/>
  <c r="AA11" i="7"/>
  <c r="Z49" i="7"/>
  <c r="AA8" i="9" s="1"/>
  <c r="AB12" i="11"/>
  <c r="AD19" i="8"/>
  <c r="DQ193" i="62"/>
  <c r="U11" i="15"/>
  <c r="FO283" i="62"/>
  <c r="EN224" i="62"/>
  <c r="C27" i="12"/>
  <c r="G1" i="3"/>
  <c r="Q31" i="70"/>
  <c r="Q45" i="70"/>
  <c r="T35" i="70"/>
  <c r="T49" i="70"/>
  <c r="AE66" i="22"/>
  <c r="AE100" i="22" s="1"/>
  <c r="AF32" i="22"/>
  <c r="AC79" i="22"/>
  <c r="AF75" i="22"/>
  <c r="V18" i="11"/>
  <c r="V19" i="15" s="1"/>
  <c r="X25" i="8"/>
  <c r="AF42" i="22"/>
  <c r="AF76" i="22" s="1"/>
  <c r="AG7" i="22"/>
  <c r="AF24" i="22"/>
  <c r="AE58" i="22"/>
  <c r="AE92" i="22" s="1"/>
  <c r="AD70" i="22"/>
  <c r="AD104" i="22" s="1"/>
  <c r="AE36" i="22"/>
  <c r="X84" i="9"/>
  <c r="X116" i="9" s="1"/>
  <c r="X100" i="9"/>
  <c r="AD67" i="22"/>
  <c r="AD101" i="22" s="1"/>
  <c r="AE33" i="22"/>
  <c r="S5" i="11"/>
  <c r="W171" i="9"/>
  <c r="T10" i="8"/>
  <c r="V65" i="13"/>
  <c r="U60" i="13"/>
  <c r="AE10" i="22"/>
  <c r="AD45" i="22"/>
  <c r="AD79" i="22" s="1"/>
  <c r="AE62" i="22"/>
  <c r="AE96" i="22" s="1"/>
  <c r="AF28" i="22"/>
  <c r="EO229" i="62"/>
  <c r="K6" i="51"/>
  <c r="F6" i="33"/>
  <c r="M8" i="6"/>
  <c r="F7" i="33" s="1"/>
  <c r="AE56" i="22"/>
  <c r="AE90" i="22" s="1"/>
  <c r="AF22" i="22"/>
  <c r="Z8" i="7"/>
  <c r="Y46" i="7"/>
  <c r="Z5" i="9" s="1"/>
  <c r="W100" i="9"/>
  <c r="W84" i="9"/>
  <c r="W116" i="9" s="1"/>
  <c r="AD47" i="22"/>
  <c r="AD81" i="22" s="1"/>
  <c r="AE13" i="22"/>
  <c r="DO199" i="62"/>
  <c r="R11" i="70"/>
  <c r="P13" i="70"/>
  <c r="Z2" i="9"/>
  <c r="R34" i="15"/>
  <c r="S44" i="8"/>
  <c r="R37" i="11" s="1"/>
  <c r="V71" i="13"/>
  <c r="N37" i="34"/>
  <c r="AI5" i="34" s="1"/>
  <c r="AI1" i="34" s="1"/>
  <c r="Q37" i="34"/>
  <c r="K37" i="34"/>
  <c r="W7" i="34" s="1"/>
  <c r="W8" i="34" s="1"/>
  <c r="P37" i="34"/>
  <c r="L37" i="34"/>
  <c r="AI4" i="34" s="1"/>
  <c r="AI6" i="34" s="1"/>
  <c r="J38" i="34"/>
  <c r="V22" i="11"/>
  <c r="V23" i="15" s="1"/>
  <c r="X29" i="8"/>
  <c r="AG14" i="22"/>
  <c r="AF48" i="22"/>
  <c r="AF82" i="22" s="1"/>
  <c r="AF25" i="62"/>
  <c r="FU291" i="62" s="1"/>
  <c r="I8" i="51"/>
  <c r="J4" i="51"/>
  <c r="X137" i="9"/>
  <c r="X155" i="9" s="1"/>
  <c r="X72" i="9"/>
  <c r="X23" i="9"/>
  <c r="X55" i="9" s="1"/>
  <c r="X39" i="9"/>
  <c r="CE149" i="62"/>
  <c r="B64" i="10"/>
  <c r="C45" i="10"/>
  <c r="B75" i="10"/>
  <c r="C75" i="10" s="1"/>
  <c r="B68" i="10"/>
  <c r="CE156" i="62" s="1"/>
  <c r="W148" i="9"/>
  <c r="O32" i="70"/>
  <c r="O10" i="70"/>
  <c r="O46" i="70"/>
  <c r="AF41" i="22"/>
  <c r="AG6" i="22"/>
  <c r="C30" i="34"/>
  <c r="E30" i="34" s="1"/>
  <c r="H30" i="34" s="1"/>
  <c r="G30" i="34" s="1"/>
  <c r="D29" i="34"/>
  <c r="F29" i="34" s="1"/>
  <c r="O37" i="34" s="1"/>
  <c r="B30" i="34"/>
  <c r="W65" i="9"/>
  <c r="S4" i="15" s="1"/>
  <c r="S5" i="15" s="1"/>
  <c r="AF26" i="22"/>
  <c r="AE60" i="22"/>
  <c r="AE94" i="22" s="1"/>
  <c r="Q37" i="70"/>
  <c r="Q51" i="70"/>
  <c r="AR11" i="70"/>
  <c r="AR37" i="70" s="1"/>
  <c r="Z136" i="9"/>
  <c r="Z154" i="9" s="1"/>
  <c r="Z71" i="9"/>
  <c r="Z38" i="9"/>
  <c r="Z22" i="9"/>
  <c r="Z54" i="9" s="1"/>
  <c r="B69" i="10"/>
  <c r="CE157" i="62" s="1"/>
  <c r="AF18" i="22"/>
  <c r="AE52" i="22"/>
  <c r="AE86" i="22" s="1"/>
  <c r="AS9" i="70"/>
  <c r="AS35" i="70" s="1"/>
  <c r="V19" i="13"/>
  <c r="R58" i="13" l="1"/>
  <c r="S63" i="13" s="1"/>
  <c r="R59" i="13"/>
  <c r="S64" i="13" s="1"/>
  <c r="N50" i="8"/>
  <c r="AR6" i="70"/>
  <c r="AR32" i="70" s="1"/>
  <c r="Y17" i="9"/>
  <c r="X49" i="9"/>
  <c r="Z47" i="9"/>
  <c r="AA164" i="9"/>
  <c r="AA162" i="9"/>
  <c r="AA163" i="9"/>
  <c r="W114" i="9"/>
  <c r="W15" i="13" s="1"/>
  <c r="W19" i="13" s="1"/>
  <c r="V169" i="9"/>
  <c r="R61" i="70" s="1"/>
  <c r="Z11" i="9"/>
  <c r="Z17" i="9" s="1"/>
  <c r="Y108" i="9"/>
  <c r="Y92" i="9"/>
  <c r="Y124" i="9" s="1"/>
  <c r="AB55" i="7"/>
  <c r="AC14" i="9" s="1"/>
  <c r="AC17" i="7"/>
  <c r="Q10" i="70"/>
  <c r="Q50" i="70" s="1"/>
  <c r="AB79" i="9"/>
  <c r="AB46" i="9"/>
  <c r="AB144" i="9"/>
  <c r="AB30" i="9"/>
  <c r="AB62" i="9" s="1"/>
  <c r="Z52" i="7"/>
  <c r="AA11" i="9" s="1"/>
  <c r="AA14" i="7"/>
  <c r="AA111" i="9"/>
  <c r="AA95" i="9"/>
  <c r="AA127" i="9" s="1"/>
  <c r="AA15" i="7"/>
  <c r="Z53" i="7"/>
  <c r="Z142" i="9"/>
  <c r="Z160" i="9" s="1"/>
  <c r="Z77" i="9"/>
  <c r="Z28" i="9"/>
  <c r="Z60" i="9" s="1"/>
  <c r="Z44" i="9"/>
  <c r="Y142" i="9"/>
  <c r="Y160" i="9" s="1"/>
  <c r="Y44" i="9"/>
  <c r="Y28" i="9"/>
  <c r="Y60" i="9" s="1"/>
  <c r="Y77" i="9"/>
  <c r="Y113" i="9"/>
  <c r="Y97" i="9"/>
  <c r="Y129" i="9" s="1"/>
  <c r="Z32" i="9"/>
  <c r="Z64" i="9" s="1"/>
  <c r="Z48" i="9"/>
  <c r="Z146" i="9"/>
  <c r="Z81" i="9"/>
  <c r="AA19" i="7"/>
  <c r="Z57" i="7"/>
  <c r="AA16" i="9" s="1"/>
  <c r="Y94" i="9"/>
  <c r="Y126" i="9" s="1"/>
  <c r="Y110" i="9"/>
  <c r="Z78" i="9"/>
  <c r="Z29" i="9"/>
  <c r="Z61" i="9" s="1"/>
  <c r="Z45" i="9"/>
  <c r="Z143" i="9"/>
  <c r="Z161" i="9" s="1"/>
  <c r="Z54" i="7"/>
  <c r="AA13" i="9" s="1"/>
  <c r="AA16" i="7"/>
  <c r="R7" i="15"/>
  <c r="Q32" i="70"/>
  <c r="S43" i="13"/>
  <c r="S44" i="13" s="1"/>
  <c r="W130" i="9"/>
  <c r="Z31" i="9"/>
  <c r="Z63" i="9" s="1"/>
  <c r="AA18" i="7"/>
  <c r="Z56" i="7"/>
  <c r="AA15" i="9" s="1"/>
  <c r="X65" i="9"/>
  <c r="Z140" i="9"/>
  <c r="Z158" i="9" s="1"/>
  <c r="Z75" i="9"/>
  <c r="Z26" i="9"/>
  <c r="Z58" i="9" s="1"/>
  <c r="Z42" i="9"/>
  <c r="AA140" i="9"/>
  <c r="AA158" i="9" s="1"/>
  <c r="AA42" i="9"/>
  <c r="AA75" i="9"/>
  <c r="AA26" i="9"/>
  <c r="AA58" i="9" s="1"/>
  <c r="Y96" i="9"/>
  <c r="Y128" i="9" s="1"/>
  <c r="Y112" i="9"/>
  <c r="Y58" i="7"/>
  <c r="Y60" i="7" s="1"/>
  <c r="AC105" i="22"/>
  <c r="V17" i="8" s="1"/>
  <c r="U10" i="11" s="1"/>
  <c r="V11" i="15" s="1"/>
  <c r="Y17" i="13"/>
  <c r="Z80" i="9"/>
  <c r="Z112" i="9" s="1"/>
  <c r="AB13" i="7"/>
  <c r="AA51" i="7"/>
  <c r="AB10" i="9" s="1"/>
  <c r="HC359" i="62"/>
  <c r="HD359" i="62"/>
  <c r="F60" i="70"/>
  <c r="M37" i="34"/>
  <c r="X14" i="13"/>
  <c r="H28" i="6"/>
  <c r="G28" i="6" s="1"/>
  <c r="Z5" i="6"/>
  <c r="S4" i="33" s="1"/>
  <c r="S33" i="15" s="1"/>
  <c r="AA8" i="7"/>
  <c r="Z46" i="7"/>
  <c r="AA5" i="9" s="1"/>
  <c r="DZ195" i="62"/>
  <c r="AB13" i="15"/>
  <c r="W28" i="11"/>
  <c r="W29" i="15" s="1"/>
  <c r="Y35" i="8"/>
  <c r="DP200" i="62"/>
  <c r="Z2" i="13"/>
  <c r="Z3" i="13" s="1"/>
  <c r="AA1" i="9"/>
  <c r="EM237" i="62"/>
  <c r="D21" i="12"/>
  <c r="EN237" i="62" s="1"/>
  <c r="C29" i="12"/>
  <c r="G31" i="13"/>
  <c r="H1" i="7"/>
  <c r="H1" i="8"/>
  <c r="G5" i="20"/>
  <c r="E1" i="3" s="1"/>
  <c r="O1" i="22"/>
  <c r="Y88" i="9"/>
  <c r="Y120" i="9" s="1"/>
  <c r="Y104" i="9"/>
  <c r="Y50" i="9"/>
  <c r="Z133" i="9"/>
  <c r="Z151" i="9" s="1"/>
  <c r="Z68" i="9"/>
  <c r="Z35" i="9"/>
  <c r="Z19" i="9"/>
  <c r="Z51" i="9" s="1"/>
  <c r="U43" i="70"/>
  <c r="AT3" i="70"/>
  <c r="AT16" i="70" s="1"/>
  <c r="AT29" i="70" s="1"/>
  <c r="U16" i="70"/>
  <c r="U29" i="70" s="1"/>
  <c r="AT2" i="70"/>
  <c r="V63" i="70"/>
  <c r="U64" i="70"/>
  <c r="Z96" i="9"/>
  <c r="Z128" i="9" s="1"/>
  <c r="AA139" i="9"/>
  <c r="AA157" i="9" s="1"/>
  <c r="AA74" i="9"/>
  <c r="AA41" i="9"/>
  <c r="AA25" i="9"/>
  <c r="AA57" i="9" s="1"/>
  <c r="X86" i="9"/>
  <c r="X118" i="9" s="1"/>
  <c r="X102" i="9"/>
  <c r="AF52" i="22"/>
  <c r="AF86" i="22" s="1"/>
  <c r="AG18" i="22"/>
  <c r="AB40" i="13"/>
  <c r="L38" i="34"/>
  <c r="AJ4" i="34" s="1"/>
  <c r="AJ6" i="34" s="1"/>
  <c r="Q38" i="34"/>
  <c r="K38" i="34"/>
  <c r="X7" i="34" s="1"/>
  <c r="X8" i="34" s="1"/>
  <c r="P38" i="34"/>
  <c r="N38" i="34"/>
  <c r="AJ5" i="34" s="1"/>
  <c r="AJ1" i="34" s="1"/>
  <c r="J39" i="34"/>
  <c r="Z132" i="9"/>
  <c r="Z67" i="9"/>
  <c r="Z18" i="9"/>
  <c r="Z34" i="9"/>
  <c r="AE47" i="22"/>
  <c r="AE81" i="22" s="1"/>
  <c r="AF13" i="22"/>
  <c r="AF56" i="22"/>
  <c r="AF90" i="22" s="1"/>
  <c r="AG22" i="22"/>
  <c r="AF10" i="22"/>
  <c r="AE45" i="22"/>
  <c r="AE79" i="22" s="1"/>
  <c r="DP188" i="62"/>
  <c r="AA138" i="9"/>
  <c r="AA156" i="9" s="1"/>
  <c r="AA73" i="9"/>
  <c r="AA24" i="9"/>
  <c r="AA56" i="9" s="1"/>
  <c r="AA40" i="9"/>
  <c r="W98" i="9"/>
  <c r="N40" i="70"/>
  <c r="N54" i="70"/>
  <c r="AQ14" i="70"/>
  <c r="AQ40" i="70" s="1"/>
  <c r="AF68" i="22"/>
  <c r="AF102" i="22" s="1"/>
  <c r="AG34" i="22"/>
  <c r="AA4" i="6"/>
  <c r="T3" i="33" s="1"/>
  <c r="E29" i="6"/>
  <c r="W168" i="9"/>
  <c r="S57" i="70" s="1"/>
  <c r="FE268" i="62"/>
  <c r="L46" i="15"/>
  <c r="FE271" i="62" s="1"/>
  <c r="Z137" i="9"/>
  <c r="Z155" i="9" s="1"/>
  <c r="Z72" i="9"/>
  <c r="Z23" i="9"/>
  <c r="Z55" i="9" s="1"/>
  <c r="Z39" i="9"/>
  <c r="Y8" i="13"/>
  <c r="U37" i="15" s="1"/>
  <c r="Y7" i="13"/>
  <c r="U36" i="15" s="1"/>
  <c r="Y70" i="13"/>
  <c r="Y72" i="13" s="1"/>
  <c r="X71" i="13" s="1"/>
  <c r="Y39" i="13"/>
  <c r="R68" i="13"/>
  <c r="Z4" i="7"/>
  <c r="Z22" i="7" s="1"/>
  <c r="AA42" i="7"/>
  <c r="W15" i="11"/>
  <c r="Y22" i="8"/>
  <c r="AA6" i="7"/>
  <c r="Z44" i="7"/>
  <c r="AA3" i="9" s="1"/>
  <c r="W21" i="11"/>
  <c r="W22" i="15" s="1"/>
  <c r="Y28" i="8"/>
  <c r="AB12" i="7"/>
  <c r="AA50" i="7"/>
  <c r="AB9" i="9" s="1"/>
  <c r="U35" i="70"/>
  <c r="U49" i="70"/>
  <c r="W11" i="11"/>
  <c r="AA6" i="13"/>
  <c r="Y18" i="8"/>
  <c r="AE57" i="22"/>
  <c r="AE91" i="22" s="1"/>
  <c r="AF23" i="22"/>
  <c r="EY272" i="62"/>
  <c r="H58" i="70"/>
  <c r="I45" i="15"/>
  <c r="S34" i="15"/>
  <c r="T44" i="8"/>
  <c r="S37" i="11" s="1"/>
  <c r="AG26" i="22"/>
  <c r="AF60" i="22"/>
  <c r="AF94" i="22" s="1"/>
  <c r="AF36" i="22"/>
  <c r="AE70" i="22"/>
  <c r="AE104" i="22" s="1"/>
  <c r="X64" i="13"/>
  <c r="W53" i="13"/>
  <c r="W54" i="13" s="1"/>
  <c r="AD77" i="22"/>
  <c r="AD105" i="22" s="1"/>
  <c r="W17" i="8" s="1"/>
  <c r="V10" i="11" s="1"/>
  <c r="AD71" i="22"/>
  <c r="AD72" i="22"/>
  <c r="Z5" i="13" s="1"/>
  <c r="AG44" i="22"/>
  <c r="AG78" i="22" s="1"/>
  <c r="AH9" i="22"/>
  <c r="DP187" i="62"/>
  <c r="BG66" i="62"/>
  <c r="S4" i="70"/>
  <c r="AA10" i="7"/>
  <c r="Z48" i="7"/>
  <c r="AA7" i="9" s="1"/>
  <c r="X115" i="9"/>
  <c r="DN190" i="62"/>
  <c r="Q34" i="11"/>
  <c r="AC147" i="9"/>
  <c r="AA13" i="8"/>
  <c r="U4" i="11"/>
  <c r="V47" i="8"/>
  <c r="U31" i="11" s="1"/>
  <c r="DR200" i="62" s="1"/>
  <c r="V8" i="8"/>
  <c r="DS198" i="62"/>
  <c r="V16" i="15"/>
  <c r="DQ187" i="62"/>
  <c r="BG67" i="62"/>
  <c r="T4" i="70"/>
  <c r="DO188" i="62"/>
  <c r="R5" i="70"/>
  <c r="R7" i="11"/>
  <c r="V60" i="13"/>
  <c r="W65" i="13"/>
  <c r="S39" i="15" s="1"/>
  <c r="T9" i="11"/>
  <c r="U37" i="8"/>
  <c r="Y68" i="9"/>
  <c r="Y133" i="9"/>
  <c r="Y151" i="9" s="1"/>
  <c r="Y35" i="9"/>
  <c r="Y19" i="9"/>
  <c r="Y51" i="9" s="1"/>
  <c r="AA136" i="9"/>
  <c r="AA154" i="9" s="1"/>
  <c r="AA71" i="9"/>
  <c r="AA38" i="9"/>
  <c r="AA22" i="9"/>
  <c r="AA54" i="9" s="1"/>
  <c r="AE61" i="22"/>
  <c r="AE95" i="22" s="1"/>
  <c r="AF27" i="22"/>
  <c r="W14" i="11"/>
  <c r="Y21" i="8"/>
  <c r="S8" i="15"/>
  <c r="S6" i="11"/>
  <c r="S5" i="70" s="1"/>
  <c r="T12" i="8"/>
  <c r="W18" i="11"/>
  <c r="W19" i="15" s="1"/>
  <c r="Y25" i="8"/>
  <c r="B31" i="34"/>
  <c r="D30" i="34"/>
  <c r="F30" i="34" s="1"/>
  <c r="O38" i="34" s="1"/>
  <c r="C31" i="34"/>
  <c r="E31" i="34" s="1"/>
  <c r="H31" i="34" s="1"/>
  <c r="G31" i="34" s="1"/>
  <c r="X104" i="9"/>
  <c r="X88" i="9"/>
  <c r="X120" i="9" s="1"/>
  <c r="AH27" i="62"/>
  <c r="FW293" i="62" s="1"/>
  <c r="AE67" i="22"/>
  <c r="AE101" i="22" s="1"/>
  <c r="AF33" i="22"/>
  <c r="EM243" i="62"/>
  <c r="R33" i="18"/>
  <c r="CU181" i="62" s="1"/>
  <c r="L1" i="7"/>
  <c r="G9" i="20"/>
  <c r="L1" i="8"/>
  <c r="S1" i="22"/>
  <c r="I1" i="3"/>
  <c r="AB11" i="7"/>
  <c r="AA49" i="7"/>
  <c r="AB8" i="9" s="1"/>
  <c r="U10" i="15"/>
  <c r="V16" i="8"/>
  <c r="X58" i="13"/>
  <c r="X51" i="13"/>
  <c r="X52" i="13" s="1"/>
  <c r="Y50" i="13"/>
  <c r="Y63" i="13"/>
  <c r="O36" i="70"/>
  <c r="O14" i="70"/>
  <c r="CF149" i="62"/>
  <c r="C64" i="10"/>
  <c r="P39" i="70"/>
  <c r="P53" i="70"/>
  <c r="AF58" i="22"/>
  <c r="AF92" i="22" s="1"/>
  <c r="AG24" i="22"/>
  <c r="AG75" i="22"/>
  <c r="Q38" i="70"/>
  <c r="Q52" i="70"/>
  <c r="AE69" i="22"/>
  <c r="AE103" i="22" s="1"/>
  <c r="AF35" i="22"/>
  <c r="O7" i="6"/>
  <c r="C30" i="6"/>
  <c r="D29" i="6"/>
  <c r="F29" i="6" s="1"/>
  <c r="B30" i="6"/>
  <c r="AA134" i="9"/>
  <c r="AA152" i="9" s="1"/>
  <c r="AA69" i="9"/>
  <c r="AA20" i="9"/>
  <c r="AA52" i="9" s="1"/>
  <c r="AA36" i="9"/>
  <c r="AF50" i="22"/>
  <c r="AF84" i="22" s="1"/>
  <c r="AG16" i="22"/>
  <c r="Z106" i="9"/>
  <c r="Z90" i="9"/>
  <c r="Z122" i="9" s="1"/>
  <c r="W13" i="11"/>
  <c r="Y20" i="8"/>
  <c r="X82" i="9"/>
  <c r="Y150" i="9"/>
  <c r="W27" i="11"/>
  <c r="W28" i="15" s="1"/>
  <c r="Y34" i="8"/>
  <c r="X20" i="13"/>
  <c r="X21" i="13" s="1"/>
  <c r="T38" i="15" s="1"/>
  <c r="R33" i="70"/>
  <c r="R47" i="70"/>
  <c r="AB9" i="7"/>
  <c r="AA47" i="7"/>
  <c r="AB6" i="9" s="1"/>
  <c r="DS194" i="62"/>
  <c r="V8" i="70"/>
  <c r="V12" i="15"/>
  <c r="AF19" i="22"/>
  <c r="AE53" i="22"/>
  <c r="AE87" i="22" s="1"/>
  <c r="AA2" i="9"/>
  <c r="DS197" i="62"/>
  <c r="V15" i="15"/>
  <c r="AR12" i="70"/>
  <c r="AR38" i="70" s="1"/>
  <c r="Z105" i="9"/>
  <c r="Z89" i="9"/>
  <c r="Z121" i="9" s="1"/>
  <c r="O50" i="70"/>
  <c r="AF30" i="22"/>
  <c r="AE64" i="22"/>
  <c r="AE98" i="22" s="1"/>
  <c r="G6" i="33"/>
  <c r="N8" i="6"/>
  <c r="G7" i="33" s="1"/>
  <c r="AB7" i="7"/>
  <c r="AA45" i="7"/>
  <c r="AB4" i="9" s="1"/>
  <c r="DS196" i="62"/>
  <c r="V14" i="15"/>
  <c r="V9" i="70"/>
  <c r="W26" i="11"/>
  <c r="W27" i="15" s="1"/>
  <c r="Y33" i="8"/>
  <c r="W19" i="11"/>
  <c r="W20" i="15" s="1"/>
  <c r="Y26" i="8"/>
  <c r="CU179" i="62"/>
  <c r="S31" i="18"/>
  <c r="T45" i="14"/>
  <c r="U40" i="8" s="1"/>
  <c r="T30" i="11" s="1"/>
  <c r="U33" i="14"/>
  <c r="Y86" i="9"/>
  <c r="Y118" i="9" s="1"/>
  <c r="Y102" i="9"/>
  <c r="X148" i="9"/>
  <c r="Y83" i="9"/>
  <c r="Y99" i="9"/>
  <c r="U34" i="70"/>
  <c r="U48" i="70"/>
  <c r="S59" i="13"/>
  <c r="AF25" i="22"/>
  <c r="AE59" i="22"/>
  <c r="AE93" i="22" s="1"/>
  <c r="AF54" i="22"/>
  <c r="AF88" i="22" s="1"/>
  <c r="AG20" i="22"/>
  <c r="W23" i="11"/>
  <c r="W24" i="15" s="1"/>
  <c r="Y30" i="8"/>
  <c r="AE49" i="22"/>
  <c r="AE83" i="22" s="1"/>
  <c r="AF15" i="22"/>
  <c r="Z85" i="9"/>
  <c r="Z117" i="9" s="1"/>
  <c r="Z101" i="9"/>
  <c r="P50" i="70"/>
  <c r="AB5" i="7"/>
  <c r="AA43" i="7"/>
  <c r="AE63" i="22"/>
  <c r="AE97" i="22" s="1"/>
  <c r="AF29" i="22"/>
  <c r="CF153" i="62"/>
  <c r="C65" i="10"/>
  <c r="Z87" i="9"/>
  <c r="Z119" i="9" s="1"/>
  <c r="Z103" i="9"/>
  <c r="AF66" i="22"/>
  <c r="AF100" i="22" s="1"/>
  <c r="AG32" i="22"/>
  <c r="W24" i="11"/>
  <c r="W25" i="15" s="1"/>
  <c r="Y31" i="8"/>
  <c r="AG25" i="62"/>
  <c r="FV291" i="62" s="1"/>
  <c r="G5" i="61"/>
  <c r="I14" i="51"/>
  <c r="AH14" i="22"/>
  <c r="AG48" i="22"/>
  <c r="AG82" i="22" s="1"/>
  <c r="R37" i="70"/>
  <c r="R51" i="70"/>
  <c r="AF62" i="22"/>
  <c r="AF96" i="22" s="1"/>
  <c r="AG28" i="22"/>
  <c r="AG42" i="22"/>
  <c r="AG76" i="22" s="1"/>
  <c r="AH7" i="22"/>
  <c r="AG41" i="22"/>
  <c r="AH6" i="22"/>
  <c r="AF29" i="62"/>
  <c r="FU295" i="62" s="1"/>
  <c r="I12" i="51"/>
  <c r="J8" i="51"/>
  <c r="AG29" i="62" s="1"/>
  <c r="FV295" i="62" s="1"/>
  <c r="W22" i="11"/>
  <c r="W23" i="15" s="1"/>
  <c r="Y29" i="8"/>
  <c r="DO206" i="62"/>
  <c r="R12" i="70"/>
  <c r="Z135" i="9"/>
  <c r="Z153" i="9" s="1"/>
  <c r="Z70" i="9"/>
  <c r="Z21" i="9"/>
  <c r="Z53" i="9" s="1"/>
  <c r="Z37" i="9"/>
  <c r="AC12" i="11"/>
  <c r="AE19" i="8"/>
  <c r="AE55" i="22"/>
  <c r="AE89" i="22" s="1"/>
  <c r="AF21" i="22"/>
  <c r="Y6" i="6"/>
  <c r="Q5" i="33"/>
  <c r="W20" i="11"/>
  <c r="W21" i="15" s="1"/>
  <c r="Y27" i="8"/>
  <c r="BA36" i="70"/>
  <c r="BB36" i="70" s="1"/>
  <c r="BB10" i="70"/>
  <c r="BA14" i="70"/>
  <c r="AE43" i="22"/>
  <c r="AF8" i="22"/>
  <c r="AE37" i="22"/>
  <c r="Z59" i="7" s="1"/>
  <c r="Y89" i="9"/>
  <c r="Y121" i="9" s="1"/>
  <c r="Y105" i="9"/>
  <c r="W17" i="11"/>
  <c r="W18" i="15" s="1"/>
  <c r="Y24" i="8"/>
  <c r="AF12" i="22"/>
  <c r="AE46" i="22"/>
  <c r="AE80" i="22" s="1"/>
  <c r="W29" i="11"/>
  <c r="W30" i="15" s="1"/>
  <c r="Y36" i="8"/>
  <c r="Q13" i="70"/>
  <c r="DP199" i="62"/>
  <c r="S11" i="70"/>
  <c r="X166" i="9"/>
  <c r="X16" i="13" s="1"/>
  <c r="DM208" i="62"/>
  <c r="T41" i="13"/>
  <c r="T42" i="13" s="1"/>
  <c r="T59" i="13" s="1"/>
  <c r="Q50" i="8" s="1"/>
  <c r="W71" i="13"/>
  <c r="DS185" i="62"/>
  <c r="V3" i="70"/>
  <c r="W2" i="11"/>
  <c r="DP192" i="62"/>
  <c r="S7" i="70"/>
  <c r="S32" i="11"/>
  <c r="DP201" i="62" s="1"/>
  <c r="AF31" i="22"/>
  <c r="AE65" i="22"/>
  <c r="AE99" i="22" s="1"/>
  <c r="X33" i="9"/>
  <c r="W25" i="11"/>
  <c r="W26" i="15" s="1"/>
  <c r="Y32" i="8"/>
  <c r="P40" i="70"/>
  <c r="W16" i="11"/>
  <c r="W17" i="15" s="1"/>
  <c r="Y23" i="8"/>
  <c r="AE51" i="22"/>
  <c r="AE85" i="22" s="1"/>
  <c r="AF17" i="22"/>
  <c r="O50" i="8" l="1"/>
  <c r="O39" i="15"/>
  <c r="O43" i="15" s="1"/>
  <c r="O46" i="15" s="1"/>
  <c r="Q14" i="70"/>
  <c r="AR14" i="70" s="1"/>
  <c r="AR40" i="70" s="1"/>
  <c r="S7" i="15"/>
  <c r="Q36" i="70"/>
  <c r="Y82" i="9"/>
  <c r="AR10" i="70"/>
  <c r="AR36" i="70" s="1"/>
  <c r="Y148" i="9"/>
  <c r="V12" i="8" s="1"/>
  <c r="DR193" i="62"/>
  <c r="AB14" i="7"/>
  <c r="AA52" i="7"/>
  <c r="AB11" i="9" s="1"/>
  <c r="Z141" i="9"/>
  <c r="Z159" i="9" s="1"/>
  <c r="Z76" i="9"/>
  <c r="Z82" i="9" s="1"/>
  <c r="Z27" i="9"/>
  <c r="Z59" i="9" s="1"/>
  <c r="Z43" i="9"/>
  <c r="W169" i="9"/>
  <c r="S61" i="70" s="1"/>
  <c r="AA27" i="9"/>
  <c r="AA59" i="9" s="1"/>
  <c r="AA76" i="9"/>
  <c r="AA43" i="9"/>
  <c r="AA141" i="9"/>
  <c r="AA159" i="9" s="1"/>
  <c r="AE17" i="7"/>
  <c r="AC55" i="7"/>
  <c r="AD14" i="9" s="1"/>
  <c r="AD46" i="9" s="1"/>
  <c r="AB164" i="9"/>
  <c r="AB163" i="9"/>
  <c r="AB162" i="9"/>
  <c r="AC46" i="9"/>
  <c r="AC30" i="9"/>
  <c r="AC62" i="9" s="1"/>
  <c r="AC144" i="9"/>
  <c r="AC79" i="9"/>
  <c r="T4" i="15"/>
  <c r="T5" i="15" s="1"/>
  <c r="Y49" i="9"/>
  <c r="Y14" i="13" s="1"/>
  <c r="AB111" i="9"/>
  <c r="AB95" i="9"/>
  <c r="AB127" i="9" s="1"/>
  <c r="Y109" i="9"/>
  <c r="Y93" i="9"/>
  <c r="Y125" i="9" s="1"/>
  <c r="Z93" i="9"/>
  <c r="Z125" i="9" s="1"/>
  <c r="Z109" i="9"/>
  <c r="AA12" i="9"/>
  <c r="AA17" i="9" s="1"/>
  <c r="AB15" i="7"/>
  <c r="AA53" i="7"/>
  <c r="AB12" i="9" s="1"/>
  <c r="Z113" i="9"/>
  <c r="Z97" i="9"/>
  <c r="Z129" i="9" s="1"/>
  <c r="AB16" i="7"/>
  <c r="AA54" i="7"/>
  <c r="Z110" i="9"/>
  <c r="Z94" i="9"/>
  <c r="Z126" i="9" s="1"/>
  <c r="AA143" i="9"/>
  <c r="AA161" i="9" s="1"/>
  <c r="AA78" i="9"/>
  <c r="AA45" i="9"/>
  <c r="AA29" i="9"/>
  <c r="AA61" i="9" s="1"/>
  <c r="AA48" i="9"/>
  <c r="AA32" i="9"/>
  <c r="AA64" i="9" s="1"/>
  <c r="AA81" i="9"/>
  <c r="AA146" i="9"/>
  <c r="AB19" i="7"/>
  <c r="AA57" i="7"/>
  <c r="AB16" i="9" s="1"/>
  <c r="Z17" i="13"/>
  <c r="Y166" i="9"/>
  <c r="Y16" i="13" s="1"/>
  <c r="AA107" i="9"/>
  <c r="AA91" i="9"/>
  <c r="AA123" i="9" s="1"/>
  <c r="HD360" i="62"/>
  <c r="HC360" i="62"/>
  <c r="X114" i="9"/>
  <c r="X15" i="13" s="1"/>
  <c r="AB26" i="9"/>
  <c r="AB58" i="9" s="1"/>
  <c r="AB42" i="9"/>
  <c r="AB140" i="9"/>
  <c r="AB158" i="9" s="1"/>
  <c r="AB75" i="9"/>
  <c r="AB18" i="7"/>
  <c r="AA56" i="7"/>
  <c r="AB15" i="9" s="1"/>
  <c r="Y65" i="9"/>
  <c r="AC13" i="7"/>
  <c r="AB51" i="7"/>
  <c r="AA145" i="9"/>
  <c r="AA165" i="9" s="1"/>
  <c r="AA47" i="9"/>
  <c r="AA80" i="9"/>
  <c r="AA31" i="9"/>
  <c r="AA63" i="9" s="1"/>
  <c r="Z91" i="9"/>
  <c r="Z123" i="9" s="1"/>
  <c r="Z107" i="9"/>
  <c r="S43" i="15"/>
  <c r="S46" i="15" s="1"/>
  <c r="AF51" i="22"/>
  <c r="AF85" i="22" s="1"/>
  <c r="AG17" i="22"/>
  <c r="Z86" i="9"/>
  <c r="Z118" i="9" s="1"/>
  <c r="Z102" i="9"/>
  <c r="X19" i="11"/>
  <c r="X20" i="15" s="1"/>
  <c r="Z26" i="8"/>
  <c r="X13" i="11"/>
  <c r="Z20" i="8"/>
  <c r="AB4" i="6"/>
  <c r="U3" i="33" s="1"/>
  <c r="E30" i="6"/>
  <c r="AA137" i="9"/>
  <c r="AA155" i="9" s="1"/>
  <c r="AA72" i="9"/>
  <c r="AA23" i="9"/>
  <c r="AA55" i="9" s="1"/>
  <c r="AA39" i="9"/>
  <c r="AF57" i="22"/>
  <c r="AF91" i="22" s="1"/>
  <c r="AG23" i="22"/>
  <c r="Q39" i="70"/>
  <c r="Q53" i="70"/>
  <c r="AR13" i="70"/>
  <c r="AR39" i="70" s="1"/>
  <c r="AF46" i="22"/>
  <c r="AF80" i="22" s="1"/>
  <c r="AG12" i="22"/>
  <c r="AD12" i="11"/>
  <c r="AF19" i="8"/>
  <c r="AF33" i="62"/>
  <c r="FU299" i="62" s="1"/>
  <c r="J12" i="51"/>
  <c r="AG33" i="62" s="1"/>
  <c r="FV299" i="62" s="1"/>
  <c r="AF49" i="22"/>
  <c r="AF83" i="22" s="1"/>
  <c r="AG15" i="22"/>
  <c r="AB134" i="9"/>
  <c r="AB152" i="9" s="1"/>
  <c r="AB69" i="9"/>
  <c r="AB20" i="9"/>
  <c r="AB52" i="9" s="1"/>
  <c r="AB36" i="9"/>
  <c r="AA132" i="9"/>
  <c r="AA67" i="9"/>
  <c r="AA34" i="9"/>
  <c r="AA18" i="9"/>
  <c r="DT196" i="62"/>
  <c r="W14" i="15"/>
  <c r="W9" i="70"/>
  <c r="H6" i="33"/>
  <c r="O8" i="6"/>
  <c r="H7" i="33" s="1"/>
  <c r="AH75" i="22"/>
  <c r="DP189" i="62"/>
  <c r="DQ192" i="62"/>
  <c r="T7" i="70"/>
  <c r="T32" i="11"/>
  <c r="DQ201" i="62" s="1"/>
  <c r="AD147" i="9"/>
  <c r="AB13" i="8"/>
  <c r="DP206" i="62"/>
  <c r="S12" i="70"/>
  <c r="S13" i="70" s="1"/>
  <c r="X21" i="11"/>
  <c r="X22" i="15" s="1"/>
  <c r="Z28" i="8"/>
  <c r="AG68" i="22"/>
  <c r="AG102" i="22" s="1"/>
  <c r="AH34" i="22"/>
  <c r="X28" i="11"/>
  <c r="X29" i="15" s="1"/>
  <c r="Z35" i="8"/>
  <c r="AB8" i="7"/>
  <c r="AA46" i="7"/>
  <c r="AB5" i="9" s="1"/>
  <c r="X20" i="11"/>
  <c r="X21" i="15" s="1"/>
  <c r="Z27" i="8"/>
  <c r="AF43" i="22"/>
  <c r="AG8" i="22"/>
  <c r="AF37" i="22"/>
  <c r="AA59" i="7" s="1"/>
  <c r="AB10" i="7"/>
  <c r="AA48" i="7"/>
  <c r="AB7" i="9" s="1"/>
  <c r="X16" i="11"/>
  <c r="X17" i="15" s="1"/>
  <c r="Z23" i="8"/>
  <c r="X17" i="11"/>
  <c r="X18" i="15" s="1"/>
  <c r="Z24" i="8"/>
  <c r="AE77" i="22"/>
  <c r="AE105" i="22" s="1"/>
  <c r="X17" i="8" s="1"/>
  <c r="W10" i="11" s="1"/>
  <c r="AE72" i="22"/>
  <c r="AA5" i="13" s="1"/>
  <c r="AE71" i="22"/>
  <c r="EA195" i="62"/>
  <c r="AC13" i="15"/>
  <c r="R38" i="70"/>
  <c r="R52" i="70"/>
  <c r="AH42" i="22"/>
  <c r="AI7" i="22"/>
  <c r="X24" i="11"/>
  <c r="X25" i="15" s="1"/>
  <c r="Z31" i="8"/>
  <c r="AG66" i="22"/>
  <c r="AG100" i="22" s="1"/>
  <c r="AH32" i="22"/>
  <c r="AF63" i="22"/>
  <c r="AF97" i="22" s="1"/>
  <c r="AG29" i="22"/>
  <c r="AB2" i="9"/>
  <c r="AG25" i="22"/>
  <c r="AF59" i="22"/>
  <c r="AF93" i="22" s="1"/>
  <c r="U45" i="14"/>
  <c r="V40" i="8" s="1"/>
  <c r="U30" i="11" s="1"/>
  <c r="V33" i="14"/>
  <c r="X26" i="11"/>
  <c r="X27" i="15" s="1"/>
  <c r="Z33" i="8"/>
  <c r="AC7" i="7"/>
  <c r="AB45" i="7"/>
  <c r="AC4" i="9" s="1"/>
  <c r="Z58" i="7"/>
  <c r="Z60" i="7" s="1"/>
  <c r="AB71" i="9"/>
  <c r="AB38" i="9"/>
  <c r="AB136" i="9"/>
  <c r="AB154" i="9" s="1"/>
  <c r="AB22" i="9"/>
  <c r="AB54" i="9" s="1"/>
  <c r="X27" i="11"/>
  <c r="X28" i="15" s="1"/>
  <c r="Z34" i="8"/>
  <c r="AA85" i="9"/>
  <c r="AA117" i="9" s="1"/>
  <c r="AA101" i="9"/>
  <c r="AG35" i="22"/>
  <c r="AF69" i="22"/>
  <c r="AF103" i="22" s="1"/>
  <c r="AG58" i="22"/>
  <c r="AG92" i="22" s="1"/>
  <c r="AH24" i="22"/>
  <c r="AB138" i="9"/>
  <c r="AB156" i="9" s="1"/>
  <c r="AB73" i="9"/>
  <c r="AB40" i="9"/>
  <c r="AB24" i="9"/>
  <c r="AB56" i="9" s="1"/>
  <c r="X11" i="11"/>
  <c r="AB6" i="13"/>
  <c r="Z18" i="8"/>
  <c r="X15" i="11"/>
  <c r="Z22" i="8"/>
  <c r="Z49" i="9"/>
  <c r="Z14" i="13" s="1"/>
  <c r="N39" i="34"/>
  <c r="AK5" i="34" s="1"/>
  <c r="AK1" i="34" s="1"/>
  <c r="Q39" i="34"/>
  <c r="K39" i="34"/>
  <c r="Y7" i="34" s="1"/>
  <c r="Y8" i="34" s="1"/>
  <c r="P39" i="34"/>
  <c r="L39" i="34"/>
  <c r="AK4" i="34" s="1"/>
  <c r="AK6" i="34" s="1"/>
  <c r="J40" i="34"/>
  <c r="AG52" i="22"/>
  <c r="AG86" i="22" s="1"/>
  <c r="AH18" i="22"/>
  <c r="Y33" i="9"/>
  <c r="D31" i="34"/>
  <c r="F31" i="34" s="1"/>
  <c r="O39" i="34" s="1"/>
  <c r="B32" i="34"/>
  <c r="C32" i="34"/>
  <c r="E32" i="34" s="1"/>
  <c r="H32" i="34" s="1"/>
  <c r="G32" i="34" s="1"/>
  <c r="X14" i="11"/>
  <c r="Z21" i="8"/>
  <c r="T30" i="70"/>
  <c r="T44" i="70"/>
  <c r="S7" i="11"/>
  <c r="AI9" i="22"/>
  <c r="AH44" i="22"/>
  <c r="FB270" i="62"/>
  <c r="I47" i="15"/>
  <c r="AA133" i="9"/>
  <c r="AA151" i="9" s="1"/>
  <c r="AA68" i="9"/>
  <c r="AA35" i="9"/>
  <c r="AA19" i="9"/>
  <c r="AA51" i="9" s="1"/>
  <c r="DT198" i="62"/>
  <c r="W16" i="15"/>
  <c r="AF45" i="22"/>
  <c r="AF79" i="22" s="1"/>
  <c r="AG10" i="22"/>
  <c r="Z50" i="9"/>
  <c r="M38" i="34"/>
  <c r="V64" i="70"/>
  <c r="W63" i="70"/>
  <c r="H31" i="13"/>
  <c r="AA2" i="13"/>
  <c r="AA3" i="13" s="1"/>
  <c r="AB1" i="9"/>
  <c r="X168" i="9"/>
  <c r="T57" i="70" s="1"/>
  <c r="X25" i="11"/>
  <c r="X26" i="15" s="1"/>
  <c r="Z32" i="8"/>
  <c r="R31" i="70"/>
  <c r="R45" i="70"/>
  <c r="R6" i="70"/>
  <c r="DR187" i="62"/>
  <c r="BG68" i="62"/>
  <c r="U4" i="70"/>
  <c r="X65" i="13"/>
  <c r="T39" i="15" s="1"/>
  <c r="W60" i="13"/>
  <c r="AH26" i="22"/>
  <c r="AG60" i="22"/>
  <c r="AG94" i="22" s="1"/>
  <c r="Q40" i="70"/>
  <c r="T34" i="15"/>
  <c r="U44" i="8"/>
  <c r="T37" i="11" s="1"/>
  <c r="S31" i="70"/>
  <c r="S45" i="70"/>
  <c r="AF47" i="22"/>
  <c r="AF81" i="22" s="1"/>
  <c r="AG13" i="22"/>
  <c r="Z148" i="9"/>
  <c r="Z150" i="9"/>
  <c r="Z166" i="9" s="1"/>
  <c r="Z16" i="13" s="1"/>
  <c r="DT185" i="62"/>
  <c r="W3" i="70"/>
  <c r="X2" i="11"/>
  <c r="AI6" i="22"/>
  <c r="AH41" i="22"/>
  <c r="AC5" i="7"/>
  <c r="AB43" i="7"/>
  <c r="X23" i="11"/>
  <c r="X24" i="15" s="1"/>
  <c r="Z30" i="8"/>
  <c r="DQ199" i="62"/>
  <c r="T11" i="70"/>
  <c r="AS11" i="70" s="1"/>
  <c r="AS37" i="70" s="1"/>
  <c r="AC9" i="7"/>
  <c r="AB47" i="7"/>
  <c r="AC6" i="9" s="1"/>
  <c r="O40" i="70"/>
  <c r="O54" i="70"/>
  <c r="Y51" i="13"/>
  <c r="Y52" i="13" s="1"/>
  <c r="Z50" i="13"/>
  <c r="Z63" i="13"/>
  <c r="Y58" i="13"/>
  <c r="AC11" i="7"/>
  <c r="AB49" i="7"/>
  <c r="AC8" i="9" s="1"/>
  <c r="P54" i="70"/>
  <c r="AF65" i="22"/>
  <c r="AF99" i="22" s="1"/>
  <c r="AG31" i="22"/>
  <c r="V43" i="70"/>
  <c r="V16" i="70"/>
  <c r="V29" i="70" s="1"/>
  <c r="X29" i="11"/>
  <c r="X30" i="15" s="1"/>
  <c r="Z36" i="8"/>
  <c r="Z6" i="6"/>
  <c r="R5" i="33"/>
  <c r="X22" i="11"/>
  <c r="X23" i="15" s="1"/>
  <c r="Z29" i="8"/>
  <c r="AC40" i="13"/>
  <c r="AG62" i="22"/>
  <c r="AG96" i="22" s="1"/>
  <c r="AH28" i="22"/>
  <c r="AH48" i="22"/>
  <c r="AH82" i="22" s="1"/>
  <c r="AI14" i="22"/>
  <c r="P50" i="8"/>
  <c r="U5" i="11"/>
  <c r="V10" i="8"/>
  <c r="Y171" i="9"/>
  <c r="V35" i="70"/>
  <c r="V49" i="70"/>
  <c r="G60" i="70"/>
  <c r="AG19" i="22"/>
  <c r="AF53" i="22"/>
  <c r="AF87" i="22" s="1"/>
  <c r="T5" i="11"/>
  <c r="X171" i="9"/>
  <c r="U10" i="8"/>
  <c r="AG50" i="22"/>
  <c r="AG84" i="22" s="1"/>
  <c r="AH16" i="22"/>
  <c r="D30" i="6"/>
  <c r="F30" i="6" s="1"/>
  <c r="B31" i="6"/>
  <c r="P7" i="6"/>
  <c r="C31" i="6"/>
  <c r="X53" i="13"/>
  <c r="X54" i="13" s="1"/>
  <c r="X18" i="11"/>
  <c r="X19" i="15" s="1"/>
  <c r="Z25" i="8"/>
  <c r="DT197" i="62"/>
  <c r="W15" i="15"/>
  <c r="AA87" i="9"/>
  <c r="AA119" i="9" s="1"/>
  <c r="AA103" i="9"/>
  <c r="DN203" i="62"/>
  <c r="Q39" i="11"/>
  <c r="X98" i="9"/>
  <c r="S6" i="70"/>
  <c r="S30" i="70"/>
  <c r="S44" i="70"/>
  <c r="AS4" i="70"/>
  <c r="AS30" i="70" s="1"/>
  <c r="V10" i="15"/>
  <c r="W16" i="8"/>
  <c r="AF70" i="22"/>
  <c r="AF104" i="22" s="1"/>
  <c r="AG36" i="22"/>
  <c r="DT194" i="62"/>
  <c r="W8" i="70"/>
  <c r="W12" i="15"/>
  <c r="AB139" i="9"/>
  <c r="AB157" i="9" s="1"/>
  <c r="AB74" i="9"/>
  <c r="AB25" i="9"/>
  <c r="AB57" i="9" s="1"/>
  <c r="AB41" i="9"/>
  <c r="AB6" i="7"/>
  <c r="AA44" i="7"/>
  <c r="AB3" i="9" s="1"/>
  <c r="AA105" i="9"/>
  <c r="AA89" i="9"/>
  <c r="AA121" i="9" s="1"/>
  <c r="AH22" i="22"/>
  <c r="AG56" i="22"/>
  <c r="AG90" i="22" s="1"/>
  <c r="V4" i="11"/>
  <c r="W8" i="8"/>
  <c r="W47" i="8"/>
  <c r="V31" i="11" s="1"/>
  <c r="DS200" i="62" s="1"/>
  <c r="AA106" i="9"/>
  <c r="AA90" i="9"/>
  <c r="AA122" i="9" s="1"/>
  <c r="Z8" i="13"/>
  <c r="V37" i="15" s="1"/>
  <c r="Z7" i="13"/>
  <c r="V36" i="15" s="1"/>
  <c r="Z70" i="13"/>
  <c r="Z72" i="13" s="1"/>
  <c r="Z39" i="13"/>
  <c r="Z43" i="13"/>
  <c r="Z44" i="13" s="1"/>
  <c r="X19" i="13"/>
  <c r="Y20" i="13" s="1"/>
  <c r="Y21" i="13" s="1"/>
  <c r="U38" i="15" s="1"/>
  <c r="AF64" i="22"/>
  <c r="AF98" i="22" s="1"/>
  <c r="AG30" i="22"/>
  <c r="V34" i="70"/>
  <c r="V48" i="70"/>
  <c r="U9" i="11"/>
  <c r="V37" i="8"/>
  <c r="Z88" i="9"/>
  <c r="Z120" i="9" s="1"/>
  <c r="Z104" i="9"/>
  <c r="AA135" i="9"/>
  <c r="AA153" i="9" s="1"/>
  <c r="AA70" i="9"/>
  <c r="AA21" i="9"/>
  <c r="AA53" i="9" s="1"/>
  <c r="AA37" i="9"/>
  <c r="S33" i="70"/>
  <c r="S47" i="70"/>
  <c r="S37" i="70"/>
  <c r="S51" i="70"/>
  <c r="BA40" i="70"/>
  <c r="BB40" i="70" s="1"/>
  <c r="BB14" i="70"/>
  <c r="Y115" i="9"/>
  <c r="AF55" i="22"/>
  <c r="AF89" i="22" s="1"/>
  <c r="AG21" i="22"/>
  <c r="AF35" i="62"/>
  <c r="FU301" i="62" s="1"/>
  <c r="J14" i="51"/>
  <c r="AG35" i="62" s="1"/>
  <c r="G6" i="61"/>
  <c r="AH20" i="22"/>
  <c r="AG54" i="22"/>
  <c r="AG88" i="22" s="1"/>
  <c r="T8" i="15"/>
  <c r="T6" i="11"/>
  <c r="DQ189" i="62" s="1"/>
  <c r="U12" i="8"/>
  <c r="R13" i="70"/>
  <c r="AF67" i="22"/>
  <c r="AF101" i="22" s="1"/>
  <c r="AG33" i="22"/>
  <c r="AF61" i="22"/>
  <c r="AF95" i="22" s="1"/>
  <c r="AG27" i="22"/>
  <c r="Y84" i="9"/>
  <c r="Y116" i="9" s="1"/>
  <c r="Y100" i="9"/>
  <c r="DO190" i="62"/>
  <c r="R34" i="11"/>
  <c r="X130" i="9"/>
  <c r="DS193" i="62"/>
  <c r="W11" i="15"/>
  <c r="AC12" i="7"/>
  <c r="AB50" i="7"/>
  <c r="AC9" i="9" s="1"/>
  <c r="AA4" i="7"/>
  <c r="AA22" i="7" s="1"/>
  <c r="AB42" i="7"/>
  <c r="AA5" i="6"/>
  <c r="T4" i="33" s="1"/>
  <c r="T33" i="15" s="1"/>
  <c r="H29" i="6"/>
  <c r="G29" i="6" s="1"/>
  <c r="Z83" i="9"/>
  <c r="Z99" i="9"/>
  <c r="Z100" i="9"/>
  <c r="Z84" i="9"/>
  <c r="Z116" i="9" s="1"/>
  <c r="Q54" i="70" l="1"/>
  <c r="U6" i="11"/>
  <c r="DR189" i="62" s="1"/>
  <c r="Z33" i="9"/>
  <c r="AD144" i="9"/>
  <c r="AD162" i="9" s="1"/>
  <c r="Z65" i="9"/>
  <c r="Y114" i="9"/>
  <c r="Y15" i="13" s="1"/>
  <c r="Y19" i="13" s="1"/>
  <c r="U8" i="15"/>
  <c r="AD30" i="9"/>
  <c r="AD62" i="9" s="1"/>
  <c r="AD79" i="9"/>
  <c r="AD111" i="9" s="1"/>
  <c r="Z108" i="9"/>
  <c r="Z114" i="9" s="1"/>
  <c r="Z15" i="13" s="1"/>
  <c r="Z19" i="13" s="1"/>
  <c r="Z92" i="9"/>
  <c r="Z124" i="9" s="1"/>
  <c r="AA92" i="9"/>
  <c r="AA124" i="9" s="1"/>
  <c r="AA108" i="9"/>
  <c r="AC95" i="9"/>
  <c r="AC127" i="9" s="1"/>
  <c r="AC111" i="9"/>
  <c r="AB141" i="9"/>
  <c r="AB159" i="9" s="1"/>
  <c r="AB76" i="9"/>
  <c r="AB27" i="9"/>
  <c r="AB59" i="9" s="1"/>
  <c r="AB43" i="9"/>
  <c r="AC162" i="9"/>
  <c r="AC163" i="9"/>
  <c r="AC164" i="9"/>
  <c r="AB52" i="7"/>
  <c r="AC11" i="9" s="1"/>
  <c r="AC14" i="7"/>
  <c r="AE55" i="7"/>
  <c r="AE14" i="9" s="1"/>
  <c r="AF17" i="7"/>
  <c r="AD55" i="7"/>
  <c r="AA142" i="9"/>
  <c r="AA160" i="9" s="1"/>
  <c r="AA28" i="9"/>
  <c r="AA60" i="9" s="1"/>
  <c r="AA44" i="9"/>
  <c r="AA49" i="9" s="1"/>
  <c r="AA14" i="13" s="1"/>
  <c r="AA77" i="9"/>
  <c r="AA82" i="9" s="1"/>
  <c r="AD164" i="9"/>
  <c r="AD163" i="9"/>
  <c r="AB44" i="9"/>
  <c r="AB142" i="9"/>
  <c r="AB160" i="9" s="1"/>
  <c r="AB77" i="9"/>
  <c r="AB28" i="9"/>
  <c r="AB60" i="9" s="1"/>
  <c r="AC15" i="7"/>
  <c r="AB53" i="7"/>
  <c r="AC12" i="9" s="1"/>
  <c r="AB81" i="9"/>
  <c r="AB32" i="9"/>
  <c r="AB64" i="9" s="1"/>
  <c r="AB48" i="9"/>
  <c r="AB146" i="9"/>
  <c r="AB57" i="7"/>
  <c r="AC16" i="9" s="1"/>
  <c r="AC19" i="7"/>
  <c r="AB13" i="9"/>
  <c r="AB17" i="9" s="1"/>
  <c r="AC16" i="7"/>
  <c r="AB54" i="7"/>
  <c r="AC13" i="9" s="1"/>
  <c r="AA97" i="9"/>
  <c r="AA129" i="9" s="1"/>
  <c r="AA113" i="9"/>
  <c r="AA94" i="9"/>
  <c r="AA126" i="9" s="1"/>
  <c r="AA110" i="9"/>
  <c r="U4" i="15"/>
  <c r="U5" i="15" s="1"/>
  <c r="AA17" i="13"/>
  <c r="X169" i="9"/>
  <c r="T61" i="70" s="1"/>
  <c r="AC18" i="7"/>
  <c r="AB56" i="7"/>
  <c r="AC15" i="9" s="1"/>
  <c r="HD361" i="62"/>
  <c r="HC361" i="62"/>
  <c r="AB107" i="9"/>
  <c r="AB91" i="9"/>
  <c r="AB123" i="9" s="1"/>
  <c r="AC10" i="9"/>
  <c r="AE13" i="7"/>
  <c r="AC51" i="7"/>
  <c r="AD10" i="9" s="1"/>
  <c r="AA112" i="9"/>
  <c r="AA96" i="9"/>
  <c r="AA128" i="9" s="1"/>
  <c r="AB47" i="9"/>
  <c r="AB31" i="9"/>
  <c r="AB63" i="9" s="1"/>
  <c r="AB145" i="9"/>
  <c r="AB165" i="9" s="1"/>
  <c r="AB80" i="9"/>
  <c r="H60" i="70"/>
  <c r="AA6" i="6"/>
  <c r="S5" i="33"/>
  <c r="AG65" i="22"/>
  <c r="AG99" i="22" s="1"/>
  <c r="AH31" i="22"/>
  <c r="Y14" i="11"/>
  <c r="AA21" i="8"/>
  <c r="AH52" i="22"/>
  <c r="AH86" i="22" s="1"/>
  <c r="AI18" i="22"/>
  <c r="DR199" i="62"/>
  <c r="U11" i="70"/>
  <c r="AH68" i="22"/>
  <c r="AH102" i="22" s="1"/>
  <c r="AI34" i="22"/>
  <c r="W4" i="11"/>
  <c r="X47" i="8"/>
  <c r="W31" i="11" s="1"/>
  <c r="X8" i="8"/>
  <c r="Y98" i="9"/>
  <c r="Z20" i="13"/>
  <c r="Z21" i="13" s="1"/>
  <c r="V38" i="15" s="1"/>
  <c r="V5" i="11"/>
  <c r="Z171" i="9"/>
  <c r="W10" i="8"/>
  <c r="AE12" i="7"/>
  <c r="AC50" i="7"/>
  <c r="DO203" i="62"/>
  <c r="R39" i="11"/>
  <c r="AH33" i="22"/>
  <c r="AG67" i="22"/>
  <c r="AG101" i="22" s="1"/>
  <c r="R39" i="70"/>
  <c r="R53" i="70"/>
  <c r="AB133" i="9"/>
  <c r="AB151" i="9" s="1"/>
  <c r="AB68" i="9"/>
  <c r="AB35" i="9"/>
  <c r="AB19" i="9"/>
  <c r="AB51" i="9" s="1"/>
  <c r="S10" i="70"/>
  <c r="S32" i="70"/>
  <c r="S46" i="70"/>
  <c r="X60" i="13"/>
  <c r="Y65" i="13"/>
  <c r="AG53" i="22"/>
  <c r="AG87" i="22" s="1"/>
  <c r="AH19" i="22"/>
  <c r="AH62" i="22"/>
  <c r="AH96" i="22" s="1"/>
  <c r="AI28" i="22"/>
  <c r="Y53" i="13"/>
  <c r="Y54" i="13" s="1"/>
  <c r="Z64" i="13"/>
  <c r="AC136" i="9"/>
  <c r="AC154" i="9" s="1"/>
  <c r="AC71" i="9"/>
  <c r="AC38" i="9"/>
  <c r="AC22" i="9"/>
  <c r="AC54" i="9" s="1"/>
  <c r="AC2" i="9"/>
  <c r="DU185" i="62"/>
  <c r="X3" i="70"/>
  <c r="Y2" i="11"/>
  <c r="U30" i="70"/>
  <c r="U44" i="70"/>
  <c r="O34" i="13"/>
  <c r="L51" i="8" s="1"/>
  <c r="K41" i="11" s="1"/>
  <c r="I34" i="13"/>
  <c r="F51" i="8" s="1"/>
  <c r="E41" i="11" s="1"/>
  <c r="N34" i="13"/>
  <c r="K51" i="8" s="1"/>
  <c r="J41" i="11" s="1"/>
  <c r="H34" i="13"/>
  <c r="E51" i="8" s="1"/>
  <c r="D41" i="11" s="1"/>
  <c r="M34" i="13"/>
  <c r="J51" i="8" s="1"/>
  <c r="I41" i="11" s="1"/>
  <c r="G34" i="13"/>
  <c r="Q34" i="13"/>
  <c r="N51" i="8" s="1"/>
  <c r="M41" i="11" s="1"/>
  <c r="K34" i="13"/>
  <c r="H51" i="8" s="1"/>
  <c r="G41" i="11" s="1"/>
  <c r="R34" i="13"/>
  <c r="O51" i="8" s="1"/>
  <c r="N41" i="11" s="1"/>
  <c r="P34" i="13"/>
  <c r="M51" i="8" s="1"/>
  <c r="L41" i="11" s="1"/>
  <c r="L34" i="13"/>
  <c r="I51" i="8" s="1"/>
  <c r="H41" i="11" s="1"/>
  <c r="J34" i="13"/>
  <c r="G51" i="8" s="1"/>
  <c r="F41" i="11" s="1"/>
  <c r="DP190" i="62"/>
  <c r="S34" i="11"/>
  <c r="Y15" i="11"/>
  <c r="AA22" i="8"/>
  <c r="AI24" i="22"/>
  <c r="AH58" i="22"/>
  <c r="AH92" i="22" s="1"/>
  <c r="AB132" i="9"/>
  <c r="AB67" i="9"/>
  <c r="AB18" i="9"/>
  <c r="AB34" i="9"/>
  <c r="Y24" i="11"/>
  <c r="Y25" i="15" s="1"/>
  <c r="AA31" i="8"/>
  <c r="DT193" i="62"/>
  <c r="X11" i="15"/>
  <c r="AB137" i="9"/>
  <c r="AB155" i="9" s="1"/>
  <c r="AB72" i="9"/>
  <c r="AB23" i="9"/>
  <c r="AB55" i="9" s="1"/>
  <c r="AB39" i="9"/>
  <c r="AA50" i="9"/>
  <c r="AA65" i="9" s="1"/>
  <c r="Y168" i="9"/>
  <c r="U57" i="70" s="1"/>
  <c r="DN208" i="62"/>
  <c r="U41" i="13"/>
  <c r="U42" i="13" s="1"/>
  <c r="I6" i="33"/>
  <c r="P8" i="6"/>
  <c r="I7" i="33" s="1"/>
  <c r="FB272" i="62"/>
  <c r="I58" i="70"/>
  <c r="J45" i="15"/>
  <c r="AH56" i="22"/>
  <c r="AH90" i="22" s="1"/>
  <c r="AI22" i="22"/>
  <c r="AH21" i="22"/>
  <c r="AG55" i="22"/>
  <c r="AG89" i="22" s="1"/>
  <c r="S39" i="70"/>
  <c r="S53" i="70"/>
  <c r="AG64" i="22"/>
  <c r="AG98" i="22" s="1"/>
  <c r="AH30" i="22"/>
  <c r="Y71" i="13"/>
  <c r="DS187" i="62"/>
  <c r="BG69" i="62"/>
  <c r="V4" i="70"/>
  <c r="AC6" i="7"/>
  <c r="AB44" i="7"/>
  <c r="AC3" i="9" s="1"/>
  <c r="V9" i="11"/>
  <c r="W37" i="8"/>
  <c r="T7" i="15"/>
  <c r="T43" i="15" s="1"/>
  <c r="T46" i="15" s="1"/>
  <c r="AC4" i="6"/>
  <c r="V3" i="33" s="1"/>
  <c r="E31" i="6"/>
  <c r="DR188" i="62"/>
  <c r="U5" i="70"/>
  <c r="U6" i="70" s="1"/>
  <c r="AC138" i="9"/>
  <c r="AC156" i="9" s="1"/>
  <c r="AC73" i="9"/>
  <c r="AC40" i="9"/>
  <c r="AC24" i="9"/>
  <c r="AC56" i="9" s="1"/>
  <c r="AE9" i="7"/>
  <c r="AC47" i="7"/>
  <c r="AE5" i="7"/>
  <c r="AC43" i="7"/>
  <c r="W43" i="70"/>
  <c r="W16" i="70"/>
  <c r="W29" i="70" s="1"/>
  <c r="Y25" i="11"/>
  <c r="Y26" i="15" s="1"/>
  <c r="AA32" i="8"/>
  <c r="DU198" i="62"/>
  <c r="X16" i="15"/>
  <c r="DU194" i="62"/>
  <c r="X8" i="70"/>
  <c r="X12" i="15"/>
  <c r="AB87" i="9"/>
  <c r="AB119" i="9" s="1"/>
  <c r="AB103" i="9"/>
  <c r="V45" i="14"/>
  <c r="W40" i="8" s="1"/>
  <c r="V30" i="11" s="1"/>
  <c r="W33" i="14"/>
  <c r="AA58" i="7"/>
  <c r="AA60" i="7" s="1"/>
  <c r="Y17" i="11"/>
  <c r="Y18" i="15" s="1"/>
  <c r="AA24" i="8"/>
  <c r="AC10" i="7"/>
  <c r="AB48" i="7"/>
  <c r="AC7" i="9" s="1"/>
  <c r="AB135" i="9"/>
  <c r="AB153" i="9" s="1"/>
  <c r="AB70" i="9"/>
  <c r="AB21" i="9"/>
  <c r="AB53" i="9" s="1"/>
  <c r="AB37" i="9"/>
  <c r="AE147" i="9"/>
  <c r="AC13" i="8"/>
  <c r="AB101" i="9"/>
  <c r="AB85" i="9"/>
  <c r="AB117" i="9" s="1"/>
  <c r="AB5" i="6"/>
  <c r="U4" i="33" s="1"/>
  <c r="U33" i="15" s="1"/>
  <c r="H30" i="6"/>
  <c r="G30" i="6" s="1"/>
  <c r="AB4" i="7"/>
  <c r="AB22" i="7" s="1"/>
  <c r="AC42" i="7"/>
  <c r="Y130" i="9"/>
  <c r="W34" i="70"/>
  <c r="W48" i="70"/>
  <c r="AT8" i="70"/>
  <c r="AT34" i="70" s="1"/>
  <c r="AD40" i="13"/>
  <c r="CA119" i="62"/>
  <c r="DQ206" i="62"/>
  <c r="T12" i="70"/>
  <c r="T13" i="70" s="1"/>
  <c r="R32" i="70"/>
  <c r="R10" i="70"/>
  <c r="R46" i="70"/>
  <c r="W64" i="70"/>
  <c r="X63" i="70"/>
  <c r="AG45" i="22"/>
  <c r="AG79" i="22" s="1"/>
  <c r="AH10" i="22"/>
  <c r="DU197" i="62"/>
  <c r="X15" i="15"/>
  <c r="AG69" i="22"/>
  <c r="AG103" i="22" s="1"/>
  <c r="AH35" i="22"/>
  <c r="AC134" i="9"/>
  <c r="AC152" i="9" s="1"/>
  <c r="AC69" i="9"/>
  <c r="AC36" i="9"/>
  <c r="AC20" i="9"/>
  <c r="AC52" i="9" s="1"/>
  <c r="AH76" i="22"/>
  <c r="CA120" i="62"/>
  <c r="AG43" i="22"/>
  <c r="AH8" i="22"/>
  <c r="AG37" i="22"/>
  <c r="AB59" i="7" s="1"/>
  <c r="Y28" i="11"/>
  <c r="Y29" i="15" s="1"/>
  <c r="AA35" i="8"/>
  <c r="S38" i="70"/>
  <c r="S52" i="70"/>
  <c r="W35" i="70"/>
  <c r="W49" i="70"/>
  <c r="AA83" i="9"/>
  <c r="AA99" i="9"/>
  <c r="AH15" i="22"/>
  <c r="AG49" i="22"/>
  <c r="AG83" i="22" s="1"/>
  <c r="AE12" i="11"/>
  <c r="AG19" i="8"/>
  <c r="AA104" i="9"/>
  <c r="AA88" i="9"/>
  <c r="AA120" i="9" s="1"/>
  <c r="Y13" i="11"/>
  <c r="AA20" i="8"/>
  <c r="AH17" i="22"/>
  <c r="AG51" i="22"/>
  <c r="AG85" i="22" s="1"/>
  <c r="AE11" i="7"/>
  <c r="AC49" i="7"/>
  <c r="DQ188" i="62"/>
  <c r="T5" i="70"/>
  <c r="T7" i="11"/>
  <c r="AJ14" i="22"/>
  <c r="AI48" i="22"/>
  <c r="AI82" i="22" s="1"/>
  <c r="Y29" i="11"/>
  <c r="Y30" i="15" s="1"/>
  <c r="AA36" i="8"/>
  <c r="Y23" i="11"/>
  <c r="Y24" i="15" s="1"/>
  <c r="AA30" i="8"/>
  <c r="AJ6" i="22"/>
  <c r="AI41" i="22"/>
  <c r="V6" i="11"/>
  <c r="DS189" i="62" s="1"/>
  <c r="V8" i="15"/>
  <c r="W12" i="8"/>
  <c r="AB2" i="13"/>
  <c r="AB3" i="13" s="1"/>
  <c r="AC1" i="9"/>
  <c r="AH78" i="22"/>
  <c r="CA122" i="62"/>
  <c r="M39" i="34"/>
  <c r="AB105" i="9"/>
  <c r="AB89" i="9"/>
  <c r="AB121" i="9" s="1"/>
  <c r="Y27" i="11"/>
  <c r="Y28" i="15" s="1"/>
  <c r="AA34" i="8"/>
  <c r="AE7" i="7"/>
  <c r="AC45" i="7"/>
  <c r="AH66" i="22"/>
  <c r="AH100" i="22" s="1"/>
  <c r="AI32" i="22"/>
  <c r="W10" i="15"/>
  <c r="X16" i="8"/>
  <c r="Y16" i="11"/>
  <c r="Y17" i="15" s="1"/>
  <c r="AA23" i="8"/>
  <c r="AF77" i="22"/>
  <c r="AF105" i="22" s="1"/>
  <c r="Y17" i="8" s="1"/>
  <c r="X10" i="11" s="1"/>
  <c r="AF71" i="22"/>
  <c r="AF72" i="22"/>
  <c r="AB5" i="13" s="1"/>
  <c r="Y21" i="11"/>
  <c r="Y22" i="15" s="1"/>
  <c r="AA28" i="8"/>
  <c r="T33" i="70"/>
  <c r="T47" i="70"/>
  <c r="AS7" i="70"/>
  <c r="AS33" i="70" s="1"/>
  <c r="AI75" i="22"/>
  <c r="AA150" i="9"/>
  <c r="AA166" i="9" s="1"/>
  <c r="AA16" i="13" s="1"/>
  <c r="AA148" i="9"/>
  <c r="EB195" i="62"/>
  <c r="AD13" i="15"/>
  <c r="DU196" i="62"/>
  <c r="X14" i="15"/>
  <c r="X9" i="70"/>
  <c r="T37" i="70"/>
  <c r="T51" i="70"/>
  <c r="AH60" i="22"/>
  <c r="AH94" i="22" s="1"/>
  <c r="AI26" i="22"/>
  <c r="AG63" i="22"/>
  <c r="AG97" i="22" s="1"/>
  <c r="AH29" i="22"/>
  <c r="AJ7" i="22"/>
  <c r="AI42" i="22"/>
  <c r="AC8" i="7"/>
  <c r="AB46" i="7"/>
  <c r="AC5" i="9" s="1"/>
  <c r="U34" i="15"/>
  <c r="V44" i="8"/>
  <c r="U37" i="11" s="1"/>
  <c r="B32" i="6"/>
  <c r="Q7" i="6"/>
  <c r="C32" i="6"/>
  <c r="D31" i="6"/>
  <c r="F31" i="6" s="1"/>
  <c r="AG61" i="22"/>
  <c r="AG95" i="22" s="1"/>
  <c r="AH27" i="22"/>
  <c r="AA102" i="9"/>
  <c r="AA86" i="9"/>
  <c r="AA118" i="9" s="1"/>
  <c r="DR192" i="62"/>
  <c r="U7" i="70"/>
  <c r="U32" i="11"/>
  <c r="DR201" i="62" s="1"/>
  <c r="AB90" i="9"/>
  <c r="AB122" i="9" s="1"/>
  <c r="AB106" i="9"/>
  <c r="Y18" i="11"/>
  <c r="Y19" i="15" s="1"/>
  <c r="AA25" i="8"/>
  <c r="Z115" i="9"/>
  <c r="AC139" i="9"/>
  <c r="AC157" i="9" s="1"/>
  <c r="AC74" i="9"/>
  <c r="AC41" i="9"/>
  <c r="AC25" i="9"/>
  <c r="AC57" i="9" s="1"/>
  <c r="AH54" i="22"/>
  <c r="AH88" i="22" s="1"/>
  <c r="AI20" i="22"/>
  <c r="AG70" i="22"/>
  <c r="AG104" i="22" s="1"/>
  <c r="AH36" i="22"/>
  <c r="AH50" i="22"/>
  <c r="AH84" i="22" s="1"/>
  <c r="AI16" i="22"/>
  <c r="Y22" i="11"/>
  <c r="Y23" i="15" s="1"/>
  <c r="AA29" i="8"/>
  <c r="AA63" i="13"/>
  <c r="AA50" i="13"/>
  <c r="Z51" i="13"/>
  <c r="Z52" i="13" s="1"/>
  <c r="Z58" i="13"/>
  <c r="AG47" i="22"/>
  <c r="AG81" i="22" s="1"/>
  <c r="AH13" i="22"/>
  <c r="U7" i="11"/>
  <c r="AA8" i="13"/>
  <c r="W37" i="15" s="1"/>
  <c r="AA7" i="13"/>
  <c r="W36" i="15" s="1"/>
  <c r="AA70" i="13"/>
  <c r="AA72" i="13" s="1"/>
  <c r="AA39" i="13"/>
  <c r="AA43" i="13"/>
  <c r="AA44" i="13" s="1"/>
  <c r="AA84" i="9"/>
  <c r="AA116" i="9" s="1"/>
  <c r="AA100" i="9"/>
  <c r="AJ9" i="22"/>
  <c r="AI44" i="22"/>
  <c r="B33" i="34"/>
  <c r="D32" i="34"/>
  <c r="F32" i="34" s="1"/>
  <c r="O40" i="34" s="1"/>
  <c r="C33" i="34"/>
  <c r="E33" i="34" s="1"/>
  <c r="H33" i="34" s="1"/>
  <c r="G33" i="34" s="1"/>
  <c r="L40" i="34"/>
  <c r="AL4" i="34" s="1"/>
  <c r="AL6" i="34" s="1"/>
  <c r="Q40" i="34"/>
  <c r="K40" i="34"/>
  <c r="Z7" i="34" s="1"/>
  <c r="Z8" i="34" s="1"/>
  <c r="P40" i="34"/>
  <c r="N40" i="34"/>
  <c r="AL5" i="34" s="1"/>
  <c r="AL1" i="34" s="1"/>
  <c r="J41" i="34"/>
  <c r="Y11" i="11"/>
  <c r="AC6" i="13"/>
  <c r="AA18" i="8"/>
  <c r="Y26" i="11"/>
  <c r="Y27" i="15" s="1"/>
  <c r="AA33" i="8"/>
  <c r="AG59" i="22"/>
  <c r="AG93" i="22" s="1"/>
  <c r="AH25" i="22"/>
  <c r="Y20" i="11"/>
  <c r="Y21" i="15" s="1"/>
  <c r="AA27" i="8"/>
  <c r="AH12" i="22"/>
  <c r="AG46" i="22"/>
  <c r="AG80" i="22" s="1"/>
  <c r="AG57" i="22"/>
  <c r="AG91" i="22" s="1"/>
  <c r="AH23" i="22"/>
  <c r="Y19" i="11"/>
  <c r="Y20" i="15" s="1"/>
  <c r="AA26" i="8"/>
  <c r="AT9" i="70"/>
  <c r="AT35" i="70" s="1"/>
  <c r="Z168" i="9" l="1"/>
  <c r="Z98" i="9"/>
  <c r="V4" i="15"/>
  <c r="V5" i="15" s="1"/>
  <c r="AA33" i="9"/>
  <c r="W4" i="15" s="1"/>
  <c r="W5" i="15" s="1"/>
  <c r="Z130" i="9"/>
  <c r="AA20" i="13"/>
  <c r="AA21" i="13" s="1"/>
  <c r="W38" i="15" s="1"/>
  <c r="AD95" i="9"/>
  <c r="AD127" i="9" s="1"/>
  <c r="AG17" i="7"/>
  <c r="AF55" i="7"/>
  <c r="AF14" i="9" s="1"/>
  <c r="AE144" i="9"/>
  <c r="AE46" i="9"/>
  <c r="AE79" i="9"/>
  <c r="AE30" i="9"/>
  <c r="AE62" i="9" s="1"/>
  <c r="AE14" i="7"/>
  <c r="AC52" i="7"/>
  <c r="AC27" i="9"/>
  <c r="AC59" i="9" s="1"/>
  <c r="AC76" i="9"/>
  <c r="AC43" i="9"/>
  <c r="AC141" i="9"/>
  <c r="AC159" i="9" s="1"/>
  <c r="AB92" i="9"/>
  <c r="AB124" i="9" s="1"/>
  <c r="AB108" i="9"/>
  <c r="AC28" i="9"/>
  <c r="AC60" i="9" s="1"/>
  <c r="AC142" i="9"/>
  <c r="AC160" i="9" s="1"/>
  <c r="AC77" i="9"/>
  <c r="AC44" i="9"/>
  <c r="AE15" i="7"/>
  <c r="AC53" i="7"/>
  <c r="AB93" i="9"/>
  <c r="AB125" i="9" s="1"/>
  <c r="AB109" i="9"/>
  <c r="AA93" i="9"/>
  <c r="AA125" i="9" s="1"/>
  <c r="AA109" i="9"/>
  <c r="AA114" i="9" s="1"/>
  <c r="AA15" i="13" s="1"/>
  <c r="AA19" i="13" s="1"/>
  <c r="AB20" i="13" s="1"/>
  <c r="AB21" i="13" s="1"/>
  <c r="X38" i="15" s="1"/>
  <c r="AC32" i="9"/>
  <c r="AC64" i="9" s="1"/>
  <c r="AC146" i="9"/>
  <c r="AC48" i="9"/>
  <c r="AC81" i="9"/>
  <c r="AC143" i="9"/>
  <c r="AC161" i="9" s="1"/>
  <c r="AC78" i="9"/>
  <c r="AC45" i="9"/>
  <c r="AC29" i="9"/>
  <c r="AC61" i="9" s="1"/>
  <c r="AE16" i="7"/>
  <c r="AC54" i="7"/>
  <c r="AD13" i="9" s="1"/>
  <c r="AB143" i="9"/>
  <c r="AB161" i="9" s="1"/>
  <c r="AB78" i="9"/>
  <c r="AB82" i="9" s="1"/>
  <c r="AB29" i="9"/>
  <c r="AB61" i="9" s="1"/>
  <c r="AB45" i="9"/>
  <c r="AB49" i="9" s="1"/>
  <c r="AB14" i="13" s="1"/>
  <c r="AE19" i="7"/>
  <c r="AC57" i="7"/>
  <c r="AB97" i="9"/>
  <c r="AB129" i="9" s="1"/>
  <c r="AB113" i="9"/>
  <c r="AD51" i="7"/>
  <c r="AD75" i="9"/>
  <c r="AD140" i="9"/>
  <c r="AD158" i="9" s="1"/>
  <c r="AD26" i="9"/>
  <c r="AD58" i="9" s="1"/>
  <c r="AD42" i="9"/>
  <c r="AB17" i="13"/>
  <c r="AE51" i="7"/>
  <c r="AE10" i="9" s="1"/>
  <c r="AF13" i="7"/>
  <c r="HD362" i="62"/>
  <c r="HC362" i="62"/>
  <c r="V57" i="70"/>
  <c r="AC75" i="9"/>
  <c r="AC42" i="9"/>
  <c r="AC26" i="9"/>
  <c r="AC58" i="9" s="1"/>
  <c r="AC140" i="9"/>
  <c r="AC158" i="9" s="1"/>
  <c r="AC145" i="9"/>
  <c r="AC165" i="9" s="1"/>
  <c r="AC80" i="9"/>
  <c r="AC47" i="9"/>
  <c r="AC31" i="9"/>
  <c r="AC63" i="9" s="1"/>
  <c r="V7" i="11"/>
  <c r="DS190" i="62" s="1"/>
  <c r="AB112" i="9"/>
  <c r="AB96" i="9"/>
  <c r="AB128" i="9" s="1"/>
  <c r="AE18" i="7"/>
  <c r="AC56" i="7"/>
  <c r="I60" i="70"/>
  <c r="AS12" i="70"/>
  <c r="AS38" i="70" s="1"/>
  <c r="U32" i="70"/>
  <c r="U10" i="70"/>
  <c r="DV194" i="62"/>
  <c r="Y8" i="70"/>
  <c r="Y12" i="15"/>
  <c r="AH47" i="22"/>
  <c r="AH81" i="22" s="1"/>
  <c r="AI13" i="22"/>
  <c r="AA51" i="13"/>
  <c r="AA52" i="13" s="1"/>
  <c r="AB50" i="13"/>
  <c r="AA58" i="13"/>
  <c r="AB63" i="13"/>
  <c r="AJ16" i="22"/>
  <c r="AI50" i="22"/>
  <c r="AI84" i="22" s="1"/>
  <c r="Z18" i="11"/>
  <c r="Z19" i="15" s="1"/>
  <c r="AB25" i="8"/>
  <c r="U33" i="70"/>
  <c r="U47" i="70"/>
  <c r="AI27" i="22"/>
  <c r="AH61" i="22"/>
  <c r="AH95" i="22" s="1"/>
  <c r="DR206" i="62"/>
  <c r="U12" i="70"/>
  <c r="AI29" i="22"/>
  <c r="AH63" i="22"/>
  <c r="AH97" i="22" s="1"/>
  <c r="AC2" i="13"/>
  <c r="AC3" i="13" s="1"/>
  <c r="AD1" i="9"/>
  <c r="Z29" i="11"/>
  <c r="AB36" i="8"/>
  <c r="AF11" i="7"/>
  <c r="AE49" i="7"/>
  <c r="AA115" i="9"/>
  <c r="AA98" i="9"/>
  <c r="V34" i="15"/>
  <c r="W44" i="8"/>
  <c r="V37" i="11" s="1"/>
  <c r="AB99" i="9"/>
  <c r="AB83" i="9"/>
  <c r="DJ210" i="62"/>
  <c r="N43" i="11"/>
  <c r="DJ212" i="62" s="1"/>
  <c r="DF210" i="62"/>
  <c r="J43" i="11"/>
  <c r="DF212" i="62" s="1"/>
  <c r="AI33" i="22"/>
  <c r="AH67" i="22"/>
  <c r="AH101" i="22" s="1"/>
  <c r="DV197" i="62"/>
  <c r="Y15" i="15"/>
  <c r="N41" i="34"/>
  <c r="AM5" i="34" s="1"/>
  <c r="AM1" i="34" s="1"/>
  <c r="Q41" i="34"/>
  <c r="K41" i="34"/>
  <c r="AA7" i="34" s="1"/>
  <c r="AA8" i="34" s="1"/>
  <c r="P41" i="34"/>
  <c r="L41" i="34"/>
  <c r="AM4" i="34" s="1"/>
  <c r="AM6" i="34" s="1"/>
  <c r="J42" i="34"/>
  <c r="X10" i="15"/>
  <c r="Y16" i="8"/>
  <c r="AJ32" i="22"/>
  <c r="AI66" i="22"/>
  <c r="AI100" i="22" s="1"/>
  <c r="AB70" i="13"/>
  <c r="AB72" i="13" s="1"/>
  <c r="AA71" i="13" s="1"/>
  <c r="AB39" i="13"/>
  <c r="AB8" i="13"/>
  <c r="X37" i="15" s="1"/>
  <c r="AB7" i="13"/>
  <c r="X36" i="15" s="1"/>
  <c r="AK6" i="22"/>
  <c r="AJ41" i="22"/>
  <c r="T31" i="70"/>
  <c r="T45" i="70"/>
  <c r="AS5" i="70"/>
  <c r="AS31" i="70" s="1"/>
  <c r="T6" i="70"/>
  <c r="U46" i="70" s="1"/>
  <c r="AF12" i="11"/>
  <c r="AH19" i="8"/>
  <c r="W5" i="11"/>
  <c r="AA171" i="9"/>
  <c r="X10" i="8"/>
  <c r="AH43" i="22"/>
  <c r="AI8" i="22"/>
  <c r="H66" i="1"/>
  <c r="AH37" i="22"/>
  <c r="AC85" i="9"/>
  <c r="AC117" i="9" s="1"/>
  <c r="AC101" i="9"/>
  <c r="X64" i="70"/>
  <c r="Y63" i="70"/>
  <c r="T38" i="70"/>
  <c r="T52" i="70"/>
  <c r="AF147" i="9"/>
  <c r="AD13" i="8"/>
  <c r="AC137" i="9"/>
  <c r="AC155" i="9" s="1"/>
  <c r="AC72" i="9"/>
  <c r="AC39" i="9"/>
  <c r="AC23" i="9"/>
  <c r="AC55" i="9" s="1"/>
  <c r="DS199" i="62"/>
  <c r="V11" i="70"/>
  <c r="X34" i="70"/>
  <c r="X48" i="70"/>
  <c r="AD2" i="9"/>
  <c r="AD43" i="7"/>
  <c r="AC89" i="9"/>
  <c r="AC121" i="9" s="1"/>
  <c r="AC105" i="9"/>
  <c r="V30" i="70"/>
  <c r="V44" i="70"/>
  <c r="X4" i="11"/>
  <c r="Y47" i="8"/>
  <c r="X31" i="11" s="1"/>
  <c r="DU200" i="62" s="1"/>
  <c r="Y8" i="8"/>
  <c r="DP203" i="62"/>
  <c r="S39" i="11"/>
  <c r="DB210" i="62"/>
  <c r="G43" i="11"/>
  <c r="DB212" i="62" s="1"/>
  <c r="CZ210" i="62"/>
  <c r="E43" i="11"/>
  <c r="CZ212" i="62" s="1"/>
  <c r="DV185" i="62"/>
  <c r="Y3" i="70"/>
  <c r="Z2" i="11"/>
  <c r="AH53" i="22"/>
  <c r="AH87" i="22" s="1"/>
  <c r="AI19" i="22"/>
  <c r="S14" i="70"/>
  <c r="S36" i="70"/>
  <c r="S50" i="70"/>
  <c r="DO208" i="62"/>
  <c r="V41" i="13"/>
  <c r="V42" i="13" s="1"/>
  <c r="U37" i="70"/>
  <c r="U51" i="70"/>
  <c r="AH65" i="22"/>
  <c r="AH99" i="22" s="1"/>
  <c r="AI31" i="22"/>
  <c r="W45" i="14"/>
  <c r="X40" i="8" s="1"/>
  <c r="W30" i="11" s="1"/>
  <c r="X33" i="14"/>
  <c r="AH64" i="22"/>
  <c r="AH98" i="22" s="1"/>
  <c r="AI30" i="22"/>
  <c r="AK9" i="22"/>
  <c r="AJ44" i="22"/>
  <c r="AJ78" i="22" s="1"/>
  <c r="AH57" i="22"/>
  <c r="AH91" i="22" s="1"/>
  <c r="AI23" i="22"/>
  <c r="Z26" i="11"/>
  <c r="Z27" i="15" s="1"/>
  <c r="AB33" i="8"/>
  <c r="M40" i="34"/>
  <c r="Z71" i="13"/>
  <c r="AH70" i="22"/>
  <c r="AI36" i="22"/>
  <c r="AC90" i="9"/>
  <c r="AC122" i="9" s="1"/>
  <c r="AC106" i="9"/>
  <c r="AC135" i="9"/>
  <c r="AC153" i="9" s="1"/>
  <c r="AC70" i="9"/>
  <c r="AC21" i="9"/>
  <c r="AC53" i="9" s="1"/>
  <c r="AC37" i="9"/>
  <c r="X35" i="70"/>
  <c r="X49" i="70"/>
  <c r="W8" i="15"/>
  <c r="W6" i="11"/>
  <c r="DT189" i="62" s="1"/>
  <c r="X12" i="8"/>
  <c r="T39" i="70"/>
  <c r="T53" i="70"/>
  <c r="DU193" i="62"/>
  <c r="Y11" i="15"/>
  <c r="Z23" i="11"/>
  <c r="Z24" i="15" s="1"/>
  <c r="AB30" i="8"/>
  <c r="AH51" i="22"/>
  <c r="AH85" i="22" s="1"/>
  <c r="AI17" i="22"/>
  <c r="EC195" i="62"/>
  <c r="AE13" i="15"/>
  <c r="AG77" i="22"/>
  <c r="AG105" i="22" s="1"/>
  <c r="Z17" i="8" s="1"/>
  <c r="Y10" i="11" s="1"/>
  <c r="AG72" i="22"/>
  <c r="AC5" i="13" s="1"/>
  <c r="AG71" i="22"/>
  <c r="AE10" i="7"/>
  <c r="AC48" i="7"/>
  <c r="Z25" i="11"/>
  <c r="Z26" i="15" s="1"/>
  <c r="AB32" i="8"/>
  <c r="AF5" i="7"/>
  <c r="AE43" i="7"/>
  <c r="AJ22" i="22"/>
  <c r="AI56" i="22"/>
  <c r="AI90" i="22" s="1"/>
  <c r="Z24" i="11"/>
  <c r="Z25" i="15" s="1"/>
  <c r="AB31" i="8"/>
  <c r="AB150" i="9"/>
  <c r="AB148" i="9"/>
  <c r="Z15" i="11"/>
  <c r="AB22" i="8"/>
  <c r="DI210" i="62"/>
  <c r="M43" i="11"/>
  <c r="DI212" i="62" s="1"/>
  <c r="DG210" i="62"/>
  <c r="K43" i="11"/>
  <c r="DG212" i="62" s="1"/>
  <c r="X43" i="70"/>
  <c r="AU3" i="70"/>
  <c r="AU16" i="70" s="1"/>
  <c r="AU29" i="70" s="1"/>
  <c r="AU2" i="70"/>
  <c r="X16" i="70"/>
  <c r="X29" i="70" s="1"/>
  <c r="AC87" i="9"/>
  <c r="AC119" i="9" s="1"/>
  <c r="AC103" i="9"/>
  <c r="DS188" i="62"/>
  <c r="V5" i="70"/>
  <c r="DT200" i="62"/>
  <c r="AH59" i="22"/>
  <c r="AH93" i="22" s="1"/>
  <c r="AI25" i="22"/>
  <c r="DS192" i="62"/>
  <c r="V7" i="70"/>
  <c r="V32" i="11"/>
  <c r="DS201" i="62" s="1"/>
  <c r="AS13" i="70"/>
  <c r="AS39" i="70" s="1"/>
  <c r="AD9" i="9"/>
  <c r="AD50" i="7"/>
  <c r="AA168" i="9"/>
  <c r="W57" i="70" s="1"/>
  <c r="AJ18" i="22"/>
  <c r="AI52" i="22"/>
  <c r="AI86" i="22" s="1"/>
  <c r="E32" i="6"/>
  <c r="AD4" i="6"/>
  <c r="W3" i="33" s="1"/>
  <c r="Z16" i="11"/>
  <c r="Z17" i="15" s="1"/>
  <c r="AB23" i="8"/>
  <c r="AD4" i="9"/>
  <c r="AD45" i="7"/>
  <c r="Z13" i="11"/>
  <c r="AB20" i="8"/>
  <c r="AH69" i="22"/>
  <c r="AH103" i="22" s="1"/>
  <c r="AI35" i="22"/>
  <c r="Z17" i="11"/>
  <c r="Z18" i="15" s="1"/>
  <c r="AB24" i="8"/>
  <c r="U31" i="70"/>
  <c r="U45" i="70"/>
  <c r="AI21" i="22"/>
  <c r="AH55" i="22"/>
  <c r="AH89" i="22" s="1"/>
  <c r="DV198" i="62"/>
  <c r="Y16" i="15"/>
  <c r="DA210" i="62"/>
  <c r="F43" i="11"/>
  <c r="DA212" i="62" s="1"/>
  <c r="R35" i="13"/>
  <c r="Y36" i="13"/>
  <c r="D51" i="8"/>
  <c r="C41" i="11" s="1"/>
  <c r="Z19" i="11"/>
  <c r="Z20" i="15" s="1"/>
  <c r="AB26" i="8"/>
  <c r="Z11" i="11"/>
  <c r="AD6" i="13"/>
  <c r="AB18" i="8"/>
  <c r="Z22" i="11"/>
  <c r="Z23" i="15" s="1"/>
  <c r="AB29" i="8"/>
  <c r="AJ20" i="22"/>
  <c r="AI54" i="22"/>
  <c r="AI88" i="22" s="1"/>
  <c r="V7" i="15"/>
  <c r="J6" i="33"/>
  <c r="Q8" i="6"/>
  <c r="J7" i="33" s="1"/>
  <c r="AI76" i="22"/>
  <c r="AI60" i="22"/>
  <c r="AI94" i="22" s="1"/>
  <c r="AJ26" i="22"/>
  <c r="AJ75" i="22"/>
  <c r="Z21" i="11"/>
  <c r="Z22" i="15" s="1"/>
  <c r="AB28" i="8"/>
  <c r="AE45" i="7"/>
  <c r="AF7" i="7"/>
  <c r="AJ48" i="22"/>
  <c r="AJ82" i="22" s="1"/>
  <c r="AK14" i="22"/>
  <c r="DV196" i="62"/>
  <c r="Y14" i="15"/>
  <c r="Y9" i="70"/>
  <c r="AI15" i="22"/>
  <c r="AH49" i="22"/>
  <c r="AH83" i="22" s="1"/>
  <c r="Z28" i="11"/>
  <c r="Z29" i="15" s="1"/>
  <c r="AB35" i="8"/>
  <c r="R36" i="70"/>
  <c r="R14" i="70"/>
  <c r="R50" i="70"/>
  <c r="AF9" i="7"/>
  <c r="AE47" i="7"/>
  <c r="AC133" i="9"/>
  <c r="AC151" i="9" s="1"/>
  <c r="AC68" i="9"/>
  <c r="AC35" i="9"/>
  <c r="AC19" i="9"/>
  <c r="AC51" i="9" s="1"/>
  <c r="FC270" i="62"/>
  <c r="J47" i="15"/>
  <c r="AB104" i="9"/>
  <c r="AB88" i="9"/>
  <c r="AB120" i="9" s="1"/>
  <c r="AI58" i="22"/>
  <c r="AI92" i="22" s="1"/>
  <c r="AJ24" i="22"/>
  <c r="DC210" i="62"/>
  <c r="H43" i="11"/>
  <c r="DC212" i="62" s="1"/>
  <c r="DE210" i="62"/>
  <c r="I43" i="11"/>
  <c r="DE212" i="62" s="1"/>
  <c r="AC132" i="9"/>
  <c r="AC67" i="9"/>
  <c r="AC17" i="9"/>
  <c r="AC34" i="9"/>
  <c r="AC18" i="9"/>
  <c r="AB84" i="9"/>
  <c r="AB116" i="9" s="1"/>
  <c r="AB100" i="9"/>
  <c r="AE50" i="7"/>
  <c r="AF12" i="7"/>
  <c r="U7" i="15"/>
  <c r="BG70" i="62"/>
  <c r="DT187" i="62"/>
  <c r="W4" i="70"/>
  <c r="AT4" i="70" s="1"/>
  <c r="AT30" i="70" s="1"/>
  <c r="AB6" i="6"/>
  <c r="T5" i="33"/>
  <c r="Y169" i="9"/>
  <c r="U61" i="70" s="1"/>
  <c r="AI78" i="22"/>
  <c r="Z20" i="11"/>
  <c r="Z21" i="15" s="1"/>
  <c r="AB27" i="8"/>
  <c r="AE8" i="7"/>
  <c r="AC46" i="7"/>
  <c r="AD6" i="9"/>
  <c r="AD47" i="7"/>
  <c r="AH46" i="22"/>
  <c r="AH80" i="22" s="1"/>
  <c r="AI12" i="22"/>
  <c r="D33" i="34"/>
  <c r="F33" i="34" s="1"/>
  <c r="O41" i="34" s="1"/>
  <c r="B34" i="34"/>
  <c r="C34" i="34"/>
  <c r="E34" i="34" s="1"/>
  <c r="H34" i="34" s="1"/>
  <c r="G34" i="34" s="1"/>
  <c r="DR190" i="62"/>
  <c r="U34" i="11"/>
  <c r="Z53" i="13"/>
  <c r="Z54" i="13" s="1"/>
  <c r="AA64" i="13"/>
  <c r="C33" i="6"/>
  <c r="D32" i="6"/>
  <c r="F32" i="6" s="1"/>
  <c r="R7" i="6"/>
  <c r="B33" i="6"/>
  <c r="AK7" i="22"/>
  <c r="AJ42" i="22"/>
  <c r="AJ76" i="22" s="1"/>
  <c r="W9" i="11"/>
  <c r="X37" i="8"/>
  <c r="Z27" i="11"/>
  <c r="Z28" i="15" s="1"/>
  <c r="AB34" i="8"/>
  <c r="AE40" i="13"/>
  <c r="DQ190" i="62"/>
  <c r="T34" i="11"/>
  <c r="AD8" i="9"/>
  <c r="AD49" i="7"/>
  <c r="AH45" i="22"/>
  <c r="AI10" i="22"/>
  <c r="AE42" i="7"/>
  <c r="AC4" i="7"/>
  <c r="AC22" i="7" s="1"/>
  <c r="AB102" i="9"/>
  <c r="AB86" i="9"/>
  <c r="AB118" i="9" s="1"/>
  <c r="H31" i="6"/>
  <c r="G31" i="6" s="1"/>
  <c r="AC5" i="6"/>
  <c r="V4" i="33" s="1"/>
  <c r="V33" i="15" s="1"/>
  <c r="AE6" i="7"/>
  <c r="AC44" i="7"/>
  <c r="U59" i="13"/>
  <c r="V43" i="13"/>
  <c r="V44" i="13" s="1"/>
  <c r="AB50" i="9"/>
  <c r="AB65" i="9" s="1"/>
  <c r="AB33" i="9"/>
  <c r="DH210" i="62"/>
  <c r="L43" i="11"/>
  <c r="DH212" i="62" s="1"/>
  <c r="CY210" i="62"/>
  <c r="D43" i="11"/>
  <c r="CY212" i="62" s="1"/>
  <c r="AB58" i="7"/>
  <c r="AB60" i="7" s="1"/>
  <c r="Y60" i="13"/>
  <c r="Z65" i="13"/>
  <c r="V39" i="15" s="1"/>
  <c r="AJ28" i="22"/>
  <c r="AI62" i="22"/>
  <c r="AI96" i="22" s="1"/>
  <c r="AI68" i="22"/>
  <c r="AI102" i="22" s="1"/>
  <c r="AJ34" i="22"/>
  <c r="Z14" i="11"/>
  <c r="AB21" i="8"/>
  <c r="Z169" i="9" l="1"/>
  <c r="AA130" i="9"/>
  <c r="AB166" i="9"/>
  <c r="AB16" i="13" s="1"/>
  <c r="AE95" i="9"/>
  <c r="AE127" i="9" s="1"/>
  <c r="AE111" i="9"/>
  <c r="AC108" i="9"/>
  <c r="AC92" i="9"/>
  <c r="AC124" i="9" s="1"/>
  <c r="AE164" i="9"/>
  <c r="AE162" i="9"/>
  <c r="AE163" i="9"/>
  <c r="AD11" i="9"/>
  <c r="AD52" i="7"/>
  <c r="AF144" i="9"/>
  <c r="AF30" i="9"/>
  <c r="AF62" i="9" s="1"/>
  <c r="AF46" i="9"/>
  <c r="AF79" i="9"/>
  <c r="AE52" i="7"/>
  <c r="AE11" i="9" s="1"/>
  <c r="AF14" i="7"/>
  <c r="AG55" i="7"/>
  <c r="AG14" i="9" s="1"/>
  <c r="AH17" i="7"/>
  <c r="AC109" i="9"/>
  <c r="AC93" i="9"/>
  <c r="AC125" i="9" s="1"/>
  <c r="AD12" i="9"/>
  <c r="AD53" i="7"/>
  <c r="AE53" i="7"/>
  <c r="AF15" i="7"/>
  <c r="AC94" i="9"/>
  <c r="AC126" i="9" s="1"/>
  <c r="AC110" i="9"/>
  <c r="AD16" i="9"/>
  <c r="AD57" i="7"/>
  <c r="AD54" i="7"/>
  <c r="AE57" i="7"/>
  <c r="AE16" i="9" s="1"/>
  <c r="AF19" i="7"/>
  <c r="AD143" i="9"/>
  <c r="AD161" i="9" s="1"/>
  <c r="AD45" i="9"/>
  <c r="AD78" i="9"/>
  <c r="AD29" i="9"/>
  <c r="AD61" i="9" s="1"/>
  <c r="AC97" i="9"/>
  <c r="AC129" i="9" s="1"/>
  <c r="AC113" i="9"/>
  <c r="AE54" i="7"/>
  <c r="AE13" i="9" s="1"/>
  <c r="AF16" i="7"/>
  <c r="AB94" i="9"/>
  <c r="AB126" i="9" s="1"/>
  <c r="AB110" i="9"/>
  <c r="AB114" i="9" s="1"/>
  <c r="AB15" i="13" s="1"/>
  <c r="AC17" i="13"/>
  <c r="AC49" i="9"/>
  <c r="AC14" i="13" s="1"/>
  <c r="AE75" i="9"/>
  <c r="AE42" i="9"/>
  <c r="AE26" i="9"/>
  <c r="AE58" i="9" s="1"/>
  <c r="AE140" i="9"/>
  <c r="AE158" i="9" s="1"/>
  <c r="W7" i="11"/>
  <c r="DT190" i="62" s="1"/>
  <c r="AD15" i="9"/>
  <c r="AD56" i="7"/>
  <c r="HC363" i="62"/>
  <c r="HD363" i="62"/>
  <c r="AE56" i="7"/>
  <c r="AE15" i="9" s="1"/>
  <c r="AE47" i="9" s="1"/>
  <c r="AF18" i="7"/>
  <c r="AC96" i="9"/>
  <c r="AC128" i="9" s="1"/>
  <c r="AC112" i="9"/>
  <c r="AC91" i="9"/>
  <c r="AC123" i="9" s="1"/>
  <c r="AC107" i="9"/>
  <c r="AG13" i="7"/>
  <c r="AF51" i="7"/>
  <c r="AF10" i="9" s="1"/>
  <c r="AD91" i="9"/>
  <c r="AD123" i="9" s="1"/>
  <c r="AD107" i="9"/>
  <c r="AE2" i="9"/>
  <c r="Y10" i="15"/>
  <c r="Z16" i="8"/>
  <c r="AK44" i="22"/>
  <c r="AL9" i="22"/>
  <c r="S40" i="70"/>
  <c r="S54" i="70"/>
  <c r="DT188" i="62"/>
  <c r="W5" i="70"/>
  <c r="W6" i="70" s="1"/>
  <c r="X9" i="11"/>
  <c r="Y37" i="8"/>
  <c r="AE8" i="9"/>
  <c r="AI61" i="22"/>
  <c r="AI95" i="22" s="1"/>
  <c r="AJ27" i="22"/>
  <c r="AA53" i="13"/>
  <c r="AA54" i="13" s="1"/>
  <c r="AL7" i="22"/>
  <c r="AK42" i="22"/>
  <c r="AK76" i="22" s="1"/>
  <c r="DW196" i="62"/>
  <c r="Z14" i="15"/>
  <c r="Z9" i="70"/>
  <c r="E14" i="12"/>
  <c r="X6" i="11"/>
  <c r="DU189" i="62" s="1"/>
  <c r="Y12" i="8"/>
  <c r="AF10" i="7"/>
  <c r="AE48" i="7"/>
  <c r="AG12" i="7"/>
  <c r="AF50" i="7"/>
  <c r="AF9" i="9" s="1"/>
  <c r="Y4" i="11"/>
  <c r="Z47" i="8"/>
  <c r="Y31" i="11" s="1"/>
  <c r="DV200" i="62" s="1"/>
  <c r="Z8" i="8"/>
  <c r="AA26" i="11"/>
  <c r="AA27" i="15" s="1"/>
  <c r="AC33" i="8"/>
  <c r="X45" i="14"/>
  <c r="Y40" i="8" s="1"/>
  <c r="X30" i="11" s="1"/>
  <c r="Y33" i="14"/>
  <c r="AI53" i="22"/>
  <c r="AI87" i="22" s="1"/>
  <c r="AJ19" i="22"/>
  <c r="AG12" i="11"/>
  <c r="AI19" i="8"/>
  <c r="M41" i="34"/>
  <c r="DS206" i="62"/>
  <c r="V12" i="70"/>
  <c r="V13" i="70" s="1"/>
  <c r="AG11" i="7"/>
  <c r="AF49" i="7"/>
  <c r="AF8" i="9" s="1"/>
  <c r="AJ29" i="22"/>
  <c r="AI63" i="22"/>
  <c r="AI97" i="22" s="1"/>
  <c r="AJ13" i="22"/>
  <c r="AI47" i="22"/>
  <c r="AI81" i="22" s="1"/>
  <c r="AF45" i="7"/>
  <c r="AF4" i="9" s="1"/>
  <c r="AG7" i="7"/>
  <c r="V43" i="15"/>
  <c r="V46" i="15" s="1"/>
  <c r="AC6" i="6"/>
  <c r="U5" i="33"/>
  <c r="R40" i="70"/>
  <c r="R54" i="70"/>
  <c r="AJ10" i="22"/>
  <c r="AI45" i="22"/>
  <c r="AD73" i="9"/>
  <c r="AD138" i="9"/>
  <c r="AD156" i="9" s="1"/>
  <c r="AD24" i="9"/>
  <c r="AD56" i="9" s="1"/>
  <c r="AD40" i="9"/>
  <c r="DR203" i="62"/>
  <c r="U39" i="11"/>
  <c r="DW194" i="62"/>
  <c r="Z8" i="70"/>
  <c r="Z12" i="15"/>
  <c r="E12" i="12"/>
  <c r="AI55" i="22"/>
  <c r="AI89" i="22" s="1"/>
  <c r="AJ21" i="22"/>
  <c r="AI51" i="22"/>
  <c r="AI85" i="22" s="1"/>
  <c r="AJ17" i="22"/>
  <c r="AJ62" i="22"/>
  <c r="AJ96" i="22" s="1"/>
  <c r="AK28" i="22"/>
  <c r="R50" i="8"/>
  <c r="V64" i="13"/>
  <c r="R39" i="15" s="1"/>
  <c r="R43" i="15" s="1"/>
  <c r="R46" i="15" s="1"/>
  <c r="AH79" i="22"/>
  <c r="CA123" i="62"/>
  <c r="DQ203" i="62"/>
  <c r="T39" i="11"/>
  <c r="W30" i="70"/>
  <c r="W44" i="70"/>
  <c r="AC150" i="9"/>
  <c r="AC166" i="9" s="1"/>
  <c r="AC16" i="13" s="1"/>
  <c r="AC148" i="9"/>
  <c r="AJ58" i="22"/>
  <c r="AJ92" i="22" s="1"/>
  <c r="AK24" i="22"/>
  <c r="AC84" i="9"/>
  <c r="AC116" i="9" s="1"/>
  <c r="AC100" i="9"/>
  <c r="AA28" i="11"/>
  <c r="AA29" i="15" s="1"/>
  <c r="AC35" i="8"/>
  <c r="AA22" i="11"/>
  <c r="AA23" i="15" s="1"/>
  <c r="AC29" i="8"/>
  <c r="AA19" i="11"/>
  <c r="AA20" i="15" s="1"/>
  <c r="AC26" i="8"/>
  <c r="AJ35" i="22"/>
  <c r="AI69" i="22"/>
  <c r="AI103" i="22" s="1"/>
  <c r="AA16" i="11"/>
  <c r="AA17" i="15" s="1"/>
  <c r="AC23" i="8"/>
  <c r="AA25" i="11"/>
  <c r="AA26" i="15" s="1"/>
  <c r="AC32" i="8"/>
  <c r="DV193" i="62"/>
  <c r="Z11" i="15"/>
  <c r="DT199" i="62"/>
  <c r="W11" i="70"/>
  <c r="AT11" i="70" s="1"/>
  <c r="AT37" i="70" s="1"/>
  <c r="AB168" i="9"/>
  <c r="X57" i="70" s="1"/>
  <c r="AC88" i="9"/>
  <c r="AC120" i="9" s="1"/>
  <c r="AC104" i="9"/>
  <c r="Y64" i="70"/>
  <c r="Z63" i="70"/>
  <c r="AC59" i="7"/>
  <c r="H67" i="1"/>
  <c r="H69" i="1" s="1"/>
  <c r="ED195" i="62"/>
  <c r="AF13" i="15"/>
  <c r="AF40" i="13"/>
  <c r="L42" i="34"/>
  <c r="AN4" i="34" s="1"/>
  <c r="AN6" i="34" s="1"/>
  <c r="Q42" i="34"/>
  <c r="K42" i="34"/>
  <c r="AB7" i="34" s="1"/>
  <c r="AB8" i="34" s="1"/>
  <c r="P42" i="34"/>
  <c r="N42" i="34"/>
  <c r="AN5" i="34" s="1"/>
  <c r="AN1" i="34" s="1"/>
  <c r="J43" i="34"/>
  <c r="AB115" i="9"/>
  <c r="AB130" i="9" s="1"/>
  <c r="AB98" i="9"/>
  <c r="AA29" i="11"/>
  <c r="AA30" i="15" s="1"/>
  <c r="AC36" i="8"/>
  <c r="AJ50" i="22"/>
  <c r="AJ84" i="22" s="1"/>
  <c r="AK16" i="22"/>
  <c r="U36" i="70"/>
  <c r="U14" i="70"/>
  <c r="AJ68" i="22"/>
  <c r="AJ102" i="22" s="1"/>
  <c r="AK34" i="22"/>
  <c r="AD5" i="9"/>
  <c r="AD46" i="7"/>
  <c r="AF47" i="7"/>
  <c r="AF6" i="9" s="1"/>
  <c r="AG9" i="7"/>
  <c r="AI49" i="22"/>
  <c r="AI83" i="22" s="1"/>
  <c r="AJ15" i="22"/>
  <c r="AJ60" i="22"/>
  <c r="AJ94" i="22" s="1"/>
  <c r="AK26" i="22"/>
  <c r="AA17" i="11"/>
  <c r="AA18" i="15" s="1"/>
  <c r="AC24" i="8"/>
  <c r="H32" i="6"/>
  <c r="G32" i="6" s="1"/>
  <c r="AD5" i="6"/>
  <c r="W4" i="33" s="1"/>
  <c r="W33" i="15" s="1"/>
  <c r="AF42" i="7"/>
  <c r="AE4" i="7"/>
  <c r="AE22" i="7" s="1"/>
  <c r="AA27" i="11"/>
  <c r="AA28" i="15" s="1"/>
  <c r="AC34" i="8"/>
  <c r="Y35" i="70"/>
  <c r="Y49" i="70"/>
  <c r="K6" i="33"/>
  <c r="R8" i="6"/>
  <c r="K7" i="33" s="1"/>
  <c r="AI46" i="22"/>
  <c r="AJ12" i="22"/>
  <c r="AE9" i="9"/>
  <c r="AC82" i="9"/>
  <c r="AC99" i="9"/>
  <c r="AC83" i="9"/>
  <c r="AA21" i="11"/>
  <c r="AA22" i="15" s="1"/>
  <c r="AC28" i="8"/>
  <c r="AJ54" i="22"/>
  <c r="AJ88" i="22" s="1"/>
  <c r="AK20" i="22"/>
  <c r="AD69" i="9"/>
  <c r="AD134" i="9"/>
  <c r="AD152" i="9" s="1"/>
  <c r="AD20" i="9"/>
  <c r="AD52" i="9" s="1"/>
  <c r="AD36" i="9"/>
  <c r="AA24" i="11"/>
  <c r="AA25" i="15" s="1"/>
  <c r="AC31" i="8"/>
  <c r="AF43" i="7"/>
  <c r="AG5" i="7"/>
  <c r="AD3" i="9"/>
  <c r="AD44" i="7"/>
  <c r="DT192" i="62"/>
  <c r="W7" i="70"/>
  <c r="AT7" i="70" s="1"/>
  <c r="AT33" i="70" s="1"/>
  <c r="W32" i="11"/>
  <c r="DT201" i="62" s="1"/>
  <c r="AE4" i="6"/>
  <c r="X3" i="33" s="1"/>
  <c r="E33" i="6"/>
  <c r="AA20" i="11"/>
  <c r="AA21" i="15" s="1"/>
  <c r="AC27" i="8"/>
  <c r="AL14" i="22"/>
  <c r="AK48" i="22"/>
  <c r="AK82" i="22" s="1"/>
  <c r="V33" i="70"/>
  <c r="V47" i="70"/>
  <c r="AI59" i="22"/>
  <c r="AI93" i="22" s="1"/>
  <c r="AJ25" i="22"/>
  <c r="V31" i="70"/>
  <c r="V45" i="70"/>
  <c r="AA15" i="11"/>
  <c r="AC22" i="8"/>
  <c r="AJ56" i="22"/>
  <c r="AJ90" i="22" s="1"/>
  <c r="AK22" i="22"/>
  <c r="AA23" i="11"/>
  <c r="AA24" i="15" s="1"/>
  <c r="AC30" i="8"/>
  <c r="AI70" i="22"/>
  <c r="AI104" i="22" s="1"/>
  <c r="AJ36" i="22"/>
  <c r="AJ23" i="22"/>
  <c r="AI57" i="22"/>
  <c r="AI91" i="22" s="1"/>
  <c r="V59" i="13"/>
  <c r="S50" i="8" s="1"/>
  <c r="DW185" i="62"/>
  <c r="Z3" i="70"/>
  <c r="AA2" i="11"/>
  <c r="BG71" i="62"/>
  <c r="DU187" i="62"/>
  <c r="X4" i="70"/>
  <c r="R9" i="62"/>
  <c r="Q16" i="62" s="1"/>
  <c r="BU112" i="62"/>
  <c r="T32" i="70"/>
  <c r="T10" i="70"/>
  <c r="U50" i="70" s="1"/>
  <c r="T46" i="70"/>
  <c r="AS6" i="70"/>
  <c r="AS32" i="70" s="1"/>
  <c r="AK41" i="22"/>
  <c r="AL6" i="22"/>
  <c r="AI67" i="22"/>
  <c r="AI101" i="22" s="1"/>
  <c r="AJ33" i="22"/>
  <c r="Z30" i="15"/>
  <c r="E16" i="12"/>
  <c r="U38" i="70"/>
  <c r="U52" i="70"/>
  <c r="U13" i="70"/>
  <c r="AA65" i="13"/>
  <c r="W39" i="15" s="1"/>
  <c r="Z60" i="13"/>
  <c r="B34" i="6"/>
  <c r="C34" i="6"/>
  <c r="S7" i="6"/>
  <c r="D33" i="6"/>
  <c r="F33" i="6" s="1"/>
  <c r="AE46" i="7"/>
  <c r="AF8" i="7"/>
  <c r="AE4" i="9"/>
  <c r="R46" i="13"/>
  <c r="AH36" i="13"/>
  <c r="D52" i="10"/>
  <c r="D48" i="10" s="1"/>
  <c r="CG152" i="62" s="1"/>
  <c r="R48" i="13"/>
  <c r="AB36" i="13"/>
  <c r="AD36" i="13"/>
  <c r="FC272" i="62"/>
  <c r="J58" i="70"/>
  <c r="K45" i="15"/>
  <c r="AK18" i="22"/>
  <c r="AJ52" i="22"/>
  <c r="AJ86" i="22" s="1"/>
  <c r="AA14" i="11"/>
  <c r="AC21" i="8"/>
  <c r="AK75" i="22"/>
  <c r="DW197" i="62"/>
  <c r="Z15" i="15"/>
  <c r="E15" i="12"/>
  <c r="X4" i="15"/>
  <c r="X5" i="15" s="1"/>
  <c r="AF6" i="7"/>
  <c r="AE44" i="7"/>
  <c r="B35" i="34"/>
  <c r="D34" i="34"/>
  <c r="F34" i="34" s="1"/>
  <c r="O42" i="34" s="1"/>
  <c r="C35" i="34"/>
  <c r="E35" i="34" s="1"/>
  <c r="H35" i="34" s="1"/>
  <c r="G35" i="34" s="1"/>
  <c r="AD136" i="9"/>
  <c r="AD154" i="9" s="1"/>
  <c r="AD71" i="9"/>
  <c r="AD22" i="9"/>
  <c r="AD54" i="9" s="1"/>
  <c r="AD38" i="9"/>
  <c r="AC33" i="9"/>
  <c r="AC50" i="9"/>
  <c r="AC65" i="9" s="1"/>
  <c r="AE6" i="9"/>
  <c r="J60" i="70"/>
  <c r="CX210" i="62"/>
  <c r="C23" i="12"/>
  <c r="C43" i="11"/>
  <c r="AA13" i="11"/>
  <c r="AC20" i="8"/>
  <c r="W34" i="15"/>
  <c r="X44" i="8"/>
  <c r="W37" i="11" s="1"/>
  <c r="AD74" i="9"/>
  <c r="AD139" i="9"/>
  <c r="AD157" i="9" s="1"/>
  <c r="AD41" i="9"/>
  <c r="AD25" i="9"/>
  <c r="AD57" i="9" s="1"/>
  <c r="DW198" i="62"/>
  <c r="Z16" i="15"/>
  <c r="AD7" i="9"/>
  <c r="AD48" i="7"/>
  <c r="AH104" i="22"/>
  <c r="CA124" i="62"/>
  <c r="AI65" i="22"/>
  <c r="AI99" i="22" s="1"/>
  <c r="AJ31" i="22"/>
  <c r="Y16" i="70"/>
  <c r="Y29" i="70" s="1"/>
  <c r="Y43" i="70"/>
  <c r="DP208" i="62"/>
  <c r="W41" i="13"/>
  <c r="W42" i="13" s="1"/>
  <c r="W59" i="13" s="1"/>
  <c r="T50" i="8" s="1"/>
  <c r="AC58" i="7"/>
  <c r="V37" i="70"/>
  <c r="V51" i="70"/>
  <c r="AG147" i="9"/>
  <c r="AE13" i="8"/>
  <c r="AI43" i="22"/>
  <c r="AJ8" i="22"/>
  <c r="AI37" i="22"/>
  <c r="AE59" i="7" s="1"/>
  <c r="AA169" i="9"/>
  <c r="W61" i="70" s="1"/>
  <c r="X5" i="11"/>
  <c r="AB171" i="9"/>
  <c r="Y10" i="8"/>
  <c r="W7" i="15"/>
  <c r="AD2" i="13"/>
  <c r="AD3" i="13" s="1"/>
  <c r="AE1" i="9"/>
  <c r="Y34" i="70"/>
  <c r="Y48" i="70"/>
  <c r="V61" i="70"/>
  <c r="AA11" i="11"/>
  <c r="AE6" i="13"/>
  <c r="AC18" i="8"/>
  <c r="AC86" i="9"/>
  <c r="AC118" i="9" s="1"/>
  <c r="AC102" i="9"/>
  <c r="AI64" i="22"/>
  <c r="AI98" i="22" s="1"/>
  <c r="AJ30" i="22"/>
  <c r="V6" i="70"/>
  <c r="AD132" i="9"/>
  <c r="AD67" i="9"/>
  <c r="AD34" i="9"/>
  <c r="AD18" i="9"/>
  <c r="AH77" i="22"/>
  <c r="CA121" i="62"/>
  <c r="AH72" i="22"/>
  <c r="AD5" i="13" s="1"/>
  <c r="AD10" i="13" s="1"/>
  <c r="AH71" i="22"/>
  <c r="AJ66" i="22"/>
  <c r="AJ100" i="22" s="1"/>
  <c r="AK32" i="22"/>
  <c r="V34" i="11"/>
  <c r="AC70" i="13"/>
  <c r="AC72" i="13" s="1"/>
  <c r="AC20" i="13"/>
  <c r="AC21" i="13" s="1"/>
  <c r="Y38" i="15" s="1"/>
  <c r="AC43" i="13"/>
  <c r="AC44" i="13" s="1"/>
  <c r="AC8" i="13"/>
  <c r="Y37" i="15" s="1"/>
  <c r="AC7" i="13"/>
  <c r="Y36" i="15" s="1"/>
  <c r="AC39" i="13"/>
  <c r="AA18" i="11"/>
  <c r="AA19" i="15" s="1"/>
  <c r="AC25" i="8"/>
  <c r="AB58" i="13"/>
  <c r="AC63" i="13"/>
  <c r="AB51" i="13"/>
  <c r="AB52" i="13" s="1"/>
  <c r="AC50" i="13"/>
  <c r="X8" i="15" l="1"/>
  <c r="AB19" i="13"/>
  <c r="AE80" i="9"/>
  <c r="AG79" i="9"/>
  <c r="AG46" i="9"/>
  <c r="AG30" i="9"/>
  <c r="AG62" i="9" s="1"/>
  <c r="AG144" i="9"/>
  <c r="AF164" i="9"/>
  <c r="AF163" i="9"/>
  <c r="AF162" i="9"/>
  <c r="AH55" i="7"/>
  <c r="AH14" i="9" s="1"/>
  <c r="AI17" i="7"/>
  <c r="AF52" i="7"/>
  <c r="AF11" i="9" s="1"/>
  <c r="AG14" i="7"/>
  <c r="AE141" i="9"/>
  <c r="AE159" i="9" s="1"/>
  <c r="AE76" i="9"/>
  <c r="AE27" i="9"/>
  <c r="AE59" i="9" s="1"/>
  <c r="AE43" i="9"/>
  <c r="AD141" i="9"/>
  <c r="AD159" i="9" s="1"/>
  <c r="AD43" i="9"/>
  <c r="AD76" i="9"/>
  <c r="AD27" i="9"/>
  <c r="AD59" i="9" s="1"/>
  <c r="AF111" i="9"/>
  <c r="AF95" i="9"/>
  <c r="AF127" i="9" s="1"/>
  <c r="AG15" i="7"/>
  <c r="AF53" i="7"/>
  <c r="AF12" i="9" s="1"/>
  <c r="AE12" i="9"/>
  <c r="AD28" i="9"/>
  <c r="AD60" i="9" s="1"/>
  <c r="AD77" i="9"/>
  <c r="AD44" i="9"/>
  <c r="AD142" i="9"/>
  <c r="AD160" i="9" s="1"/>
  <c r="AD58" i="7"/>
  <c r="AC60" i="7"/>
  <c r="AE146" i="9"/>
  <c r="AE81" i="9"/>
  <c r="AE48" i="9"/>
  <c r="AE32" i="9"/>
  <c r="AE64" i="9" s="1"/>
  <c r="AD94" i="9"/>
  <c r="AD126" i="9" s="1"/>
  <c r="AD110" i="9"/>
  <c r="AF54" i="7"/>
  <c r="AF13" i="9" s="1"/>
  <c r="AG16" i="7"/>
  <c r="AD81" i="9"/>
  <c r="AD146" i="9"/>
  <c r="AD32" i="9"/>
  <c r="AD64" i="9" s="1"/>
  <c r="AD48" i="9"/>
  <c r="AE143" i="9"/>
  <c r="AE161" i="9" s="1"/>
  <c r="AE78" i="9"/>
  <c r="AE45" i="9"/>
  <c r="AE29" i="9"/>
  <c r="AE61" i="9" s="1"/>
  <c r="AF57" i="7"/>
  <c r="AF16" i="9" s="1"/>
  <c r="AG19" i="7"/>
  <c r="AH105" i="22"/>
  <c r="AA17" i="8" s="1"/>
  <c r="Z10" i="11" s="1"/>
  <c r="DW193" i="62" s="1"/>
  <c r="AC168" i="9"/>
  <c r="Y57" i="70" s="1"/>
  <c r="X7" i="15"/>
  <c r="AG51" i="7"/>
  <c r="AG10" i="9" s="1"/>
  <c r="AH13" i="7"/>
  <c r="AD31" i="9"/>
  <c r="AD63" i="9" s="1"/>
  <c r="AD47" i="9"/>
  <c r="AD145" i="9"/>
  <c r="AD165" i="9" s="1"/>
  <c r="AD80" i="9"/>
  <c r="AE58" i="7"/>
  <c r="AE60" i="7" s="1"/>
  <c r="HC364" i="62"/>
  <c r="HD364" i="62"/>
  <c r="AE31" i="9"/>
  <c r="AE63" i="9" s="1"/>
  <c r="CA125" i="62"/>
  <c r="AD17" i="9"/>
  <c r="AA8" i="8" s="1"/>
  <c r="AE145" i="9"/>
  <c r="AE165" i="9" s="1"/>
  <c r="Y4" i="15"/>
  <c r="Y5" i="15" s="1"/>
  <c r="AD17" i="13"/>
  <c r="AF140" i="9"/>
  <c r="AF158" i="9" s="1"/>
  <c r="AF75" i="9"/>
  <c r="AF42" i="9"/>
  <c r="AF26" i="9"/>
  <c r="AF58" i="9" s="1"/>
  <c r="AF56" i="7"/>
  <c r="AF15" i="9" s="1"/>
  <c r="AG18" i="7"/>
  <c r="AE107" i="9"/>
  <c r="AE91" i="9"/>
  <c r="AE123" i="9" s="1"/>
  <c r="Z4" i="11"/>
  <c r="AD50" i="13"/>
  <c r="AC58" i="13"/>
  <c r="AD63" i="13"/>
  <c r="AC51" i="13"/>
  <c r="AC52" i="13" s="1"/>
  <c r="AD70" i="13"/>
  <c r="AD72" i="13" s="1"/>
  <c r="AC71" i="13" s="1"/>
  <c r="AD20" i="13"/>
  <c r="AD21" i="13" s="1"/>
  <c r="AD43" i="13"/>
  <c r="AD44" i="13" s="1"/>
  <c r="AD39" i="13"/>
  <c r="AD8" i="13"/>
  <c r="AD7" i="13"/>
  <c r="Z36" i="15" s="1"/>
  <c r="DY198" i="62"/>
  <c r="AA16" i="15"/>
  <c r="AD50" i="9"/>
  <c r="W43" i="15"/>
  <c r="W46" i="15" s="1"/>
  <c r="AJ43" i="22"/>
  <c r="AK8" i="22"/>
  <c r="AJ37" i="22"/>
  <c r="AF59" i="7" s="1"/>
  <c r="R12" i="62"/>
  <c r="Q19" i="62" s="1"/>
  <c r="H8" i="61"/>
  <c r="X34" i="15"/>
  <c r="Y44" i="8"/>
  <c r="X37" i="11" s="1"/>
  <c r="AC115" i="9"/>
  <c r="AC130" i="9" s="1"/>
  <c r="AC98" i="9"/>
  <c r="BU113" i="62"/>
  <c r="BU115" i="62" s="1"/>
  <c r="R10" i="62"/>
  <c r="Q17" i="62" s="1"/>
  <c r="AK27" i="22"/>
  <c r="AJ61" i="22"/>
  <c r="AJ95" i="22" s="1"/>
  <c r="FD270" i="62"/>
  <c r="K47" i="15"/>
  <c r="Z10" i="15"/>
  <c r="AA16" i="8"/>
  <c r="AB169" i="9"/>
  <c r="X61" i="70" s="1"/>
  <c r="AH147" i="9"/>
  <c r="AF13" i="8"/>
  <c r="AJ65" i="22"/>
  <c r="AJ99" i="22" s="1"/>
  <c r="AK31" i="22"/>
  <c r="AD90" i="9"/>
  <c r="AD122" i="9" s="1"/>
  <c r="AD106" i="9"/>
  <c r="EM239" i="62"/>
  <c r="C25" i="12"/>
  <c r="D41" i="10"/>
  <c r="AG6" i="7"/>
  <c r="AF44" i="7"/>
  <c r="AF3" i="9" s="1"/>
  <c r="AE134" i="9"/>
  <c r="AE152" i="9" s="1"/>
  <c r="AE69" i="9"/>
  <c r="AE36" i="9"/>
  <c r="AE20" i="9"/>
  <c r="AE52" i="9" s="1"/>
  <c r="AF4" i="6"/>
  <c r="Y3" i="33" s="1"/>
  <c r="E34" i="6"/>
  <c r="AJ67" i="22"/>
  <c r="AJ101" i="22" s="1"/>
  <c r="AK33" i="22"/>
  <c r="DY185" i="62"/>
  <c r="AA3" i="70"/>
  <c r="AB2" i="11"/>
  <c r="AJ57" i="22"/>
  <c r="AJ91" i="22" s="1"/>
  <c r="AK23" i="22"/>
  <c r="AK56" i="22"/>
  <c r="AK90" i="22" s="1"/>
  <c r="AL22" i="22"/>
  <c r="AK25" i="22"/>
  <c r="AJ59" i="22"/>
  <c r="AJ93" i="22" s="1"/>
  <c r="AM14" i="22"/>
  <c r="AL48" i="22"/>
  <c r="AL82" i="22" s="1"/>
  <c r="W33" i="70"/>
  <c r="W47" i="70"/>
  <c r="AB24" i="11"/>
  <c r="AB25" i="15" s="1"/>
  <c r="AD31" i="8"/>
  <c r="AK54" i="22"/>
  <c r="AK88" i="22" s="1"/>
  <c r="AL20" i="22"/>
  <c r="Y5" i="11"/>
  <c r="AC171" i="9"/>
  <c r="Z10" i="8"/>
  <c r="K60" i="70"/>
  <c r="AG42" i="7"/>
  <c r="AF4" i="7"/>
  <c r="AF22" i="7" s="1"/>
  <c r="AD135" i="9"/>
  <c r="AD153" i="9" s="1"/>
  <c r="AD70" i="9"/>
  <c r="AD37" i="9"/>
  <c r="AD21" i="9"/>
  <c r="AD53" i="9" s="1"/>
  <c r="AA63" i="70"/>
  <c r="Z64" i="70"/>
  <c r="AJ69" i="22"/>
  <c r="AJ103" i="22" s="1"/>
  <c r="AK35" i="22"/>
  <c r="AB28" i="11"/>
  <c r="AB29" i="15" s="1"/>
  <c r="AD35" i="8"/>
  <c r="AK58" i="22"/>
  <c r="AK92" i="22" s="1"/>
  <c r="AL24" i="22"/>
  <c r="AL28" i="22"/>
  <c r="AK62" i="22"/>
  <c r="AK96" i="22" s="1"/>
  <c r="EO228" i="62"/>
  <c r="BC8" i="70"/>
  <c r="K7" i="51"/>
  <c r="AD89" i="9"/>
  <c r="AD121" i="9" s="1"/>
  <c r="AD105" i="9"/>
  <c r="AJ47" i="22"/>
  <c r="AJ81" i="22" s="1"/>
  <c r="AK13" i="22"/>
  <c r="Y45" i="14"/>
  <c r="Z40" i="8" s="1"/>
  <c r="Y30" i="11" s="1"/>
  <c r="Z33" i="14"/>
  <c r="AH12" i="7"/>
  <c r="AG50" i="7"/>
  <c r="EO230" i="62"/>
  <c r="BC9" i="70"/>
  <c r="AL42" i="22"/>
  <c r="AM7" i="22"/>
  <c r="AK78" i="22"/>
  <c r="DS203" i="62"/>
  <c r="V39" i="11"/>
  <c r="V10" i="70"/>
  <c r="V32" i="70"/>
  <c r="V46" i="70"/>
  <c r="AT6" i="70"/>
  <c r="AT32" i="70" s="1"/>
  <c r="AB13" i="11"/>
  <c r="AD20" i="8"/>
  <c r="AD133" i="9"/>
  <c r="AD151" i="9" s="1"/>
  <c r="AD68" i="9"/>
  <c r="AD19" i="9"/>
  <c r="AD51" i="9" s="1"/>
  <c r="AD35" i="9"/>
  <c r="N43" i="34"/>
  <c r="AO5" i="34" s="1"/>
  <c r="AO1" i="34" s="1"/>
  <c r="Q43" i="34"/>
  <c r="K43" i="34"/>
  <c r="AC7" i="34" s="1"/>
  <c r="AC8" i="34" s="1"/>
  <c r="P43" i="34"/>
  <c r="L43" i="34"/>
  <c r="AO4" i="34" s="1"/>
  <c r="AO6" i="34" s="1"/>
  <c r="J44" i="34"/>
  <c r="AB22" i="11"/>
  <c r="AB23" i="15" s="1"/>
  <c r="AD29" i="8"/>
  <c r="AL32" i="22"/>
  <c r="AK66" i="22"/>
  <c r="AK100" i="22" s="1"/>
  <c r="DY194" i="62"/>
  <c r="AA8" i="70"/>
  <c r="AA12" i="15"/>
  <c r="AL18" i="22"/>
  <c r="AK52" i="22"/>
  <c r="AK86" i="22" s="1"/>
  <c r="AB23" i="11"/>
  <c r="AB24" i="15" s="1"/>
  <c r="AD30" i="8"/>
  <c r="AG49" i="7"/>
  <c r="AG8" i="9" s="1"/>
  <c r="AH11" i="7"/>
  <c r="DV187" i="62"/>
  <c r="BG72" i="62"/>
  <c r="Y4" i="70"/>
  <c r="AD99" i="9"/>
  <c r="AD83" i="9"/>
  <c r="DT206" i="62"/>
  <c r="W12" i="70"/>
  <c r="AB14" i="11"/>
  <c r="AD21" i="8"/>
  <c r="T7" i="6"/>
  <c r="C35" i="6"/>
  <c r="B35" i="6"/>
  <c r="D34" i="6"/>
  <c r="F34" i="6" s="1"/>
  <c r="Z43" i="70"/>
  <c r="Z16" i="70"/>
  <c r="Z29" i="70" s="1"/>
  <c r="AB20" i="11"/>
  <c r="AB21" i="15" s="1"/>
  <c r="AD27" i="8"/>
  <c r="AE74" i="9"/>
  <c r="AE139" i="9"/>
  <c r="AE157" i="9" s="1"/>
  <c r="AE41" i="9"/>
  <c r="AE25" i="9"/>
  <c r="AE57" i="9" s="1"/>
  <c r="AJ49" i="22"/>
  <c r="AJ83" i="22" s="1"/>
  <c r="AK15" i="22"/>
  <c r="AK68" i="22"/>
  <c r="AK102" i="22" s="1"/>
  <c r="AL34" i="22"/>
  <c r="AL16" i="22"/>
  <c r="AK50" i="22"/>
  <c r="AK84" i="22" s="1"/>
  <c r="M42" i="34"/>
  <c r="W37" i="70"/>
  <c r="W51" i="70"/>
  <c r="AB19" i="11"/>
  <c r="AB20" i="15" s="1"/>
  <c r="AD26" i="8"/>
  <c r="DR208" i="62"/>
  <c r="Y41" i="13"/>
  <c r="Y42" i="13" s="1"/>
  <c r="AI79" i="22"/>
  <c r="DU199" i="62"/>
  <c r="X11" i="70"/>
  <c r="AB26" i="11"/>
  <c r="AB27" i="15" s="1"/>
  <c r="AD33" i="8"/>
  <c r="AE7" i="9"/>
  <c r="Z35" i="70"/>
  <c r="Z49" i="70"/>
  <c r="AB65" i="13"/>
  <c r="AA60" i="13"/>
  <c r="AE73" i="9"/>
  <c r="AE138" i="9"/>
  <c r="AE156" i="9" s="1"/>
  <c r="AE24" i="9"/>
  <c r="AE56" i="9" s="1"/>
  <c r="AE40" i="9"/>
  <c r="W31" i="70"/>
  <c r="W45" i="70"/>
  <c r="AT5" i="70"/>
  <c r="AT31" i="70" s="1"/>
  <c r="AU9" i="70"/>
  <c r="AU35" i="70" s="1"/>
  <c r="AJ46" i="22"/>
  <c r="AJ80" i="22" s="1"/>
  <c r="AK12" i="22"/>
  <c r="AB27" i="11"/>
  <c r="AB28" i="15" s="1"/>
  <c r="AD34" i="8"/>
  <c r="AB17" i="11"/>
  <c r="AB18" i="15" s="1"/>
  <c r="AD24" i="8"/>
  <c r="AB29" i="11"/>
  <c r="AB30" i="15" s="1"/>
  <c r="AD36" i="8"/>
  <c r="AB16" i="11"/>
  <c r="AB17" i="15" s="1"/>
  <c r="AD23" i="8"/>
  <c r="AK30" i="22"/>
  <c r="AJ64" i="22"/>
  <c r="AJ98" i="22" s="1"/>
  <c r="DY196" i="62"/>
  <c r="AA14" i="15"/>
  <c r="AA9" i="70"/>
  <c r="AG43" i="7"/>
  <c r="AH5" i="7"/>
  <c r="AI80" i="22"/>
  <c r="AF136" i="9"/>
  <c r="AF154" i="9" s="1"/>
  <c r="AF71" i="9"/>
  <c r="AF38" i="9"/>
  <c r="AF22" i="9"/>
  <c r="AF54" i="9" s="1"/>
  <c r="AK21" i="22"/>
  <c r="AJ55" i="22"/>
  <c r="AJ89" i="22" s="1"/>
  <c r="AJ53" i="22"/>
  <c r="AJ87" i="22" s="1"/>
  <c r="AK19" i="22"/>
  <c r="AB18" i="11"/>
  <c r="AB19" i="15" s="1"/>
  <c r="AD25" i="8"/>
  <c r="AB71" i="13"/>
  <c r="AD150" i="9"/>
  <c r="AB11" i="11"/>
  <c r="AF6" i="13"/>
  <c r="AD18" i="8"/>
  <c r="AE2" i="13"/>
  <c r="AE3" i="13" s="1"/>
  <c r="AF1" i="9"/>
  <c r="DU188" i="62"/>
  <c r="X5" i="70"/>
  <c r="X6" i="70" s="1"/>
  <c r="EO231" i="62"/>
  <c r="DY197" i="62"/>
  <c r="AA15" i="15"/>
  <c r="W34" i="11"/>
  <c r="AF46" i="7"/>
  <c r="AF5" i="9" s="1"/>
  <c r="AG8" i="7"/>
  <c r="T36" i="70"/>
  <c r="T14" i="70"/>
  <c r="U54" i="70" s="1"/>
  <c r="T50" i="70"/>
  <c r="AS10" i="70"/>
  <c r="AS36" i="70" s="1"/>
  <c r="X7" i="11"/>
  <c r="AJ70" i="22"/>
  <c r="AJ104" i="22" s="1"/>
  <c r="AK36" i="22"/>
  <c r="AB15" i="11"/>
  <c r="AD22" i="8"/>
  <c r="AB21" i="11"/>
  <c r="AB22" i="15" s="1"/>
  <c r="AD28" i="8"/>
  <c r="Y8" i="15"/>
  <c r="Y6" i="11"/>
  <c r="DV189" i="62" s="1"/>
  <c r="Z12" i="8"/>
  <c r="AE112" i="9"/>
  <c r="AE96" i="9"/>
  <c r="AE128" i="9" s="1"/>
  <c r="AJ51" i="22"/>
  <c r="AJ85" i="22" s="1"/>
  <c r="AK17" i="22"/>
  <c r="Z34" i="70"/>
  <c r="Z48" i="70"/>
  <c r="AU8" i="70"/>
  <c r="AU34" i="70" s="1"/>
  <c r="AK10" i="22"/>
  <c r="AJ45" i="22"/>
  <c r="AJ79" i="22" s="1"/>
  <c r="AG45" i="7"/>
  <c r="AG4" i="9" s="1"/>
  <c r="AH7" i="7"/>
  <c r="AJ63" i="22"/>
  <c r="AJ97" i="22" s="1"/>
  <c r="AK29" i="22"/>
  <c r="AH12" i="11"/>
  <c r="AJ19" i="8"/>
  <c r="AF48" i="7"/>
  <c r="AF7" i="9" s="1"/>
  <c r="AG10" i="7"/>
  <c r="AA11" i="15"/>
  <c r="F53" i="10" s="1"/>
  <c r="EO232" i="62"/>
  <c r="H33" i="6"/>
  <c r="G33" i="6" s="1"/>
  <c r="AE5" i="6"/>
  <c r="X4" i="33" s="1"/>
  <c r="X33" i="15" s="1"/>
  <c r="DQ208" i="62"/>
  <c r="X41" i="13"/>
  <c r="X42" i="13" s="1"/>
  <c r="AD6" i="6"/>
  <c r="V5" i="33"/>
  <c r="AF134" i="9"/>
  <c r="AF152" i="9" s="1"/>
  <c r="AF69" i="9"/>
  <c r="AF36" i="9"/>
  <c r="AF20" i="9"/>
  <c r="AF52" i="9" s="1"/>
  <c r="AF138" i="9"/>
  <c r="AF156" i="9" s="1"/>
  <c r="AF73" i="9"/>
  <c r="AF40" i="9"/>
  <c r="AF24" i="9"/>
  <c r="AF56" i="9" s="1"/>
  <c r="EE195" i="62"/>
  <c r="AG13" i="15"/>
  <c r="AE132" i="9"/>
  <c r="AE67" i="9"/>
  <c r="AE34" i="9"/>
  <c r="AE18" i="9"/>
  <c r="C36" i="34"/>
  <c r="E36" i="34" s="1"/>
  <c r="H36" i="34" s="1"/>
  <c r="G36" i="34" s="1"/>
  <c r="D35" i="34"/>
  <c r="F35" i="34" s="1"/>
  <c r="O43" i="34" s="1"/>
  <c r="B36" i="34"/>
  <c r="AE5" i="9"/>
  <c r="AL41" i="22"/>
  <c r="AM6" i="22"/>
  <c r="X30" i="70"/>
  <c r="X44" i="70"/>
  <c r="AG47" i="7"/>
  <c r="AH9" i="7"/>
  <c r="AB53" i="13"/>
  <c r="AB54" i="13" s="1"/>
  <c r="AC64" i="13"/>
  <c r="AE136" i="9"/>
  <c r="AE154" i="9" s="1"/>
  <c r="AE71" i="9"/>
  <c r="AE38" i="9"/>
  <c r="AE22" i="9"/>
  <c r="AE54" i="9" s="1"/>
  <c r="V39" i="70"/>
  <c r="V53" i="70"/>
  <c r="AI77" i="22"/>
  <c r="AI72" i="22"/>
  <c r="AE5" i="13" s="1"/>
  <c r="AI71" i="22"/>
  <c r="AD137" i="9"/>
  <c r="AD155" i="9" s="1"/>
  <c r="AD72" i="9"/>
  <c r="AD39" i="9"/>
  <c r="AD23" i="9"/>
  <c r="AD55" i="9" s="1"/>
  <c r="CX212" i="62"/>
  <c r="C45" i="11"/>
  <c r="AD87" i="9"/>
  <c r="AD119" i="9" s="1"/>
  <c r="AD103" i="9"/>
  <c r="AE3" i="9"/>
  <c r="AL75" i="22"/>
  <c r="L6" i="33"/>
  <c r="S8" i="6"/>
  <c r="L7" i="33" s="1"/>
  <c r="U39" i="70"/>
  <c r="U53" i="70"/>
  <c r="AG40" i="13"/>
  <c r="AF2" i="9"/>
  <c r="AD101" i="9"/>
  <c r="AD85" i="9"/>
  <c r="AD117" i="9" s="1"/>
  <c r="AC114" i="9"/>
  <c r="AC15" i="13" s="1"/>
  <c r="AC19" i="13" s="1"/>
  <c r="AK60" i="22"/>
  <c r="AK94" i="22" s="1"/>
  <c r="AL26" i="22"/>
  <c r="U40" i="70"/>
  <c r="AB25" i="11"/>
  <c r="AB26" i="15" s="1"/>
  <c r="AD32" i="8"/>
  <c r="W32" i="70"/>
  <c r="W10" i="70"/>
  <c r="W46" i="70"/>
  <c r="V38" i="70"/>
  <c r="V52" i="70"/>
  <c r="AF139" i="9"/>
  <c r="AF157" i="9" s="1"/>
  <c r="AF74" i="9"/>
  <c r="AF41" i="9"/>
  <c r="AF25" i="9"/>
  <c r="AF57" i="9" s="1"/>
  <c r="DU192" i="62"/>
  <c r="X7" i="70"/>
  <c r="X32" i="11"/>
  <c r="DU201" i="62" s="1"/>
  <c r="AL44" i="22"/>
  <c r="AL78" i="22" s="1"/>
  <c r="AM9" i="22"/>
  <c r="Y9" i="11"/>
  <c r="Z37" i="8"/>
  <c r="E11" i="12" l="1"/>
  <c r="AH14" i="7"/>
  <c r="AG52" i="7"/>
  <c r="AG11" i="9" s="1"/>
  <c r="AD92" i="9"/>
  <c r="AD124" i="9" s="1"/>
  <c r="AD108" i="9"/>
  <c r="AF76" i="9"/>
  <c r="AF43" i="9"/>
  <c r="AF141" i="9"/>
  <c r="AF159" i="9" s="1"/>
  <c r="AF27" i="9"/>
  <c r="AF59" i="9" s="1"/>
  <c r="AG163" i="9"/>
  <c r="AG164" i="9"/>
  <c r="AG162" i="9"/>
  <c r="AJ17" i="7"/>
  <c r="AI55" i="7"/>
  <c r="AI14" i="9" s="1"/>
  <c r="AH46" i="9"/>
  <c r="AH79" i="9"/>
  <c r="AH144" i="9"/>
  <c r="AH30" i="9"/>
  <c r="AH62" i="9" s="1"/>
  <c r="AE92" i="9"/>
  <c r="AE124" i="9" s="1"/>
  <c r="AE108" i="9"/>
  <c r="AG111" i="9"/>
  <c r="AG95" i="9"/>
  <c r="AG127" i="9" s="1"/>
  <c r="AD109" i="9"/>
  <c r="AD93" i="9"/>
  <c r="AD125" i="9" s="1"/>
  <c r="AE77" i="9"/>
  <c r="AE28" i="9"/>
  <c r="AE60" i="9" s="1"/>
  <c r="AE142" i="9"/>
  <c r="AE160" i="9" s="1"/>
  <c r="AE44" i="9"/>
  <c r="AF28" i="9"/>
  <c r="AF60" i="9" s="1"/>
  <c r="AF142" i="9"/>
  <c r="AF160" i="9" s="1"/>
  <c r="AF44" i="9"/>
  <c r="AF77" i="9"/>
  <c r="AG53" i="7"/>
  <c r="AG12" i="9" s="1"/>
  <c r="AH15" i="7"/>
  <c r="AG57" i="7"/>
  <c r="AG16" i="9" s="1"/>
  <c r="AH19" i="7"/>
  <c r="AF48" i="9"/>
  <c r="AF32" i="9"/>
  <c r="AF64" i="9" s="1"/>
  <c r="AF146" i="9"/>
  <c r="AF81" i="9"/>
  <c r="AD97" i="9"/>
  <c r="AD129" i="9" s="1"/>
  <c r="AD113" i="9"/>
  <c r="AE110" i="9"/>
  <c r="AE94" i="9"/>
  <c r="AE126" i="9" s="1"/>
  <c r="AH16" i="7"/>
  <c r="AG54" i="7"/>
  <c r="AG13" i="9" s="1"/>
  <c r="AE97" i="9"/>
  <c r="AE129" i="9" s="1"/>
  <c r="AE113" i="9"/>
  <c r="AF143" i="9"/>
  <c r="AF161" i="9" s="1"/>
  <c r="AF45" i="9"/>
  <c r="AF29" i="9"/>
  <c r="AF61" i="9" s="1"/>
  <c r="AF78" i="9"/>
  <c r="AA47" i="8"/>
  <c r="Z31" i="11" s="1"/>
  <c r="E18" i="12" s="1"/>
  <c r="Y7" i="15"/>
  <c r="AI105" i="22"/>
  <c r="AB17" i="8" s="1"/>
  <c r="AA10" i="11" s="1"/>
  <c r="AB11" i="15" s="1"/>
  <c r="AF58" i="7"/>
  <c r="AF60" i="7" s="1"/>
  <c r="AD82" i="9"/>
  <c r="AD171" i="9" s="1"/>
  <c r="AE17" i="13"/>
  <c r="AD49" i="9"/>
  <c r="AD14" i="13" s="1"/>
  <c r="AD96" i="9"/>
  <c r="AD128" i="9" s="1"/>
  <c r="AD112" i="9"/>
  <c r="AG56" i="7"/>
  <c r="AG15" i="9" s="1"/>
  <c r="AH18" i="7"/>
  <c r="HC365" i="62"/>
  <c r="HD365" i="62"/>
  <c r="Y7" i="11"/>
  <c r="DV190" i="62" s="1"/>
  <c r="AF145" i="9"/>
  <c r="AF165" i="9" s="1"/>
  <c r="AF80" i="9"/>
  <c r="AF31" i="9"/>
  <c r="AF63" i="9" s="1"/>
  <c r="AF47" i="9"/>
  <c r="AD148" i="9"/>
  <c r="Z6" i="11" s="1"/>
  <c r="AH51" i="7"/>
  <c r="AH10" i="9" s="1"/>
  <c r="AI13" i="7"/>
  <c r="AF91" i="9"/>
  <c r="AF123" i="9" s="1"/>
  <c r="AF107" i="9"/>
  <c r="AG26" i="9"/>
  <c r="AG58" i="9" s="1"/>
  <c r="AG140" i="9"/>
  <c r="AG158" i="9" s="1"/>
  <c r="AG75" i="9"/>
  <c r="AG42" i="9"/>
  <c r="X32" i="70"/>
  <c r="X10" i="70"/>
  <c r="X46" i="70"/>
  <c r="AM44" i="22"/>
  <c r="AM78" i="22" s="1"/>
  <c r="AN9" i="22"/>
  <c r="AE68" i="9"/>
  <c r="AE133" i="9"/>
  <c r="AE151" i="9" s="1"/>
  <c r="AE35" i="9"/>
  <c r="AE19" i="9"/>
  <c r="AE51" i="9" s="1"/>
  <c r="AC15" i="11"/>
  <c r="AE22" i="8"/>
  <c r="DZ194" i="62"/>
  <c r="AB8" i="70"/>
  <c r="AB12" i="15"/>
  <c r="AE105" i="9"/>
  <c r="AE89" i="9"/>
  <c r="AE121" i="9" s="1"/>
  <c r="DZ198" i="62"/>
  <c r="AB16" i="15"/>
  <c r="AC18" i="11"/>
  <c r="AC19" i="15" s="1"/>
  <c r="AE25" i="8"/>
  <c r="AC27" i="11"/>
  <c r="AC28" i="15" s="1"/>
  <c r="AE34" i="8"/>
  <c r="Y59" i="13"/>
  <c r="V50" i="8" s="1"/>
  <c r="M6" i="33"/>
  <c r="T8" i="6"/>
  <c r="M7" i="33" s="1"/>
  <c r="AG138" i="9"/>
  <c r="AG156" i="9" s="1"/>
  <c r="AG73" i="9"/>
  <c r="AG40" i="9"/>
  <c r="AG24" i="9"/>
  <c r="AG56" i="9" s="1"/>
  <c r="DZ196" i="62"/>
  <c r="AB14" i="15"/>
  <c r="AB9" i="70"/>
  <c r="BC35" i="70"/>
  <c r="BD35" i="70" s="1"/>
  <c r="Z45" i="14"/>
  <c r="AA40" i="8" s="1"/>
  <c r="Z30" i="11" s="1"/>
  <c r="F9" i="10"/>
  <c r="F4" i="10" s="1"/>
  <c r="AA33" i="14"/>
  <c r="AL62" i="22"/>
  <c r="AL96" i="22" s="1"/>
  <c r="AM28" i="22"/>
  <c r="AG4" i="7"/>
  <c r="AG22" i="7" s="1"/>
  <c r="AH42" i="7"/>
  <c r="AL54" i="22"/>
  <c r="AL88" i="22" s="1"/>
  <c r="AM20" i="22"/>
  <c r="AK67" i="22"/>
  <c r="AK101" i="22" s="1"/>
  <c r="AL33" i="22"/>
  <c r="AE101" i="9"/>
  <c r="AE85" i="9"/>
  <c r="AE117" i="9" s="1"/>
  <c r="AI147" i="9"/>
  <c r="AG13" i="8"/>
  <c r="AD64" i="13"/>
  <c r="AC53" i="13"/>
  <c r="AC54" i="13" s="1"/>
  <c r="AH40" i="13"/>
  <c r="AF85" i="9"/>
  <c r="AF117" i="9" s="1"/>
  <c r="AF101" i="9"/>
  <c r="X31" i="70"/>
  <c r="X45" i="70"/>
  <c r="AK55" i="22"/>
  <c r="AK89" i="22" s="1"/>
  <c r="AL21" i="22"/>
  <c r="AE137" i="9"/>
  <c r="AE155" i="9" s="1"/>
  <c r="AE72" i="9"/>
  <c r="AE39" i="9"/>
  <c r="AE23" i="9"/>
  <c r="AE55" i="9" s="1"/>
  <c r="AF106" i="9"/>
  <c r="AF90" i="9"/>
  <c r="AF122" i="9" s="1"/>
  <c r="AC25" i="11"/>
  <c r="AC26" i="15" s="1"/>
  <c r="AE32" i="8"/>
  <c r="T40" i="70"/>
  <c r="T54" i="70"/>
  <c r="AS14" i="70"/>
  <c r="AS40" i="70" s="1"/>
  <c r="AC16" i="11"/>
  <c r="AC17" i="15" s="1"/>
  <c r="AE23" i="8"/>
  <c r="AC26" i="11"/>
  <c r="AC27" i="15" s="1"/>
  <c r="AE33" i="8"/>
  <c r="W38" i="70"/>
  <c r="W52" i="70"/>
  <c r="AT12" i="70"/>
  <c r="AT38" i="70" s="1"/>
  <c r="AF132" i="9"/>
  <c r="AF67" i="9"/>
  <c r="AF17" i="9"/>
  <c r="AF34" i="9"/>
  <c r="AF18" i="9"/>
  <c r="AC65" i="13"/>
  <c r="Y39" i="15" s="1"/>
  <c r="AF105" i="9"/>
  <c r="AF89" i="9"/>
  <c r="AF121" i="9" s="1"/>
  <c r="AF137" i="9"/>
  <c r="AF155" i="9" s="1"/>
  <c r="AF72" i="9"/>
  <c r="AF39" i="9"/>
  <c r="AF23" i="9"/>
  <c r="AF55" i="9" s="1"/>
  <c r="AG134" i="9"/>
  <c r="AG152" i="9" s="1"/>
  <c r="AG69" i="9"/>
  <c r="AG36" i="9"/>
  <c r="AG20" i="9"/>
  <c r="AG52" i="9" s="1"/>
  <c r="AK51" i="22"/>
  <c r="AK85" i="22" s="1"/>
  <c r="AL17" i="22"/>
  <c r="AL36" i="22"/>
  <c r="AK70" i="22"/>
  <c r="AK104" i="22" s="1"/>
  <c r="AF2" i="13"/>
  <c r="AF3" i="13" s="1"/>
  <c r="AG1" i="9"/>
  <c r="AD166" i="9"/>
  <c r="AD16" i="13" s="1"/>
  <c r="AG2" i="9"/>
  <c r="AL30" i="22"/>
  <c r="AK64" i="22"/>
  <c r="AK98" i="22" s="1"/>
  <c r="DV199" i="62"/>
  <c r="Y11" i="70"/>
  <c r="AH28" i="62"/>
  <c r="FW294" i="62" s="1"/>
  <c r="AL58" i="22"/>
  <c r="AL92" i="22" s="1"/>
  <c r="AM24" i="22"/>
  <c r="AK57" i="22"/>
  <c r="AK91" i="22" s="1"/>
  <c r="AL23" i="22"/>
  <c r="FD272" i="62"/>
  <c r="K58" i="70"/>
  <c r="L45" i="15"/>
  <c r="AD33" i="9"/>
  <c r="Z37" i="15"/>
  <c r="AD11" i="13"/>
  <c r="AD12" i="13" s="1"/>
  <c r="F51" i="10" s="1"/>
  <c r="AE135" i="9"/>
  <c r="AE153" i="9" s="1"/>
  <c r="AE70" i="9"/>
  <c r="AE21" i="9"/>
  <c r="AE53" i="9" s="1"/>
  <c r="AE37" i="9"/>
  <c r="AG48" i="7"/>
  <c r="AG7" i="9" s="1"/>
  <c r="AH10" i="7"/>
  <c r="X33" i="70"/>
  <c r="X47" i="70"/>
  <c r="AA10" i="15"/>
  <c r="AB16" i="8"/>
  <c r="AH8" i="7"/>
  <c r="AG46" i="7"/>
  <c r="AF103" i="9"/>
  <c r="AF87" i="9"/>
  <c r="AF119" i="9" s="1"/>
  <c r="AA35" i="70"/>
  <c r="AA49" i="70"/>
  <c r="AC29" i="11"/>
  <c r="AC30" i="15" s="1"/>
  <c r="AE36" i="8"/>
  <c r="AL12" i="22"/>
  <c r="AK46" i="22"/>
  <c r="X37" i="70"/>
  <c r="X51" i="70"/>
  <c r="AL50" i="22"/>
  <c r="AL84" i="22" s="1"/>
  <c r="AM16" i="22"/>
  <c r="AC14" i="11"/>
  <c r="AE21" i="8"/>
  <c r="Y30" i="70"/>
  <c r="Y44" i="70"/>
  <c r="AL52" i="22"/>
  <c r="AL86" i="22" s="1"/>
  <c r="AM18" i="22"/>
  <c r="AM32" i="22"/>
  <c r="AL66" i="22"/>
  <c r="AL100" i="22" s="1"/>
  <c r="AK47" i="22"/>
  <c r="AK81" i="22" s="1"/>
  <c r="AL13" i="22"/>
  <c r="AC24" i="11"/>
  <c r="AC25" i="15" s="1"/>
  <c r="AE31" i="8"/>
  <c r="AN14" i="22"/>
  <c r="AM48" i="22"/>
  <c r="AM82" i="22" s="1"/>
  <c r="H34" i="6"/>
  <c r="G34" i="6" s="1"/>
  <c r="AF5" i="6"/>
  <c r="Y4" i="33" s="1"/>
  <c r="Y33" i="15" s="1"/>
  <c r="AF133" i="9"/>
  <c r="AF151" i="9" s="1"/>
  <c r="AF68" i="9"/>
  <c r="AF35" i="9"/>
  <c r="AF19" i="9"/>
  <c r="AF51" i="9" s="1"/>
  <c r="AD65" i="9"/>
  <c r="DT203" i="62"/>
  <c r="W39" i="11"/>
  <c r="L60" i="70"/>
  <c r="AD88" i="9"/>
  <c r="AD120" i="9" s="1"/>
  <c r="AD104" i="9"/>
  <c r="AE50" i="9"/>
  <c r="X59" i="13"/>
  <c r="Y43" i="13"/>
  <c r="Y44" i="13" s="1"/>
  <c r="AI7" i="7"/>
  <c r="AH45" i="7"/>
  <c r="AH4" i="9" s="1"/>
  <c r="AH43" i="7"/>
  <c r="AI5" i="7"/>
  <c r="AM26" i="22"/>
  <c r="AL60" i="22"/>
  <c r="AL94" i="22" s="1"/>
  <c r="CX214" i="62"/>
  <c r="D45" i="11"/>
  <c r="B37" i="34"/>
  <c r="D36" i="34"/>
  <c r="F36" i="34" s="1"/>
  <c r="O44" i="34" s="1"/>
  <c r="C37" i="34"/>
  <c r="E37" i="34" s="1"/>
  <c r="H37" i="34" s="1"/>
  <c r="G37" i="34" s="1"/>
  <c r="AE17" i="9"/>
  <c r="AI12" i="11"/>
  <c r="AK19" i="8"/>
  <c r="AL19" i="22"/>
  <c r="AK53" i="22"/>
  <c r="AK87" i="22" s="1"/>
  <c r="AM75" i="22"/>
  <c r="AH47" i="7"/>
  <c r="AH6" i="9" s="1"/>
  <c r="AI9" i="7"/>
  <c r="AM41" i="22"/>
  <c r="AN6" i="22"/>
  <c r="AE99" i="9"/>
  <c r="AE83" i="9"/>
  <c r="AE6" i="6"/>
  <c r="W5" i="33"/>
  <c r="EO227" i="62"/>
  <c r="EF195" i="62"/>
  <c r="AH13" i="15"/>
  <c r="AL10" i="22"/>
  <c r="AK45" i="22"/>
  <c r="AC21" i="11"/>
  <c r="AC22" i="15" s="1"/>
  <c r="AE28" i="8"/>
  <c r="DU190" i="62"/>
  <c r="X34" i="11"/>
  <c r="AF135" i="9"/>
  <c r="AF153" i="9" s="1"/>
  <c r="AF70" i="9"/>
  <c r="AF37" i="9"/>
  <c r="AF21" i="9"/>
  <c r="AF53" i="9" s="1"/>
  <c r="AC11" i="11"/>
  <c r="AG6" i="13"/>
  <c r="AE18" i="8"/>
  <c r="AL68" i="22"/>
  <c r="AL102" i="22" s="1"/>
  <c r="AM34" i="22"/>
  <c r="DZ197" i="62"/>
  <c r="AB15" i="15"/>
  <c r="AC22" i="11"/>
  <c r="AC23" i="15" s="1"/>
  <c r="AE29" i="8"/>
  <c r="AD100" i="9"/>
  <c r="AD84" i="9"/>
  <c r="AD116" i="9" s="1"/>
  <c r="AG9" i="9"/>
  <c r="BC34" i="70"/>
  <c r="BD34" i="70" s="1"/>
  <c r="AC28" i="11"/>
  <c r="AC29" i="15" s="1"/>
  <c r="AE35" i="8"/>
  <c r="AD102" i="9"/>
  <c r="AD86" i="9"/>
  <c r="AD118" i="9" s="1"/>
  <c r="AC169" i="9"/>
  <c r="Y61" i="70" s="1"/>
  <c r="DZ185" i="62"/>
  <c r="AB3" i="70"/>
  <c r="AC2" i="11"/>
  <c r="Y34" i="15"/>
  <c r="Z44" i="8"/>
  <c r="Y37" i="11" s="1"/>
  <c r="AH6" i="7"/>
  <c r="AG44" i="7"/>
  <c r="AD58" i="13"/>
  <c r="AE63" i="13"/>
  <c r="AD51" i="13"/>
  <c r="AD52" i="13" s="1"/>
  <c r="AE50" i="13"/>
  <c r="AE8" i="13"/>
  <c r="AA37" i="15" s="1"/>
  <c r="AE7" i="13"/>
  <c r="AA36" i="15" s="1"/>
  <c r="AE70" i="13"/>
  <c r="AE72" i="13" s="1"/>
  <c r="AE39" i="13"/>
  <c r="DV192" i="62"/>
  <c r="Y7" i="70"/>
  <c r="Y32" i="11"/>
  <c r="DV201" i="62" s="1"/>
  <c r="W36" i="70"/>
  <c r="W14" i="70"/>
  <c r="W50" i="70"/>
  <c r="AE87" i="9"/>
  <c r="AE119" i="9" s="1"/>
  <c r="AE103" i="9"/>
  <c r="AG6" i="9"/>
  <c r="AE150" i="9"/>
  <c r="AK63" i="22"/>
  <c r="AK97" i="22" s="1"/>
  <c r="AL29" i="22"/>
  <c r="AC17" i="11"/>
  <c r="AC18" i="15" s="1"/>
  <c r="AE24" i="8"/>
  <c r="AC19" i="11"/>
  <c r="AC20" i="15" s="1"/>
  <c r="AE26" i="8"/>
  <c r="AE106" i="9"/>
  <c r="AE90" i="9"/>
  <c r="AE122" i="9" s="1"/>
  <c r="U7" i="6"/>
  <c r="C36" i="6"/>
  <c r="D35" i="6"/>
  <c r="F35" i="6" s="1"/>
  <c r="B36" i="6"/>
  <c r="AD115" i="9"/>
  <c r="M43" i="34"/>
  <c r="V14" i="70"/>
  <c r="V36" i="70"/>
  <c r="V50" i="70"/>
  <c r="AT10" i="70"/>
  <c r="AT36" i="70" s="1"/>
  <c r="AM42" i="22"/>
  <c r="AM76" i="22" s="1"/>
  <c r="AN7" i="22"/>
  <c r="AI12" i="7"/>
  <c r="AH50" i="7"/>
  <c r="AH9" i="9" s="1"/>
  <c r="AL25" i="22"/>
  <c r="AK59" i="22"/>
  <c r="AK93" i="22" s="1"/>
  <c r="AA43" i="70"/>
  <c r="AV2" i="70"/>
  <c r="AV3" i="70"/>
  <c r="AV16" i="70" s="1"/>
  <c r="AV29" i="70" s="1"/>
  <c r="AA16" i="70"/>
  <c r="AA29" i="70" s="1"/>
  <c r="CG145" i="62"/>
  <c r="F40" i="10"/>
  <c r="D33" i="10"/>
  <c r="AK65" i="22"/>
  <c r="AK99" i="22" s="1"/>
  <c r="AL31" i="22"/>
  <c r="Z9" i="11"/>
  <c r="AA37" i="8"/>
  <c r="DU206" i="62"/>
  <c r="X12" i="70"/>
  <c r="AK43" i="22"/>
  <c r="AL8" i="22"/>
  <c r="AK37" i="22"/>
  <c r="AG59" i="7" s="1"/>
  <c r="Z38" i="15"/>
  <c r="AD25" i="13"/>
  <c r="AK49" i="22"/>
  <c r="AK83" i="22" s="1"/>
  <c r="AL15" i="22"/>
  <c r="AC20" i="11"/>
  <c r="AC21" i="15" s="1"/>
  <c r="AE27" i="8"/>
  <c r="AG4" i="6"/>
  <c r="Z3" i="33" s="1"/>
  <c r="E35" i="6"/>
  <c r="AH49" i="7"/>
  <c r="AH8" i="9" s="1"/>
  <c r="AI11" i="7"/>
  <c r="AC23" i="11"/>
  <c r="AC24" i="15" s="1"/>
  <c r="AE30" i="8"/>
  <c r="AA34" i="70"/>
  <c r="AA48" i="70"/>
  <c r="L44" i="34"/>
  <c r="AP4" i="34" s="1"/>
  <c r="AP6" i="34" s="1"/>
  <c r="Q44" i="34"/>
  <c r="K44" i="34"/>
  <c r="AD7" i="34" s="1"/>
  <c r="AD8" i="34" s="1"/>
  <c r="P44" i="34"/>
  <c r="N44" i="34"/>
  <c r="AP5" i="34" s="1"/>
  <c r="AP1" i="34" s="1"/>
  <c r="J45" i="34"/>
  <c r="AC13" i="11"/>
  <c r="AE20" i="8"/>
  <c r="DS208" i="62"/>
  <c r="Z41" i="13"/>
  <c r="Z42" i="13" s="1"/>
  <c r="Z59" i="13" s="1"/>
  <c r="W50" i="8" s="1"/>
  <c r="AL76" i="22"/>
  <c r="AK69" i="22"/>
  <c r="AK103" i="22" s="1"/>
  <c r="AL35" i="22"/>
  <c r="AA64" i="70"/>
  <c r="AB63" i="70"/>
  <c r="DV188" i="62"/>
  <c r="Y5" i="70"/>
  <c r="W13" i="70"/>
  <c r="AL56" i="22"/>
  <c r="AL90" i="22" s="1"/>
  <c r="AM22" i="22"/>
  <c r="EM241" i="62"/>
  <c r="I13" i="51"/>
  <c r="D25" i="12"/>
  <c r="AK61" i="22"/>
  <c r="AK95" i="22" s="1"/>
  <c r="AL27" i="22"/>
  <c r="AJ77" i="22"/>
  <c r="AJ105" i="22" s="1"/>
  <c r="AC17" i="8" s="1"/>
  <c r="AB10" i="11" s="1"/>
  <c r="AJ72" i="22"/>
  <c r="AF5" i="13" s="1"/>
  <c r="AJ71" i="22"/>
  <c r="DW187" i="62"/>
  <c r="BG73" i="62"/>
  <c r="Z4" i="70"/>
  <c r="AU4" i="70" s="1"/>
  <c r="AU30" i="70" s="1"/>
  <c r="E4" i="12"/>
  <c r="F11" i="12" s="1"/>
  <c r="EP227" i="62" s="1"/>
  <c r="DY193" i="62" l="1"/>
  <c r="F28" i="10"/>
  <c r="AK17" i="7"/>
  <c r="AJ55" i="7"/>
  <c r="AJ14" i="9" s="1"/>
  <c r="AF92" i="9"/>
  <c r="AF124" i="9" s="1"/>
  <c r="AF108" i="9"/>
  <c r="AA12" i="8"/>
  <c r="AH162" i="9"/>
  <c r="AH164" i="9"/>
  <c r="AH163" i="9"/>
  <c r="AH95" i="9"/>
  <c r="AH127" i="9" s="1"/>
  <c r="AH111" i="9"/>
  <c r="AG27" i="9"/>
  <c r="AG59" i="9" s="1"/>
  <c r="AG141" i="9"/>
  <c r="AG159" i="9" s="1"/>
  <c r="AG76" i="9"/>
  <c r="AG43" i="9"/>
  <c r="AI46" i="9"/>
  <c r="AI30" i="9"/>
  <c r="AI62" i="9" s="1"/>
  <c r="AI79" i="9"/>
  <c r="AI144" i="9"/>
  <c r="AH52" i="7"/>
  <c r="AI14" i="7"/>
  <c r="AG44" i="9"/>
  <c r="AG28" i="9"/>
  <c r="AG60" i="9" s="1"/>
  <c r="AG142" i="9"/>
  <c r="AG160" i="9" s="1"/>
  <c r="AG77" i="9"/>
  <c r="AE109" i="9"/>
  <c r="AE93" i="9"/>
  <c r="AE125" i="9" s="1"/>
  <c r="AF109" i="9"/>
  <c r="AF93" i="9"/>
  <c r="AF125" i="9" s="1"/>
  <c r="AI15" i="7"/>
  <c r="AH53" i="7"/>
  <c r="DW200" i="62"/>
  <c r="AF94" i="9"/>
  <c r="AF126" i="9" s="1"/>
  <c r="AF110" i="9"/>
  <c r="AG29" i="9"/>
  <c r="AG61" i="9" s="1"/>
  <c r="AG143" i="9"/>
  <c r="AG161" i="9" s="1"/>
  <c r="AG78" i="9"/>
  <c r="AG45" i="9"/>
  <c r="AF113" i="9"/>
  <c r="AF97" i="9"/>
  <c r="AF129" i="9" s="1"/>
  <c r="AI16" i="7"/>
  <c r="AH54" i="7"/>
  <c r="AH13" i="9" s="1"/>
  <c r="AI19" i="7"/>
  <c r="AH57" i="7"/>
  <c r="AH16" i="9" s="1"/>
  <c r="AG146" i="9"/>
  <c r="AG81" i="9"/>
  <c r="AG48" i="9"/>
  <c r="AG32" i="9"/>
  <c r="AG64" i="9" s="1"/>
  <c r="Z5" i="11"/>
  <c r="Z7" i="11" s="1"/>
  <c r="AE82" i="9"/>
  <c r="AA5" i="11" s="1"/>
  <c r="AA10" i="8"/>
  <c r="AF17" i="13"/>
  <c r="AD114" i="9"/>
  <c r="AD15" i="13" s="1"/>
  <c r="AD24" i="13" s="1"/>
  <c r="Z8" i="15"/>
  <c r="AF112" i="9"/>
  <c r="AF96" i="9"/>
  <c r="AF128" i="9" s="1"/>
  <c r="AI51" i="7"/>
  <c r="AI10" i="9" s="1"/>
  <c r="AJ13" i="7"/>
  <c r="AI18" i="7"/>
  <c r="AH56" i="7"/>
  <c r="AH15" i="9" s="1"/>
  <c r="AG91" i="9"/>
  <c r="AG123" i="9" s="1"/>
  <c r="AG107" i="9"/>
  <c r="AH26" i="9"/>
  <c r="AH58" i="9" s="1"/>
  <c r="AH140" i="9"/>
  <c r="AH158" i="9" s="1"/>
  <c r="AH75" i="9"/>
  <c r="AH42" i="9"/>
  <c r="AG80" i="9"/>
  <c r="AG47" i="9"/>
  <c r="AG31" i="9"/>
  <c r="AG63" i="9" s="1"/>
  <c r="AG145" i="9"/>
  <c r="AG165" i="9" s="1"/>
  <c r="AE49" i="9"/>
  <c r="AE14" i="13" s="1"/>
  <c r="Z4" i="15"/>
  <c r="Z5" i="15" s="1"/>
  <c r="HC366" i="62"/>
  <c r="HD366" i="62"/>
  <c r="M44" i="34"/>
  <c r="Y43" i="15"/>
  <c r="Y46" i="15" s="1"/>
  <c r="AG71" i="9"/>
  <c r="AG136" i="9"/>
  <c r="AG154" i="9" s="1"/>
  <c r="AG38" i="9"/>
  <c r="AG22" i="9"/>
  <c r="AG54" i="9" s="1"/>
  <c r="CG140" i="62"/>
  <c r="I30" i="51"/>
  <c r="D67" i="10"/>
  <c r="CG155" i="62" s="1"/>
  <c r="D62" i="10"/>
  <c r="BG74" i="62"/>
  <c r="X38" i="70"/>
  <c r="X52" i="70"/>
  <c r="AL65" i="22"/>
  <c r="AL99" i="22" s="1"/>
  <c r="AM31" i="22"/>
  <c r="EG195" i="62"/>
  <c r="AI13" i="15"/>
  <c r="DT208" i="62"/>
  <c r="AA41" i="13"/>
  <c r="AA42" i="13" s="1"/>
  <c r="AA59" i="13" s="1"/>
  <c r="X50" i="8" s="1"/>
  <c r="AF100" i="9"/>
  <c r="AF84" i="9"/>
  <c r="AF116" i="9" s="1"/>
  <c r="AF82" i="9"/>
  <c r="AF99" i="9"/>
  <c r="AF83" i="9"/>
  <c r="AD15" i="11"/>
  <c r="AF22" i="8"/>
  <c r="AO9" i="22"/>
  <c r="AN44" i="22"/>
  <c r="EO220" i="62"/>
  <c r="K2" i="51"/>
  <c r="BC4" i="70"/>
  <c r="F4" i="12"/>
  <c r="EP220" i="62" s="1"/>
  <c r="F13" i="12"/>
  <c r="EP229" i="62" s="1"/>
  <c r="F15" i="12"/>
  <c r="EP231" i="62" s="1"/>
  <c r="F12" i="12"/>
  <c r="EP228" i="62" s="1"/>
  <c r="F14" i="12"/>
  <c r="EP230" i="62" s="1"/>
  <c r="F16" i="12"/>
  <c r="EP232" i="62" s="1"/>
  <c r="AF34" i="62"/>
  <c r="J13" i="51"/>
  <c r="AG34" i="62" s="1"/>
  <c r="AD20" i="11"/>
  <c r="AD21" i="15" s="1"/>
  <c r="AF27" i="8"/>
  <c r="AD98" i="9"/>
  <c r="AE166" i="9"/>
  <c r="AE16" i="13" s="1"/>
  <c r="AD71" i="13"/>
  <c r="AE51" i="13"/>
  <c r="AE52" i="13" s="1"/>
  <c r="AE58" i="13"/>
  <c r="AF63" i="13"/>
  <c r="AF50" i="13"/>
  <c r="AI6" i="7"/>
  <c r="AH44" i="7"/>
  <c r="AH3" i="9" s="1"/>
  <c r="AD22" i="11"/>
  <c r="AD23" i="15" s="1"/>
  <c r="AF29" i="8"/>
  <c r="AF102" i="9"/>
  <c r="AF86" i="9"/>
  <c r="AF118" i="9" s="1"/>
  <c r="AK79" i="22"/>
  <c r="AN75" i="22"/>
  <c r="AA4" i="11"/>
  <c r="AB8" i="8"/>
  <c r="AB47" i="8"/>
  <c r="AA31" i="11" s="1"/>
  <c r="AI43" i="7"/>
  <c r="AJ5" i="7"/>
  <c r="AE33" i="9"/>
  <c r="AD14" i="11"/>
  <c r="AF21" i="8"/>
  <c r="X13" i="70"/>
  <c r="AH48" i="7"/>
  <c r="AI10" i="7"/>
  <c r="AL64" i="22"/>
  <c r="AL98" i="22" s="1"/>
  <c r="AM30" i="22"/>
  <c r="AF88" i="9"/>
  <c r="AF120" i="9" s="1"/>
  <c r="AF104" i="9"/>
  <c r="AF148" i="9"/>
  <c r="AF150" i="9"/>
  <c r="AF166" i="9" s="1"/>
  <c r="AF16" i="13" s="1"/>
  <c r="AM54" i="22"/>
  <c r="AM88" i="22" s="1"/>
  <c r="AN20" i="22"/>
  <c r="AB35" i="70"/>
  <c r="AB49" i="70"/>
  <c r="AG89" i="9"/>
  <c r="AG121" i="9" s="1"/>
  <c r="AG105" i="9"/>
  <c r="AD27" i="11"/>
  <c r="AD28" i="15" s="1"/>
  <c r="AF34" i="8"/>
  <c r="EA198" i="62"/>
  <c r="AC16" i="15"/>
  <c r="X36" i="70"/>
  <c r="X14" i="70"/>
  <c r="X50" i="70"/>
  <c r="AL69" i="22"/>
  <c r="AL103" i="22" s="1"/>
  <c r="AM35" i="22"/>
  <c r="AH139" i="9"/>
  <c r="AH157" i="9" s="1"/>
  <c r="AH74" i="9"/>
  <c r="AH41" i="9"/>
  <c r="AH25" i="9"/>
  <c r="AH57" i="9" s="1"/>
  <c r="Y31" i="70"/>
  <c r="Y45" i="70"/>
  <c r="Z34" i="15"/>
  <c r="AA44" i="8"/>
  <c r="Z37" i="11" s="1"/>
  <c r="N6" i="33"/>
  <c r="U8" i="6"/>
  <c r="N7" i="33" s="1"/>
  <c r="D46" i="10" s="1"/>
  <c r="U50" i="8"/>
  <c r="Y64" i="13"/>
  <c r="U39" i="15" s="1"/>
  <c r="U43" i="15" s="1"/>
  <c r="U46" i="15" s="1"/>
  <c r="EO234" i="62"/>
  <c r="F18" i="12"/>
  <c r="EP234" i="62" s="1"/>
  <c r="AM52" i="22"/>
  <c r="AM86" i="22" s="1"/>
  <c r="AN18" i="22"/>
  <c r="AD29" i="11"/>
  <c r="AD30" i="15" s="1"/>
  <c r="AF36" i="8"/>
  <c r="AC63" i="70"/>
  <c r="AB64" i="70"/>
  <c r="AI49" i="7"/>
  <c r="AJ11" i="7"/>
  <c r="AL43" i="22"/>
  <c r="AM8" i="22"/>
  <c r="AL37" i="22"/>
  <c r="AH59" i="7" s="1"/>
  <c r="CI144" i="62"/>
  <c r="AD130" i="9"/>
  <c r="AE148" i="9"/>
  <c r="AD53" i="13"/>
  <c r="AD54" i="13" s="1"/>
  <c r="DV206" i="62"/>
  <c r="Y12" i="70"/>
  <c r="Y13" i="70" s="1"/>
  <c r="AD11" i="11"/>
  <c r="AH6" i="13"/>
  <c r="AF18" i="8"/>
  <c r="AL45" i="22"/>
  <c r="AL79" i="22" s="1"/>
  <c r="AM10" i="22"/>
  <c r="AO6" i="22"/>
  <c r="AN41" i="22"/>
  <c r="AN26" i="22"/>
  <c r="AM60" i="22"/>
  <c r="AM94" i="22" s="1"/>
  <c r="AH2" i="9"/>
  <c r="AE65" i="9"/>
  <c r="AL47" i="22"/>
  <c r="AL81" i="22" s="1"/>
  <c r="AM13" i="22"/>
  <c r="EA197" i="62"/>
  <c r="AC15" i="15"/>
  <c r="AG5" i="9"/>
  <c r="AG137" i="9"/>
  <c r="AG155" i="9" s="1"/>
  <c r="AG72" i="9"/>
  <c r="AG39" i="9"/>
  <c r="AG23" i="9"/>
  <c r="AG55" i="9" s="1"/>
  <c r="AM23" i="22"/>
  <c r="AL57" i="22"/>
  <c r="AL91" i="22" s="1"/>
  <c r="Y37" i="70"/>
  <c r="Y51" i="70"/>
  <c r="AG132" i="9"/>
  <c r="AG67" i="9"/>
  <c r="AG34" i="9"/>
  <c r="AG18" i="9"/>
  <c r="AL70" i="22"/>
  <c r="AL104" i="22" s="1"/>
  <c r="AM36" i="22"/>
  <c r="AD25" i="11"/>
  <c r="AD26" i="15" s="1"/>
  <c r="AF32" i="8"/>
  <c r="AE104" i="9"/>
  <c r="AE88" i="9"/>
  <c r="AE120" i="9" s="1"/>
  <c r="AD65" i="13"/>
  <c r="Z39" i="15" s="1"/>
  <c r="AA45" i="14"/>
  <c r="AB40" i="8" s="1"/>
  <c r="AA30" i="11" s="1"/>
  <c r="AB33" i="14"/>
  <c r="EA185" i="62"/>
  <c r="AC3" i="70"/>
  <c r="AD2" i="11"/>
  <c r="EA196" i="62"/>
  <c r="AC14" i="15"/>
  <c r="AC9" i="70"/>
  <c r="AD23" i="11"/>
  <c r="AD24" i="15" s="1"/>
  <c r="AF30" i="8"/>
  <c r="AN42" i="22"/>
  <c r="AO7" i="22"/>
  <c r="AD17" i="11"/>
  <c r="AD18" i="15" s="1"/>
  <c r="AF24" i="8"/>
  <c r="W40" i="70"/>
  <c r="W54" i="70"/>
  <c r="AG3" i="9"/>
  <c r="AH71" i="9"/>
  <c r="AH136" i="9"/>
  <c r="AH154" i="9" s="1"/>
  <c r="AH38" i="9"/>
  <c r="AH22" i="9"/>
  <c r="AH54" i="9" s="1"/>
  <c r="AD24" i="11"/>
  <c r="AD25" i="15" s="1"/>
  <c r="AF31" i="8"/>
  <c r="AF8" i="13"/>
  <c r="AB37" i="15" s="1"/>
  <c r="AF7" i="13"/>
  <c r="AB36" i="15" s="1"/>
  <c r="AF39" i="13"/>
  <c r="AF70" i="13"/>
  <c r="AF72" i="13" s="1"/>
  <c r="AF43" i="13"/>
  <c r="AF44" i="13" s="1"/>
  <c r="AB10" i="15"/>
  <c r="AC16" i="8"/>
  <c r="N45" i="34"/>
  <c r="AQ5" i="34" s="1"/>
  <c r="AQ1" i="34" s="1"/>
  <c r="P45" i="34"/>
  <c r="K45" i="34"/>
  <c r="AE7" i="34" s="1"/>
  <c r="AE8" i="34" s="1"/>
  <c r="Q45" i="34"/>
  <c r="L45" i="34"/>
  <c r="AQ4" i="34" s="1"/>
  <c r="AQ6" i="34" s="1"/>
  <c r="J46" i="34"/>
  <c r="Z30" i="70"/>
  <c r="Z44" i="70"/>
  <c r="AN22" i="22"/>
  <c r="AM56" i="22"/>
  <c r="AM90" i="22" s="1"/>
  <c r="AH138" i="9"/>
  <c r="AH156" i="9" s="1"/>
  <c r="AH73" i="9"/>
  <c r="AH24" i="9"/>
  <c r="AH56" i="9" s="1"/>
  <c r="AH40" i="9"/>
  <c r="AL49" i="22"/>
  <c r="AL83" i="22" s="1"/>
  <c r="AM15" i="22"/>
  <c r="AK77" i="22"/>
  <c r="AK72" i="22"/>
  <c r="AG5" i="13" s="1"/>
  <c r="AK71" i="22"/>
  <c r="DW192" i="62"/>
  <c r="Z7" i="70"/>
  <c r="Z32" i="11"/>
  <c r="DW201" i="62" s="1"/>
  <c r="E10" i="12"/>
  <c r="AM25" i="22"/>
  <c r="AL59" i="22"/>
  <c r="AL93" i="22" s="1"/>
  <c r="D36" i="6"/>
  <c r="F36" i="6" s="1"/>
  <c r="B37" i="6"/>
  <c r="V7" i="6"/>
  <c r="C37" i="6"/>
  <c r="AD19" i="11"/>
  <c r="AD20" i="15" s="1"/>
  <c r="AF26" i="8"/>
  <c r="Y33" i="70"/>
  <c r="Y47" i="70"/>
  <c r="AG139" i="9"/>
  <c r="AG157" i="9" s="1"/>
  <c r="AG74" i="9"/>
  <c r="AG41" i="9"/>
  <c r="AG25" i="9"/>
  <c r="AG57" i="9" s="1"/>
  <c r="DU203" i="62"/>
  <c r="X39" i="11"/>
  <c r="AF6" i="6"/>
  <c r="X5" i="33"/>
  <c r="AI40" i="13"/>
  <c r="AH134" i="9"/>
  <c r="AH152" i="9" s="1"/>
  <c r="AH69" i="9"/>
  <c r="AH36" i="9"/>
  <c r="AH20" i="9"/>
  <c r="AH52" i="9" s="1"/>
  <c r="Y6" i="70"/>
  <c r="AM50" i="22"/>
  <c r="AM84" i="22" s="1"/>
  <c r="AN16" i="22"/>
  <c r="AI8" i="7"/>
  <c r="AH46" i="7"/>
  <c r="AH5" i="9" s="1"/>
  <c r="AG58" i="7"/>
  <c r="AG60" i="7" s="1"/>
  <c r="AG85" i="9"/>
  <c r="AG117" i="9" s="1"/>
  <c r="AG101" i="9"/>
  <c r="AF50" i="9"/>
  <c r="AF65" i="9" s="1"/>
  <c r="AF33" i="9"/>
  <c r="AD26" i="11"/>
  <c r="AD27" i="15" s="1"/>
  <c r="AF33" i="8"/>
  <c r="AH4" i="7"/>
  <c r="AH22" i="7" s="1"/>
  <c r="AI42" i="7"/>
  <c r="CI130" i="62"/>
  <c r="F3" i="10"/>
  <c r="AD18" i="11"/>
  <c r="AD19" i="15" s="1"/>
  <c r="AF25" i="8"/>
  <c r="AD168" i="9"/>
  <c r="DW199" i="62"/>
  <c r="Z11" i="70"/>
  <c r="E17" i="12"/>
  <c r="M60" i="70"/>
  <c r="AB34" i="70"/>
  <c r="AB48" i="70"/>
  <c r="Y34" i="11"/>
  <c r="AD19" i="13"/>
  <c r="AE20" i="13" s="1"/>
  <c r="AE21" i="13" s="1"/>
  <c r="AA38" i="15" s="1"/>
  <c r="AD23" i="13"/>
  <c r="DZ193" i="62"/>
  <c r="AC11" i="15"/>
  <c r="AD28" i="11"/>
  <c r="AD29" i="15" s="1"/>
  <c r="AF35" i="8"/>
  <c r="AN34" i="22"/>
  <c r="AM68" i="22"/>
  <c r="AM102" i="22" s="1"/>
  <c r="EA194" i="62"/>
  <c r="AC8" i="70"/>
  <c r="AC12" i="15"/>
  <c r="AM19" i="22"/>
  <c r="AL53" i="22"/>
  <c r="AL87" i="22" s="1"/>
  <c r="D37" i="34"/>
  <c r="F37" i="34" s="1"/>
  <c r="O45" i="34" s="1"/>
  <c r="B38" i="34"/>
  <c r="C38" i="34"/>
  <c r="E38" i="34" s="1"/>
  <c r="H38" i="34" s="1"/>
  <c r="G38" i="34" s="1"/>
  <c r="AI45" i="7"/>
  <c r="AI4" i="9" s="1"/>
  <c r="AJ7" i="7"/>
  <c r="AK80" i="22"/>
  <c r="AA9" i="11"/>
  <c r="AB37" i="8"/>
  <c r="AN24" i="22"/>
  <c r="AM58" i="22"/>
  <c r="AM92" i="22" s="1"/>
  <c r="AF49" i="9"/>
  <c r="AF14" i="13" s="1"/>
  <c r="AL55" i="22"/>
  <c r="AL89" i="22" s="1"/>
  <c r="AM21" i="22"/>
  <c r="AL61" i="22"/>
  <c r="AL95" i="22" s="1"/>
  <c r="AM27" i="22"/>
  <c r="W39" i="70"/>
  <c r="W53" i="70"/>
  <c r="AT13" i="70"/>
  <c r="AT39" i="70" s="1"/>
  <c r="AD13" i="11"/>
  <c r="AF20" i="8"/>
  <c r="H35" i="6"/>
  <c r="G35" i="6" s="1"/>
  <c r="AG5" i="6"/>
  <c r="Z4" i="33" s="1"/>
  <c r="Z33" i="15" s="1"/>
  <c r="AI50" i="7"/>
  <c r="AI9" i="9" s="1"/>
  <c r="AJ12" i="7"/>
  <c r="V40" i="70"/>
  <c r="V54" i="70"/>
  <c r="AT14" i="70"/>
  <c r="AT40" i="70" s="1"/>
  <c r="AH4" i="6"/>
  <c r="AA3" i="33" s="1"/>
  <c r="E36" i="6"/>
  <c r="AL63" i="22"/>
  <c r="AL97" i="22" s="1"/>
  <c r="AM29" i="22"/>
  <c r="AB16" i="70"/>
  <c r="AB29" i="70" s="1"/>
  <c r="AB43" i="70"/>
  <c r="AD21" i="11"/>
  <c r="AD22" i="15" s="1"/>
  <c r="AF28" i="8"/>
  <c r="AE115" i="9"/>
  <c r="AJ9" i="7"/>
  <c r="AI47" i="7"/>
  <c r="AI6" i="9" s="1"/>
  <c r="AJ12" i="11"/>
  <c r="AL19" i="8"/>
  <c r="CY214" i="62"/>
  <c r="E45" i="11"/>
  <c r="AN48" i="22"/>
  <c r="AN82" i="22" s="1"/>
  <c r="AO14" i="22"/>
  <c r="AN32" i="22"/>
  <c r="AM66" i="22"/>
  <c r="AM100" i="22" s="1"/>
  <c r="AL46" i="22"/>
  <c r="AL80" i="22" s="1"/>
  <c r="AM12" i="22"/>
  <c r="DW189" i="62"/>
  <c r="E6" i="12"/>
  <c r="AE102" i="9"/>
  <c r="AE86" i="9"/>
  <c r="AE118" i="9" s="1"/>
  <c r="FE270" i="62"/>
  <c r="L47" i="15"/>
  <c r="AG2" i="13"/>
  <c r="AG3" i="13" s="1"/>
  <c r="AH1" i="9"/>
  <c r="AM17" i="22"/>
  <c r="AL51" i="22"/>
  <c r="AL85" i="22" s="1"/>
  <c r="AB4" i="11"/>
  <c r="AC8" i="8"/>
  <c r="AC47" i="8"/>
  <c r="AB31" i="11" s="1"/>
  <c r="DZ200" i="62" s="1"/>
  <c r="AD16" i="11"/>
  <c r="AD17" i="15" s="1"/>
  <c r="AF23" i="8"/>
  <c r="AJ147" i="9"/>
  <c r="AH13" i="8"/>
  <c r="AL67" i="22"/>
  <c r="AL101" i="22" s="1"/>
  <c r="AM33" i="22"/>
  <c r="AN28" i="22"/>
  <c r="AM62" i="22"/>
  <c r="AM96" i="22" s="1"/>
  <c r="AE84" i="9"/>
  <c r="AE116" i="9" s="1"/>
  <c r="AE100" i="9"/>
  <c r="DW188" i="62" l="1"/>
  <c r="AD26" i="13"/>
  <c r="Z5" i="70"/>
  <c r="Z6" i="70" s="1"/>
  <c r="AI162" i="9"/>
  <c r="AI164" i="9"/>
  <c r="AI163" i="9"/>
  <c r="AI95" i="9"/>
  <c r="AI127" i="9" s="1"/>
  <c r="AI111" i="9"/>
  <c r="AD169" i="9"/>
  <c r="F47" i="10" s="1"/>
  <c r="CI151" i="62" s="1"/>
  <c r="AE171" i="9"/>
  <c r="AI52" i="7"/>
  <c r="AI11" i="9" s="1"/>
  <c r="AJ14" i="7"/>
  <c r="AJ46" i="9"/>
  <c r="AJ79" i="9"/>
  <c r="AJ30" i="9"/>
  <c r="AJ62" i="9" s="1"/>
  <c r="AJ144" i="9"/>
  <c r="AH11" i="9"/>
  <c r="AG108" i="9"/>
  <c r="AG92" i="9"/>
  <c r="AG124" i="9" s="1"/>
  <c r="AK55" i="7"/>
  <c r="AK14" i="9" s="1"/>
  <c r="AL17" i="7"/>
  <c r="E5" i="12"/>
  <c r="F5" i="12" s="1"/>
  <c r="EP221" i="62" s="1"/>
  <c r="AG93" i="9"/>
  <c r="AG125" i="9" s="1"/>
  <c r="AG109" i="9"/>
  <c r="AH12" i="9"/>
  <c r="AJ15" i="7"/>
  <c r="AI53" i="7"/>
  <c r="AI12" i="9" s="1"/>
  <c r="AJ19" i="7"/>
  <c r="AI57" i="7"/>
  <c r="AI16" i="9" s="1"/>
  <c r="AG110" i="9"/>
  <c r="AG94" i="9"/>
  <c r="AG126" i="9" s="1"/>
  <c r="AH29" i="9"/>
  <c r="AH61" i="9" s="1"/>
  <c r="AH143" i="9"/>
  <c r="AH161" i="9" s="1"/>
  <c r="AH78" i="9"/>
  <c r="AH45" i="9"/>
  <c r="AJ16" i="7"/>
  <c r="AI54" i="7"/>
  <c r="AI13" i="9" s="1"/>
  <c r="AG97" i="9"/>
  <c r="AG129" i="9" s="1"/>
  <c r="AG113" i="9"/>
  <c r="AH81" i="9"/>
  <c r="AH146" i="9"/>
  <c r="AH32" i="9"/>
  <c r="AH64" i="9" s="1"/>
  <c r="AH48" i="9"/>
  <c r="DW190" i="62"/>
  <c r="E8" i="12"/>
  <c r="EO224" i="62" s="1"/>
  <c r="AG17" i="13"/>
  <c r="AB10" i="8"/>
  <c r="AG17" i="9"/>
  <c r="AC4" i="11" s="1"/>
  <c r="AH47" i="9"/>
  <c r="AH31" i="9"/>
  <c r="AH63" i="9" s="1"/>
  <c r="AH145" i="9"/>
  <c r="AH165" i="9" s="1"/>
  <c r="AH80" i="9"/>
  <c r="AH107" i="9"/>
  <c r="AH91" i="9"/>
  <c r="AH123" i="9" s="1"/>
  <c r="AJ18" i="7"/>
  <c r="AI56" i="7"/>
  <c r="AI15" i="9" s="1"/>
  <c r="Z7" i="15"/>
  <c r="Z43" i="15" s="1"/>
  <c r="Z46" i="15" s="1"/>
  <c r="AJ51" i="7"/>
  <c r="AJ10" i="9" s="1"/>
  <c r="AK13" i="7"/>
  <c r="AF168" i="9"/>
  <c r="AI140" i="9"/>
  <c r="AI158" i="9" s="1"/>
  <c r="AI75" i="9"/>
  <c r="AI42" i="9"/>
  <c r="AI26" i="9"/>
  <c r="AI58" i="9" s="1"/>
  <c r="AE114" i="9"/>
  <c r="AE15" i="13" s="1"/>
  <c r="AE19" i="13" s="1"/>
  <c r="AB4" i="15"/>
  <c r="AB5" i="15" s="1"/>
  <c r="AE168" i="9"/>
  <c r="AA57" i="70" s="1"/>
  <c r="HC367" i="62"/>
  <c r="HD367" i="62"/>
  <c r="AG96" i="9"/>
  <c r="AG128" i="9" s="1"/>
  <c r="AG112" i="9"/>
  <c r="AB43" i="13"/>
  <c r="AB44" i="13" s="1"/>
  <c r="Z34" i="11"/>
  <c r="DW203" i="62" s="1"/>
  <c r="AE21" i="11"/>
  <c r="AE22" i="15" s="1"/>
  <c r="AG28" i="8"/>
  <c r="AM61" i="22"/>
  <c r="AM95" i="22" s="1"/>
  <c r="AN27" i="22"/>
  <c r="Z37" i="70"/>
  <c r="Z51" i="70"/>
  <c r="AU11" i="70"/>
  <c r="AU37" i="70" s="1"/>
  <c r="AI4" i="6"/>
  <c r="AB3" i="33" s="1"/>
  <c r="E37" i="6"/>
  <c r="AH105" i="9"/>
  <c r="AH89" i="9"/>
  <c r="AH121" i="9" s="1"/>
  <c r="AB9" i="11"/>
  <c r="AC37" i="8"/>
  <c r="AF20" i="13"/>
  <c r="AF21" i="13" s="1"/>
  <c r="AB38" i="15" s="1"/>
  <c r="AE17" i="11"/>
  <c r="AE18" i="15" s="1"/>
  <c r="AG24" i="8"/>
  <c r="AC35" i="70"/>
  <c r="AC49" i="70"/>
  <c r="AV9" i="70"/>
  <c r="AV35" i="70" s="1"/>
  <c r="AB45" i="14"/>
  <c r="AC40" i="8" s="1"/>
  <c r="AB30" i="11" s="1"/>
  <c r="AC33" i="14"/>
  <c r="AE25" i="11"/>
  <c r="AE26" i="15" s="1"/>
  <c r="AG32" i="8"/>
  <c r="AG50" i="9"/>
  <c r="AM47" i="22"/>
  <c r="AM81" i="22" s="1"/>
  <c r="AN13" i="22"/>
  <c r="AJ40" i="13"/>
  <c r="EB194" i="62"/>
  <c r="AD8" i="70"/>
  <c r="AD12" i="15"/>
  <c r="AI8" i="9"/>
  <c r="AN52" i="22"/>
  <c r="AN86" i="22" s="1"/>
  <c r="AO18" i="22"/>
  <c r="AN30" i="22"/>
  <c r="AM64" i="22"/>
  <c r="AM98" i="22" s="1"/>
  <c r="EB197" i="62"/>
  <c r="AD15" i="15"/>
  <c r="AE22" i="11"/>
  <c r="AE23" i="15" s="1"/>
  <c r="AG29" i="8"/>
  <c r="BC30" i="70"/>
  <c r="BD30" i="70" s="1"/>
  <c r="BD4" i="70"/>
  <c r="BD9" i="70"/>
  <c r="BD8" i="70"/>
  <c r="EB198" i="62"/>
  <c r="AD16" i="15"/>
  <c r="AB5" i="11"/>
  <c r="AF171" i="9"/>
  <c r="AC10" i="8"/>
  <c r="AK9" i="7"/>
  <c r="AJ47" i="7"/>
  <c r="AM51" i="22"/>
  <c r="AM85" i="22" s="1"/>
  <c r="AN17" i="22"/>
  <c r="AK12" i="11"/>
  <c r="AM19" i="8"/>
  <c r="AL12" i="11" s="1"/>
  <c r="AN50" i="22"/>
  <c r="AN84" i="22" s="1"/>
  <c r="AO16" i="22"/>
  <c r="EO226" i="62"/>
  <c r="BC7" i="70"/>
  <c r="K5" i="51"/>
  <c r="F10" i="12"/>
  <c r="EP226" i="62" s="1"/>
  <c r="AE16" i="11"/>
  <c r="AE17" i="15" s="1"/>
  <c r="AG23" i="8"/>
  <c r="AH2" i="13"/>
  <c r="AH3" i="13" s="1"/>
  <c r="AI1" i="9"/>
  <c r="AN66" i="22"/>
  <c r="AN100" i="22" s="1"/>
  <c r="AO32" i="22"/>
  <c r="EH195" i="62"/>
  <c r="AJ13" i="15"/>
  <c r="AE13" i="11"/>
  <c r="AG20" i="8"/>
  <c r="AN58" i="22"/>
  <c r="AN92" i="22" s="1"/>
  <c r="AO24" i="22"/>
  <c r="AC34" i="70"/>
  <c r="AC48" i="70"/>
  <c r="AV8" i="70"/>
  <c r="AV34" i="70" s="1"/>
  <c r="DV203" i="62"/>
  <c r="Y39" i="11"/>
  <c r="AI4" i="7"/>
  <c r="AI22" i="7" s="1"/>
  <c r="AJ42" i="7"/>
  <c r="Y39" i="70"/>
  <c r="Y53" i="70"/>
  <c r="O6" i="33"/>
  <c r="V8" i="6"/>
  <c r="O7" i="33" s="1"/>
  <c r="AK105" i="22"/>
  <c r="AD17" i="8" s="1"/>
  <c r="AC10" i="11" s="1"/>
  <c r="M45" i="34"/>
  <c r="AE71" i="13"/>
  <c r="AH87" i="9"/>
  <c r="AH119" i="9" s="1"/>
  <c r="AH103" i="9"/>
  <c r="DY199" i="62"/>
  <c r="AA11" i="70"/>
  <c r="AH132" i="9"/>
  <c r="AH67" i="9"/>
  <c r="AH34" i="9"/>
  <c r="AH18" i="9"/>
  <c r="AP6" i="22"/>
  <c r="AO41" i="22"/>
  <c r="AA8" i="15"/>
  <c r="AA6" i="11"/>
  <c r="AA7" i="11" s="1"/>
  <c r="AB12" i="8"/>
  <c r="CG150" i="62"/>
  <c r="D45" i="10"/>
  <c r="EO221" i="62"/>
  <c r="AA4" i="15"/>
  <c r="AA5" i="15" s="1"/>
  <c r="DY187" i="62"/>
  <c r="BI62" i="62"/>
  <c r="AA4" i="70"/>
  <c r="DY188" i="62"/>
  <c r="AE59" i="13"/>
  <c r="AE53" i="13"/>
  <c r="AE54" i="13" s="1"/>
  <c r="AF64" i="13"/>
  <c r="AH23" i="62"/>
  <c r="FW289" i="62" s="1"/>
  <c r="L2" i="51"/>
  <c r="AI23" i="62" s="1"/>
  <c r="FX289" i="62" s="1"/>
  <c r="H3" i="61"/>
  <c r="L6" i="51"/>
  <c r="AI27" i="62" s="1"/>
  <c r="FX293" i="62" s="1"/>
  <c r="L7" i="51"/>
  <c r="AI28" i="62" s="1"/>
  <c r="FX294" i="62" s="1"/>
  <c r="AN62" i="22"/>
  <c r="AN96" i="22" s="1"/>
  <c r="AO28" i="22"/>
  <c r="AG8" i="13"/>
  <c r="AC37" i="15" s="1"/>
  <c r="AG7" i="13"/>
  <c r="AC36" i="15" s="1"/>
  <c r="AG39" i="13"/>
  <c r="AG70" i="13"/>
  <c r="AG72" i="13" s="1"/>
  <c r="AG43" i="13"/>
  <c r="AG44" i="13" s="1"/>
  <c r="EO222" i="62"/>
  <c r="F6" i="12"/>
  <c r="EP222" i="62" s="1"/>
  <c r="AP14" i="22"/>
  <c r="AO48" i="22"/>
  <c r="AO82" i="22" s="1"/>
  <c r="AI136" i="9"/>
  <c r="AI154" i="9" s="1"/>
  <c r="AI71" i="9"/>
  <c r="AI38" i="9"/>
  <c r="AI22" i="9"/>
  <c r="AI54" i="9" s="1"/>
  <c r="AM63" i="22"/>
  <c r="AM97" i="22" s="1"/>
  <c r="AN29" i="22"/>
  <c r="EB196" i="62"/>
  <c r="AD14" i="15"/>
  <c r="AD9" i="70"/>
  <c r="B39" i="34"/>
  <c r="D38" i="34"/>
  <c r="F38" i="34" s="1"/>
  <c r="O46" i="34" s="1"/>
  <c r="C39" i="34"/>
  <c r="E39" i="34" s="1"/>
  <c r="H39" i="34" s="1"/>
  <c r="G39" i="34" s="1"/>
  <c r="F25" i="10"/>
  <c r="Z57" i="70"/>
  <c r="Y32" i="70"/>
  <c r="Y10" i="70"/>
  <c r="Y46" i="70"/>
  <c r="AU6" i="70"/>
  <c r="AU32" i="70" s="1"/>
  <c r="B38" i="6"/>
  <c r="W7" i="6"/>
  <c r="D37" i="6"/>
  <c r="F37" i="6" s="1"/>
  <c r="C38" i="6"/>
  <c r="Z33" i="70"/>
  <c r="Z47" i="70"/>
  <c r="AN15" i="22"/>
  <c r="AM49" i="22"/>
  <c r="AM83" i="22" s="1"/>
  <c r="Z32" i="70"/>
  <c r="Z10" i="70"/>
  <c r="Z46" i="70"/>
  <c r="AP7" i="22"/>
  <c r="AO42" i="22"/>
  <c r="AO76" i="22" s="1"/>
  <c r="AM57" i="22"/>
  <c r="AM91" i="22" s="1"/>
  <c r="AN23" i="22"/>
  <c r="AG70" i="9"/>
  <c r="AG135" i="9"/>
  <c r="AG153" i="9" s="1"/>
  <c r="AG21" i="9"/>
  <c r="AG53" i="9" s="1"/>
  <c r="AG37" i="9"/>
  <c r="AH58" i="7"/>
  <c r="AH60" i="7" s="1"/>
  <c r="AM45" i="22"/>
  <c r="AM79" i="22" s="1"/>
  <c r="AN10" i="22"/>
  <c r="Y38" i="70"/>
  <c r="Y52" i="70"/>
  <c r="N60" i="70"/>
  <c r="D44" i="10"/>
  <c r="Z31" i="70"/>
  <c r="Z45" i="70"/>
  <c r="AI48" i="7"/>
  <c r="AI7" i="9" s="1"/>
  <c r="AJ10" i="7"/>
  <c r="AK5" i="7"/>
  <c r="AJ43" i="7"/>
  <c r="AO75" i="22"/>
  <c r="AH133" i="9"/>
  <c r="AH151" i="9" s="1"/>
  <c r="AH68" i="9"/>
  <c r="AH35" i="9"/>
  <c r="AH19" i="9"/>
  <c r="AH51" i="9" s="1"/>
  <c r="AD73" i="13"/>
  <c r="AE20" i="11"/>
  <c r="AE21" i="15" s="1"/>
  <c r="AG27" i="8"/>
  <c r="AG87" i="9"/>
  <c r="AG119" i="9" s="1"/>
  <c r="AG103" i="9"/>
  <c r="AM67" i="22"/>
  <c r="AM101" i="22" s="1"/>
  <c r="AN33" i="22"/>
  <c r="AN21" i="22"/>
  <c r="AM55" i="22"/>
  <c r="AM89" i="22" s="1"/>
  <c r="AJ45" i="7"/>
  <c r="AK7" i="7"/>
  <c r="AE26" i="11"/>
  <c r="AE27" i="15" s="1"/>
  <c r="AG33" i="8"/>
  <c r="AH101" i="9"/>
  <c r="AH85" i="9"/>
  <c r="AH117" i="9" s="1"/>
  <c r="AG6" i="6"/>
  <c r="Y5" i="33"/>
  <c r="AN56" i="22"/>
  <c r="AN90" i="22" s="1"/>
  <c r="AO22" i="22"/>
  <c r="Q46" i="34"/>
  <c r="K46" i="34"/>
  <c r="AF7" i="34" s="1"/>
  <c r="AF8" i="34" s="1"/>
  <c r="N46" i="34"/>
  <c r="AR5" i="34" s="1"/>
  <c r="AR1" i="34" s="1"/>
  <c r="P46" i="34"/>
  <c r="L46" i="34"/>
  <c r="AR4" i="34" s="1"/>
  <c r="AR6" i="34" s="1"/>
  <c r="J47" i="34"/>
  <c r="AG133" i="9"/>
  <c r="AG151" i="9" s="1"/>
  <c r="AG68" i="9"/>
  <c r="AG35" i="9"/>
  <c r="AG19" i="9"/>
  <c r="AG51" i="9" s="1"/>
  <c r="AN76" i="22"/>
  <c r="EB185" i="62"/>
  <c r="AD3" i="70"/>
  <c r="AE2" i="11"/>
  <c r="AG99" i="9"/>
  <c r="AG83" i="9"/>
  <c r="AM43" i="22"/>
  <c r="AN8" i="22"/>
  <c r="AM37" i="22"/>
  <c r="AI59" i="7" s="1"/>
  <c r="AC64" i="70"/>
  <c r="AD63" i="70"/>
  <c r="DW206" i="62"/>
  <c r="Z12" i="70"/>
  <c r="Z13" i="70" s="1"/>
  <c r="E19" i="12"/>
  <c r="AH90" i="9"/>
  <c r="AH122" i="9" s="1"/>
  <c r="AH106" i="9"/>
  <c r="AB6" i="11"/>
  <c r="DZ189" i="62" s="1"/>
  <c r="AB8" i="15"/>
  <c r="AC12" i="8"/>
  <c r="AH7" i="9"/>
  <c r="AI2" i="9"/>
  <c r="AI44" i="7"/>
  <c r="AJ6" i="7"/>
  <c r="AN78" i="22"/>
  <c r="BH74" i="62"/>
  <c r="BH62" i="62"/>
  <c r="BH63" i="62"/>
  <c r="BH64" i="62"/>
  <c r="BH65" i="62"/>
  <c r="BH67" i="62"/>
  <c r="BH66" i="62"/>
  <c r="BH68" i="62"/>
  <c r="BH69" i="62"/>
  <c r="BH70" i="62"/>
  <c r="BH71" i="62"/>
  <c r="BH72" i="62"/>
  <c r="G11" i="61"/>
  <c r="DY192" i="62"/>
  <c r="AA7" i="70"/>
  <c r="AA32" i="11"/>
  <c r="DY201" i="62" s="1"/>
  <c r="AI134" i="9"/>
  <c r="AI152" i="9" s="1"/>
  <c r="AI69" i="9"/>
  <c r="AI36" i="9"/>
  <c r="AI20" i="9"/>
  <c r="AI52" i="9" s="1"/>
  <c r="AN68" i="22"/>
  <c r="AN102" i="22" s="1"/>
  <c r="AO34" i="22"/>
  <c r="AH70" i="9"/>
  <c r="AH135" i="9"/>
  <c r="AH153" i="9" s="1"/>
  <c r="AH21" i="9"/>
  <c r="AH53" i="9" s="1"/>
  <c r="AH37" i="9"/>
  <c r="AG106" i="9"/>
  <c r="AG90" i="9"/>
  <c r="AG122" i="9" s="1"/>
  <c r="AE19" i="11"/>
  <c r="AE20" i="15" s="1"/>
  <c r="AG26" i="8"/>
  <c r="AC10" i="15"/>
  <c r="AD16" i="8"/>
  <c r="AE23" i="11"/>
  <c r="AE24" i="15" s="1"/>
  <c r="AG30" i="8"/>
  <c r="AC43" i="70"/>
  <c r="AC16" i="70"/>
  <c r="AC29" i="70" s="1"/>
  <c r="AM70" i="22"/>
  <c r="AM104" i="22" s="1"/>
  <c r="AN36" i="22"/>
  <c r="AG150" i="9"/>
  <c r="AO26" i="22"/>
  <c r="AN60" i="22"/>
  <c r="AN94" i="22" s="1"/>
  <c r="AE11" i="11"/>
  <c r="AI6" i="13"/>
  <c r="AG18" i="8"/>
  <c r="AL77" i="22"/>
  <c r="AL105" i="22" s="1"/>
  <c r="AE17" i="8" s="1"/>
  <c r="AD10" i="11" s="1"/>
  <c r="AL71" i="22"/>
  <c r="AL72" i="22"/>
  <c r="AH5" i="13" s="1"/>
  <c r="AE29" i="11"/>
  <c r="AE30" i="15" s="1"/>
  <c r="AG36" i="8"/>
  <c r="AB64" i="13"/>
  <c r="X39" i="15" s="1"/>
  <c r="X43" i="15" s="1"/>
  <c r="X46" i="15" s="1"/>
  <c r="AE27" i="11"/>
  <c r="AE28" i="15" s="1"/>
  <c r="AG34" i="8"/>
  <c r="X39" i="70"/>
  <c r="X53" i="70"/>
  <c r="DY200" i="62"/>
  <c r="AG63" i="13"/>
  <c r="AF51" i="13"/>
  <c r="AF52" i="13" s="1"/>
  <c r="AG50" i="13"/>
  <c r="AF58" i="13"/>
  <c r="AP9" i="22"/>
  <c r="AO44" i="22"/>
  <c r="AO78" i="22" s="1"/>
  <c r="AF115" i="9"/>
  <c r="AF130" i="9" s="1"/>
  <c r="AF98" i="9"/>
  <c r="AM65" i="22"/>
  <c r="AM99" i="22" s="1"/>
  <c r="AN31" i="22"/>
  <c r="BH73" i="62"/>
  <c r="AU7" i="70"/>
  <c r="AU33" i="70" s="1"/>
  <c r="AJ50" i="7"/>
  <c r="AJ9" i="9" s="1"/>
  <c r="AK12" i="7"/>
  <c r="AE18" i="11"/>
  <c r="AE19" i="15" s="1"/>
  <c r="AG25" i="8"/>
  <c r="BI63" i="62"/>
  <c r="DZ187" i="62"/>
  <c r="AB4" i="70"/>
  <c r="FE272" i="62"/>
  <c r="L58" i="70"/>
  <c r="M45" i="15"/>
  <c r="AN12" i="22"/>
  <c r="AM46" i="22"/>
  <c r="AM80" i="22" s="1"/>
  <c r="CZ214" i="62"/>
  <c r="F45" i="11"/>
  <c r="AE98" i="9"/>
  <c r="H36" i="6"/>
  <c r="G36" i="6" s="1"/>
  <c r="AH5" i="6"/>
  <c r="AA4" i="33" s="1"/>
  <c r="AA33" i="15" s="1"/>
  <c r="AI139" i="9"/>
  <c r="AI157" i="9" s="1"/>
  <c r="AI74" i="9"/>
  <c r="AI41" i="9"/>
  <c r="AI25" i="9"/>
  <c r="AI57" i="9" s="1"/>
  <c r="AK147" i="9"/>
  <c r="AI13" i="8"/>
  <c r="AE130" i="9"/>
  <c r="AA34" i="15"/>
  <c r="AB44" i="8"/>
  <c r="AA37" i="11" s="1"/>
  <c r="AM53" i="22"/>
  <c r="AM87" i="22" s="1"/>
  <c r="AN19" i="22"/>
  <c r="AE28" i="11"/>
  <c r="AE29" i="15" s="1"/>
  <c r="AG35" i="8"/>
  <c r="F50" i="10"/>
  <c r="F26" i="10"/>
  <c r="EO233" i="62"/>
  <c r="K9" i="51"/>
  <c r="BC11" i="70"/>
  <c r="F17" i="12"/>
  <c r="EP233" i="62" s="1"/>
  <c r="CI129" i="62"/>
  <c r="K18" i="51"/>
  <c r="F58" i="10"/>
  <c r="AJ8" i="7"/>
  <c r="AI46" i="7"/>
  <c r="AI5" i="9" s="1"/>
  <c r="DU208" i="62"/>
  <c r="AB41" i="13"/>
  <c r="AB42" i="13" s="1"/>
  <c r="AB60" i="13" s="1"/>
  <c r="AM59" i="22"/>
  <c r="AM93" i="22" s="1"/>
  <c r="AN25" i="22"/>
  <c r="AE24" i="11"/>
  <c r="AE25" i="15" s="1"/>
  <c r="AG31" i="8"/>
  <c r="AG104" i="9"/>
  <c r="AG88" i="9"/>
  <c r="AG120" i="9" s="1"/>
  <c r="AK11" i="7"/>
  <c r="AJ49" i="7"/>
  <c r="AJ8" i="9" s="1"/>
  <c r="AM69" i="22"/>
  <c r="AM103" i="22" s="1"/>
  <c r="AN35" i="22"/>
  <c r="X40" i="70"/>
  <c r="X54" i="70"/>
  <c r="AN54" i="22"/>
  <c r="AN88" i="22" s="1"/>
  <c r="AO20" i="22"/>
  <c r="AE14" i="11"/>
  <c r="AG21" i="8"/>
  <c r="AE15" i="11"/>
  <c r="AG22" i="8"/>
  <c r="AF114" i="9"/>
  <c r="AF15" i="13" s="1"/>
  <c r="AF19" i="13" s="1"/>
  <c r="AU5" i="70"/>
  <c r="AU31" i="70" s="1"/>
  <c r="K3" i="51" l="1"/>
  <c r="K4" i="51" s="1"/>
  <c r="L4" i="51" s="1"/>
  <c r="BC5" i="70"/>
  <c r="AG82" i="9"/>
  <c r="AG171" i="9" s="1"/>
  <c r="AB57" i="70"/>
  <c r="AK79" i="9"/>
  <c r="AK144" i="9"/>
  <c r="AK46" i="9"/>
  <c r="AK30" i="9"/>
  <c r="AK62" i="9" s="1"/>
  <c r="AJ111" i="9"/>
  <c r="AJ95" i="9"/>
  <c r="AJ127" i="9" s="1"/>
  <c r="AK14" i="7"/>
  <c r="AJ52" i="7"/>
  <c r="Z61" i="70"/>
  <c r="AH27" i="9"/>
  <c r="AH59" i="9" s="1"/>
  <c r="AH76" i="9"/>
  <c r="AH43" i="9"/>
  <c r="AH141" i="9"/>
  <c r="AH159" i="9" s="1"/>
  <c r="AI76" i="9"/>
  <c r="AI27" i="9"/>
  <c r="AI59" i="9" s="1"/>
  <c r="AI43" i="9"/>
  <c r="AI141" i="9"/>
  <c r="AI159" i="9" s="1"/>
  <c r="AL55" i="7"/>
  <c r="AL14" i="9" s="1"/>
  <c r="AM17" i="7"/>
  <c r="AJ163" i="9"/>
  <c r="AJ164" i="9"/>
  <c r="AJ162" i="9"/>
  <c r="AI142" i="9"/>
  <c r="AI160" i="9" s="1"/>
  <c r="AI77" i="9"/>
  <c r="AI28" i="9"/>
  <c r="AI60" i="9" s="1"/>
  <c r="AI44" i="9"/>
  <c r="AK15" i="7"/>
  <c r="AJ53" i="7"/>
  <c r="AJ12" i="9" s="1"/>
  <c r="AH77" i="9"/>
  <c r="AH142" i="9"/>
  <c r="AH160" i="9" s="1"/>
  <c r="AH28" i="9"/>
  <c r="AH60" i="9" s="1"/>
  <c r="AH44" i="9"/>
  <c r="F8" i="12"/>
  <c r="EP224" i="62" s="1"/>
  <c r="AG49" i="9"/>
  <c r="AG14" i="13" s="1"/>
  <c r="AI143" i="9"/>
  <c r="AI161" i="9" s="1"/>
  <c r="AI29" i="9"/>
  <c r="AI61" i="9" s="1"/>
  <c r="AI78" i="9"/>
  <c r="AI45" i="9"/>
  <c r="AJ54" i="7"/>
  <c r="AJ13" i="9" s="1"/>
  <c r="AK16" i="7"/>
  <c r="AD8" i="8"/>
  <c r="AI81" i="9"/>
  <c r="AI48" i="9"/>
  <c r="AI146" i="9"/>
  <c r="AI32" i="9"/>
  <c r="AI64" i="9" s="1"/>
  <c r="AH97" i="9"/>
  <c r="AH129" i="9" s="1"/>
  <c r="AH113" i="9"/>
  <c r="AH110" i="9"/>
  <c r="AH94" i="9"/>
  <c r="AH126" i="9" s="1"/>
  <c r="AJ57" i="7"/>
  <c r="AJ16" i="9" s="1"/>
  <c r="AK19" i="7"/>
  <c r="AD47" i="8"/>
  <c r="AC31" i="11" s="1"/>
  <c r="EA200" i="62" s="1"/>
  <c r="AG20" i="13"/>
  <c r="AG21" i="13" s="1"/>
  <c r="AC38" i="15" s="1"/>
  <c r="Z39" i="11"/>
  <c r="E21" i="12" s="1"/>
  <c r="AB7" i="11"/>
  <c r="DZ190" i="62" s="1"/>
  <c r="AE169" i="9"/>
  <c r="AA61" i="70" s="1"/>
  <c r="AK51" i="7"/>
  <c r="AL13" i="7"/>
  <c r="AJ42" i="9"/>
  <c r="AJ26" i="9"/>
  <c r="AJ58" i="9" s="1"/>
  <c r="AJ75" i="9"/>
  <c r="AJ140" i="9"/>
  <c r="AJ158" i="9" s="1"/>
  <c r="AH112" i="9"/>
  <c r="AH96" i="9"/>
  <c r="AH128" i="9" s="1"/>
  <c r="HC368" i="62"/>
  <c r="HD368" i="62"/>
  <c r="AH17" i="13"/>
  <c r="AI107" i="9"/>
  <c r="AI91" i="9"/>
  <c r="AI123" i="9" s="1"/>
  <c r="AI145" i="9"/>
  <c r="AI165" i="9" s="1"/>
  <c r="AI47" i="9"/>
  <c r="AI80" i="9"/>
  <c r="AI31" i="9"/>
  <c r="AI63" i="9" s="1"/>
  <c r="F24" i="10"/>
  <c r="CI135" i="62" s="1"/>
  <c r="AJ56" i="7"/>
  <c r="AJ15" i="9" s="1"/>
  <c r="AK18" i="7"/>
  <c r="M46" i="34"/>
  <c r="O60" i="70"/>
  <c r="DY190" i="62"/>
  <c r="AA34" i="11"/>
  <c r="AH25" i="62"/>
  <c r="FW291" i="62" s="1"/>
  <c r="K8" i="51"/>
  <c r="Z39" i="70"/>
  <c r="Z53" i="70"/>
  <c r="AU13" i="70"/>
  <c r="AU39" i="70" s="1"/>
  <c r="AO60" i="22"/>
  <c r="AO94" i="22" s="1"/>
  <c r="AP26" i="22"/>
  <c r="AL5" i="7"/>
  <c r="AK43" i="7"/>
  <c r="Y36" i="70"/>
  <c r="Y14" i="70"/>
  <c r="Y50" i="70"/>
  <c r="AU10" i="70"/>
  <c r="AU36" i="70" s="1"/>
  <c r="AD34" i="70"/>
  <c r="AD48" i="70"/>
  <c r="AA37" i="70"/>
  <c r="AA51" i="70"/>
  <c r="AF14" i="11"/>
  <c r="AH21" i="8"/>
  <c r="AB59" i="13"/>
  <c r="AJ46" i="7"/>
  <c r="AJ5" i="9" s="1"/>
  <c r="AK8" i="7"/>
  <c r="AF28" i="11"/>
  <c r="AF29" i="15" s="1"/>
  <c r="AH35" i="8"/>
  <c r="AJ139" i="9"/>
  <c r="AJ157" i="9" s="1"/>
  <c r="AJ74" i="9"/>
  <c r="AJ41" i="9"/>
  <c r="AJ25" i="9"/>
  <c r="AJ57" i="9" s="1"/>
  <c r="AG51" i="13"/>
  <c r="AG52" i="13" s="1"/>
  <c r="AH50" i="13"/>
  <c r="AH63" i="13"/>
  <c r="AG58" i="13"/>
  <c r="EC194" i="62"/>
  <c r="AE8" i="70"/>
  <c r="AE12" i="15"/>
  <c r="AC9" i="11"/>
  <c r="AD37" i="8"/>
  <c r="AA33" i="70"/>
  <c r="AA47" i="70"/>
  <c r="AI58" i="7"/>
  <c r="AI60" i="7" s="1"/>
  <c r="AD64" i="70"/>
  <c r="AE63" i="70"/>
  <c r="AH6" i="6"/>
  <c r="Z5" i="33"/>
  <c r="AK45" i="7"/>
  <c r="AK4" i="9" s="1"/>
  <c r="AL7" i="7"/>
  <c r="D39" i="34"/>
  <c r="F39" i="34" s="1"/>
  <c r="O47" i="34" s="1"/>
  <c r="B40" i="34"/>
  <c r="C40" i="34"/>
  <c r="E40" i="34" s="1"/>
  <c r="H40" i="34" s="1"/>
  <c r="G40" i="34" s="1"/>
  <c r="H9" i="61"/>
  <c r="H4" i="61"/>
  <c r="AQ6" i="22"/>
  <c r="AP41" i="22"/>
  <c r="AK42" i="7"/>
  <c r="AJ4" i="7"/>
  <c r="AJ22" i="7" s="1"/>
  <c r="AH39" i="13"/>
  <c r="AH70" i="13"/>
  <c r="AH72" i="13" s="1"/>
  <c r="AH8" i="13"/>
  <c r="AD37" i="15" s="1"/>
  <c r="AH7" i="13"/>
  <c r="AD36" i="15" s="1"/>
  <c r="BC33" i="70"/>
  <c r="BD33" i="70" s="1"/>
  <c r="BD7" i="70"/>
  <c r="AO17" i="22"/>
  <c r="AN51" i="22"/>
  <c r="AN85" i="22" s="1"/>
  <c r="AF22" i="11"/>
  <c r="AF23" i="15" s="1"/>
  <c r="AH29" i="8"/>
  <c r="AF25" i="11"/>
  <c r="AF26" i="15" s="1"/>
  <c r="AH32" i="8"/>
  <c r="AO54" i="22"/>
  <c r="AO88" i="22" s="1"/>
  <c r="AP20" i="22"/>
  <c r="AN53" i="22"/>
  <c r="AN87" i="22" s="1"/>
  <c r="AO19" i="22"/>
  <c r="AF27" i="11"/>
  <c r="AF28" i="15" s="1"/>
  <c r="AH34" i="8"/>
  <c r="AH100" i="9"/>
  <c r="AH84" i="9"/>
  <c r="AH116" i="9" s="1"/>
  <c r="AJ4" i="6"/>
  <c r="AC3" i="33" s="1"/>
  <c r="E38" i="6"/>
  <c r="AI87" i="9"/>
  <c r="AI119" i="9" s="1"/>
  <c r="AI103" i="9"/>
  <c r="AP28" i="22"/>
  <c r="AO62" i="22"/>
  <c r="AO96" i="22" s="1"/>
  <c r="AO50" i="22"/>
  <c r="AO84" i="22" s="1"/>
  <c r="AP16" i="22"/>
  <c r="AN47" i="22"/>
  <c r="AN81" i="22" s="1"/>
  <c r="AO13" i="22"/>
  <c r="AC45" i="14"/>
  <c r="AD40" i="8" s="1"/>
  <c r="AC30" i="11" s="1"/>
  <c r="AD33" i="14"/>
  <c r="EB193" i="62"/>
  <c r="AE11" i="15"/>
  <c r="AG148" i="9"/>
  <c r="AH102" i="9"/>
  <c r="AH86" i="9"/>
  <c r="AH118" i="9" s="1"/>
  <c r="AH137" i="9"/>
  <c r="AH155" i="9" s="1"/>
  <c r="AH72" i="9"/>
  <c r="AH39" i="9"/>
  <c r="AH23" i="9"/>
  <c r="AH55" i="9" s="1"/>
  <c r="EO235" i="62"/>
  <c r="K10" i="51"/>
  <c r="K11" i="51" s="1"/>
  <c r="BC12" i="70"/>
  <c r="BC13" i="70" s="1"/>
  <c r="F19" i="12"/>
  <c r="EP235" i="62" s="1"/>
  <c r="AN43" i="22"/>
  <c r="AO8" i="22"/>
  <c r="AN37" i="22"/>
  <c r="AJ59" i="7" s="1"/>
  <c r="AO21" i="22"/>
  <c r="AN55" i="22"/>
  <c r="AN89" i="22" s="1"/>
  <c r="AG86" i="9"/>
  <c r="AG118" i="9" s="1"/>
  <c r="AG102" i="9"/>
  <c r="AQ7" i="22"/>
  <c r="AP42" i="22"/>
  <c r="AP76" i="22" s="1"/>
  <c r="EC197" i="62"/>
  <c r="AE15" i="15"/>
  <c r="AN69" i="22"/>
  <c r="AN103" i="22" s="1"/>
  <c r="AO35" i="22"/>
  <c r="BC37" i="70"/>
  <c r="BD37" i="70" s="1"/>
  <c r="BD11" i="70"/>
  <c r="DY206" i="62"/>
  <c r="AA12" i="70"/>
  <c r="AB30" i="70"/>
  <c r="AB44" i="70"/>
  <c r="AF18" i="11"/>
  <c r="AF19" i="15" s="1"/>
  <c r="AH25" i="8"/>
  <c r="AB7" i="15"/>
  <c r="AF59" i="13"/>
  <c r="AF53" i="13"/>
  <c r="AF54" i="13" s="1"/>
  <c r="AG64" i="13"/>
  <c r="AI132" i="9"/>
  <c r="AI67" i="9"/>
  <c r="AI34" i="9"/>
  <c r="AI18" i="9"/>
  <c r="AG115" i="9"/>
  <c r="N47" i="34"/>
  <c r="AS5" i="34" s="1"/>
  <c r="AS1" i="34" s="1"/>
  <c r="L47" i="34"/>
  <c r="AS4" i="34" s="1"/>
  <c r="AS6" i="34" s="1"/>
  <c r="Q47" i="34"/>
  <c r="J48" i="34"/>
  <c r="P47" i="34"/>
  <c r="K47" i="34"/>
  <c r="AG7" i="34" s="1"/>
  <c r="AG8" i="34" s="1"/>
  <c r="AJ4" i="9"/>
  <c r="AJ2" i="9"/>
  <c r="CG148" i="62"/>
  <c r="D43" i="10"/>
  <c r="AN45" i="22"/>
  <c r="AN79" i="22" s="1"/>
  <c r="AO10" i="22"/>
  <c r="Z36" i="70"/>
  <c r="Z14" i="70"/>
  <c r="Z50" i="70"/>
  <c r="AD35" i="70"/>
  <c r="AD49" i="70"/>
  <c r="AF65" i="13"/>
  <c r="AE55" i="13"/>
  <c r="AE56" i="13" s="1"/>
  <c r="BD5" i="70"/>
  <c r="BC31" i="70"/>
  <c r="BD31" i="70" s="1"/>
  <c r="DY189" i="62"/>
  <c r="AH50" i="9"/>
  <c r="AP24" i="22"/>
  <c r="AO58" i="22"/>
  <c r="AO92" i="22" s="1"/>
  <c r="AF16" i="11"/>
  <c r="AF17" i="15" s="1"/>
  <c r="AH23" i="8"/>
  <c r="DZ188" i="62"/>
  <c r="AB5" i="70"/>
  <c r="BC6" i="70"/>
  <c r="AP18" i="22"/>
  <c r="AO52" i="22"/>
  <c r="AO86" i="22" s="1"/>
  <c r="AF17" i="11"/>
  <c r="AF18" i="15" s="1"/>
  <c r="AH24" i="8"/>
  <c r="AN61" i="22"/>
  <c r="AN95" i="22" s="1"/>
  <c r="AO27" i="22"/>
  <c r="EA187" i="62"/>
  <c r="BI64" i="62"/>
  <c r="AC4" i="70"/>
  <c r="AV4" i="70" s="1"/>
  <c r="AV30" i="70" s="1"/>
  <c r="AH24" i="62"/>
  <c r="FW290" i="62" s="1"/>
  <c r="L3" i="51"/>
  <c r="AI24" i="62" s="1"/>
  <c r="FX290" i="62" s="1"/>
  <c r="DV208" i="62"/>
  <c r="AC41" i="13"/>
  <c r="AC42" i="13" s="1"/>
  <c r="H37" i="6"/>
  <c r="G37" i="6" s="1"/>
  <c r="AI5" i="6"/>
  <c r="AB4" i="33" s="1"/>
  <c r="AB33" i="15" s="1"/>
  <c r="AJ138" i="9"/>
  <c r="AJ156" i="9" s="1"/>
  <c r="AJ73" i="9"/>
  <c r="AJ24" i="9"/>
  <c r="AJ56" i="9" s="1"/>
  <c r="AJ40" i="9"/>
  <c r="DZ199" i="62"/>
  <c r="AB11" i="70"/>
  <c r="AB34" i="15"/>
  <c r="AC44" i="8"/>
  <c r="AB37" i="11" s="1"/>
  <c r="AF21" i="11"/>
  <c r="AF22" i="15" s="1"/>
  <c r="AH28" i="8"/>
  <c r="EC185" i="62"/>
  <c r="AE3" i="70"/>
  <c r="AF2" i="11"/>
  <c r="FF270" i="62"/>
  <c r="M47" i="15"/>
  <c r="AH99" i="9"/>
  <c r="AH83" i="9"/>
  <c r="AO66" i="22"/>
  <c r="AO100" i="22" s="1"/>
  <c r="AP32" i="22"/>
  <c r="AL9" i="7"/>
  <c r="AK47" i="7"/>
  <c r="AK6" i="9" s="1"/>
  <c r="AF15" i="11"/>
  <c r="AH22" i="8"/>
  <c r="AL147" i="9"/>
  <c r="AJ13" i="8"/>
  <c r="AA7" i="15"/>
  <c r="AQ9" i="22"/>
  <c r="AP44" i="22"/>
  <c r="AP78" i="22" s="1"/>
  <c r="AF11" i="11"/>
  <c r="AJ6" i="13"/>
  <c r="AH18" i="8"/>
  <c r="AG166" i="9"/>
  <c r="AG16" i="13" s="1"/>
  <c r="AP34" i="22"/>
  <c r="AO68" i="22"/>
  <c r="AO102" i="22" s="1"/>
  <c r="AJ44" i="7"/>
  <c r="AJ3" i="9" s="1"/>
  <c r="AK6" i="7"/>
  <c r="Z38" i="70"/>
  <c r="Z52" i="70"/>
  <c r="AM77" i="22"/>
  <c r="AM105" i="22" s="1"/>
  <c r="AF17" i="8" s="1"/>
  <c r="AE10" i="11" s="1"/>
  <c r="AM72" i="22"/>
  <c r="AI5" i="13" s="1"/>
  <c r="AM71" i="22"/>
  <c r="AF26" i="11"/>
  <c r="AF27" i="15" s="1"/>
  <c r="AH33" i="8"/>
  <c r="AO33" i="22"/>
  <c r="AN67" i="22"/>
  <c r="AN101" i="22" s="1"/>
  <c r="AI137" i="9"/>
  <c r="AI155" i="9" s="1"/>
  <c r="AI72" i="9"/>
  <c r="AI39" i="9"/>
  <c r="AI23" i="9"/>
  <c r="AI55" i="9" s="1"/>
  <c r="AN57" i="22"/>
  <c r="AN91" i="22" s="1"/>
  <c r="AO23" i="22"/>
  <c r="AO15" i="22"/>
  <c r="AN49" i="22"/>
  <c r="AN83" i="22" s="1"/>
  <c r="P6" i="33"/>
  <c r="W8" i="6"/>
  <c r="P7" i="33" s="1"/>
  <c r="AO29" i="22"/>
  <c r="AN63" i="22"/>
  <c r="AN97" i="22" s="1"/>
  <c r="AF71" i="13"/>
  <c r="AA5" i="70"/>
  <c r="AA6" i="70" s="1"/>
  <c r="CG149" i="62"/>
  <c r="I36" i="51"/>
  <c r="D64" i="10"/>
  <c r="AK40" i="13"/>
  <c r="AH17" i="9"/>
  <c r="EA193" i="62"/>
  <c r="AD11" i="15"/>
  <c r="AF13" i="11"/>
  <c r="AH20" i="8"/>
  <c r="E20" i="12"/>
  <c r="EJ195" i="62"/>
  <c r="AL13" i="15"/>
  <c r="G13" i="12"/>
  <c r="AI138" i="9"/>
  <c r="AI156" i="9" s="1"/>
  <c r="AI73" i="9"/>
  <c r="AI40" i="9"/>
  <c r="AI24" i="9"/>
  <c r="AI56" i="9" s="1"/>
  <c r="AG33" i="9"/>
  <c r="AF24" i="11"/>
  <c r="AF25" i="15" s="1"/>
  <c r="AH31" i="8"/>
  <c r="AH30" i="62"/>
  <c r="FW296" i="62" s="1"/>
  <c r="L9" i="51"/>
  <c r="AI30" i="62" s="1"/>
  <c r="FX296" i="62" s="1"/>
  <c r="AI106" i="9"/>
  <c r="AI90" i="9"/>
  <c r="AI122" i="9" s="1"/>
  <c r="AN46" i="22"/>
  <c r="AO12" i="22"/>
  <c r="AD10" i="15"/>
  <c r="AE16" i="8"/>
  <c r="AF19" i="11"/>
  <c r="AF20" i="15" s="1"/>
  <c r="AH26" i="8"/>
  <c r="AI85" i="9"/>
  <c r="AI117" i="9" s="1"/>
  <c r="AI101" i="9"/>
  <c r="AF20" i="11"/>
  <c r="AF21" i="15" s="1"/>
  <c r="AH27" i="8"/>
  <c r="AA30" i="70"/>
  <c r="AA44" i="70"/>
  <c r="AJ6" i="9"/>
  <c r="AF23" i="11"/>
  <c r="AF24" i="15" s="1"/>
  <c r="AH30" i="8"/>
  <c r="AD43" i="70"/>
  <c r="AD16" i="70"/>
  <c r="AD29" i="70" s="1"/>
  <c r="AW2" i="70"/>
  <c r="AW3" i="70"/>
  <c r="AW16" i="70" s="1"/>
  <c r="AW29" i="70" s="1"/>
  <c r="AG100" i="9"/>
  <c r="AG84" i="9"/>
  <c r="AG116" i="9" s="1"/>
  <c r="AP22" i="22"/>
  <c r="AO56" i="22"/>
  <c r="AO90" i="22" s="1"/>
  <c r="AJ48" i="7"/>
  <c r="AK10" i="7"/>
  <c r="AL11" i="7"/>
  <c r="AK49" i="7"/>
  <c r="AK8" i="9" s="1"/>
  <c r="AN59" i="22"/>
  <c r="AN93" i="22" s="1"/>
  <c r="AO25" i="22"/>
  <c r="EC198" i="62"/>
  <c r="AE16" i="15"/>
  <c r="AI135" i="9"/>
  <c r="AI153" i="9" s="1"/>
  <c r="AI70" i="9"/>
  <c r="AI37" i="9"/>
  <c r="AI21" i="9"/>
  <c r="AI53" i="9" s="1"/>
  <c r="DA214" i="62"/>
  <c r="G45" i="11"/>
  <c r="AK50" i="7"/>
  <c r="AL12" i="7"/>
  <c r="AN65" i="22"/>
  <c r="AN99" i="22" s="1"/>
  <c r="AO31" i="22"/>
  <c r="AF29" i="11"/>
  <c r="AF30" i="15" s="1"/>
  <c r="AH36" i="8"/>
  <c r="AN70" i="22"/>
  <c r="AN104" i="22" s="1"/>
  <c r="AO36" i="22"/>
  <c r="AI3" i="9"/>
  <c r="AP75" i="22"/>
  <c r="C39" i="6"/>
  <c r="D38" i="6"/>
  <c r="F38" i="6" s="1"/>
  <c r="X7" i="6"/>
  <c r="B39" i="6"/>
  <c r="AP48" i="22"/>
  <c r="AP82" i="22" s="1"/>
  <c r="AQ14" i="22"/>
  <c r="AH150" i="9"/>
  <c r="EC196" i="62"/>
  <c r="AE14" i="15"/>
  <c r="AE9" i="70"/>
  <c r="AI2" i="13"/>
  <c r="AI3" i="13" s="1"/>
  <c r="AJ1" i="9"/>
  <c r="AH26" i="62"/>
  <c r="FW292" i="62" s="1"/>
  <c r="L5" i="51"/>
  <c r="AI26" i="62" s="1"/>
  <c r="FX292" i="62" s="1"/>
  <c r="EI195" i="62"/>
  <c r="AK13" i="15"/>
  <c r="AF169" i="9"/>
  <c r="AN64" i="22"/>
  <c r="AN98" i="22" s="1"/>
  <c r="AO30" i="22"/>
  <c r="AG65" i="9"/>
  <c r="DZ192" i="62"/>
  <c r="AB7" i="70"/>
  <c r="AB32" i="11"/>
  <c r="DZ201" i="62" s="1"/>
  <c r="AU12" i="70"/>
  <c r="AU38" i="70" s="1"/>
  <c r="AC59" i="13" l="1"/>
  <c r="AC60" i="13"/>
  <c r="AD10" i="8"/>
  <c r="AH82" i="9"/>
  <c r="AC5" i="11"/>
  <c r="EA188" i="62" s="1"/>
  <c r="E27" i="12"/>
  <c r="EO243" i="62" s="1"/>
  <c r="AH49" i="9"/>
  <c r="AH14" i="13" s="1"/>
  <c r="AH92" i="9"/>
  <c r="AH124" i="9" s="1"/>
  <c r="AH108" i="9"/>
  <c r="AL46" i="9"/>
  <c r="AL79" i="9"/>
  <c r="AL144" i="9"/>
  <c r="AL30" i="9"/>
  <c r="AL62" i="9" s="1"/>
  <c r="AI108" i="9"/>
  <c r="AI92" i="9"/>
  <c r="AI124" i="9" s="1"/>
  <c r="AJ11" i="9"/>
  <c r="AK164" i="9"/>
  <c r="AK163" i="9"/>
  <c r="AK162" i="9"/>
  <c r="AM55" i="7"/>
  <c r="AM14" i="9" s="1"/>
  <c r="AN17" i="7"/>
  <c r="AK52" i="7"/>
  <c r="AK11" i="9" s="1"/>
  <c r="AL14" i="7"/>
  <c r="AK111" i="9"/>
  <c r="AK95" i="9"/>
  <c r="AK127" i="9" s="1"/>
  <c r="AL15" i="7"/>
  <c r="AK53" i="7"/>
  <c r="AH93" i="9"/>
  <c r="AH125" i="9" s="1"/>
  <c r="AH109" i="9"/>
  <c r="AI109" i="9"/>
  <c r="AI93" i="9"/>
  <c r="AI125" i="9" s="1"/>
  <c r="AJ44" i="9"/>
  <c r="AJ142" i="9"/>
  <c r="AJ160" i="9" s="1"/>
  <c r="AJ77" i="9"/>
  <c r="AJ28" i="9"/>
  <c r="AJ60" i="9" s="1"/>
  <c r="AB61" i="70"/>
  <c r="AI110" i="9"/>
  <c r="AI94" i="9"/>
  <c r="AI126" i="9" s="1"/>
  <c r="AI113" i="9"/>
  <c r="AI97" i="9"/>
  <c r="AI129" i="9" s="1"/>
  <c r="AK54" i="7"/>
  <c r="AK13" i="9" s="1"/>
  <c r="AL16" i="7"/>
  <c r="AJ32" i="9"/>
  <c r="AJ64" i="9" s="1"/>
  <c r="AJ146" i="9"/>
  <c r="AJ81" i="9"/>
  <c r="AJ48" i="9"/>
  <c r="AL19" i="7"/>
  <c r="AK57" i="7"/>
  <c r="AK16" i="9" s="1"/>
  <c r="AJ29" i="9"/>
  <c r="AJ61" i="9" s="1"/>
  <c r="AJ45" i="9"/>
  <c r="AJ143" i="9"/>
  <c r="AJ161" i="9" s="1"/>
  <c r="AJ78" i="9"/>
  <c r="DW208" i="62"/>
  <c r="AD41" i="13"/>
  <c r="AD42" i="13" s="1"/>
  <c r="J35" i="20"/>
  <c r="AH166" i="9"/>
  <c r="AH16" i="13" s="1"/>
  <c r="AG114" i="9"/>
  <c r="AG15" i="13" s="1"/>
  <c r="AG19" i="13" s="1"/>
  <c r="AH20" i="13" s="1"/>
  <c r="AH21" i="13" s="1"/>
  <c r="AD38" i="15" s="1"/>
  <c r="AH148" i="9"/>
  <c r="AE12" i="8" s="1"/>
  <c r="AG168" i="9"/>
  <c r="AC57" i="70" s="1"/>
  <c r="AI112" i="9"/>
  <c r="AI96" i="9"/>
  <c r="AI128" i="9" s="1"/>
  <c r="HD369" i="62"/>
  <c r="HC369" i="62"/>
  <c r="AJ107" i="9"/>
  <c r="AJ91" i="9"/>
  <c r="AJ123" i="9" s="1"/>
  <c r="AL18" i="7"/>
  <c r="AK56" i="7"/>
  <c r="AK15" i="9" s="1"/>
  <c r="AJ80" i="9"/>
  <c r="AJ145" i="9"/>
  <c r="AJ165" i="9" s="1"/>
  <c r="AJ31" i="9"/>
  <c r="AJ63" i="9" s="1"/>
  <c r="AJ47" i="9"/>
  <c r="AM13" i="7"/>
  <c r="AL51" i="7"/>
  <c r="AL10" i="9" s="1"/>
  <c r="AI17" i="13"/>
  <c r="AK10" i="9"/>
  <c r="M47" i="34"/>
  <c r="BC39" i="70"/>
  <c r="BD39" i="70" s="1"/>
  <c r="BD13" i="70"/>
  <c r="DZ206" i="62"/>
  <c r="AB12" i="70"/>
  <c r="AA32" i="70"/>
  <c r="AA10" i="70"/>
  <c r="AA46" i="70"/>
  <c r="AJ68" i="9"/>
  <c r="AJ133" i="9"/>
  <c r="AJ151" i="9" s="1"/>
  <c r="AJ35" i="9"/>
  <c r="AJ19" i="9"/>
  <c r="AJ51" i="9" s="1"/>
  <c r="ED194" i="62"/>
  <c r="AF8" i="70"/>
  <c r="AF12" i="15"/>
  <c r="AE43" i="70"/>
  <c r="AE16" i="70"/>
  <c r="AE29" i="70" s="1"/>
  <c r="AR14" i="22"/>
  <c r="AQ48" i="22"/>
  <c r="AQ82" i="22" s="1"/>
  <c r="EO237" i="62"/>
  <c r="E29" i="12"/>
  <c r="F21" i="12"/>
  <c r="EP237" i="62" s="1"/>
  <c r="G32" i="13"/>
  <c r="AL10" i="7"/>
  <c r="AK48" i="7"/>
  <c r="AK7" i="9" s="1"/>
  <c r="AO57" i="22"/>
  <c r="AO91" i="22" s="1"/>
  <c r="AP23" i="22"/>
  <c r="AO67" i="22"/>
  <c r="AO101" i="22" s="1"/>
  <c r="AP33" i="22"/>
  <c r="AP68" i="22"/>
  <c r="AP102" i="22" s="1"/>
  <c r="AQ34" i="22"/>
  <c r="AQ44" i="22"/>
  <c r="AQ78" i="22" s="1"/>
  <c r="AR9" i="22"/>
  <c r="AP66" i="22"/>
  <c r="AP100" i="22" s="1"/>
  <c r="AQ32" i="22"/>
  <c r="AG21" i="11"/>
  <c r="AG22" i="15" s="1"/>
  <c r="AI28" i="8"/>
  <c r="AB31" i="70"/>
  <c r="AB45" i="70"/>
  <c r="Z40" i="70"/>
  <c r="Z54" i="70"/>
  <c r="AP10" i="22"/>
  <c r="AO45" i="22"/>
  <c r="AI150" i="9"/>
  <c r="AG18" i="11"/>
  <c r="AG19" i="15" s="1"/>
  <c r="AI25" i="8"/>
  <c r="AA38" i="70"/>
  <c r="AA52" i="70"/>
  <c r="AQ42" i="22"/>
  <c r="AQ76" i="22" s="1"/>
  <c r="AR7" i="22"/>
  <c r="AO55" i="22"/>
  <c r="AO89" i="22" s="1"/>
  <c r="AP21" i="22"/>
  <c r="AH31" i="62"/>
  <c r="FW297" i="62" s="1"/>
  <c r="L10" i="51"/>
  <c r="AI31" i="62" s="1"/>
  <c r="FX297" i="62" s="1"/>
  <c r="AD45" i="14"/>
  <c r="AE40" i="8" s="1"/>
  <c r="AD30" i="11" s="1"/>
  <c r="AE33" i="14"/>
  <c r="AC34" i="15"/>
  <c r="AD44" i="8"/>
  <c r="AC37" i="11" s="1"/>
  <c r="AP54" i="22"/>
  <c r="AP88" i="22" s="1"/>
  <c r="AQ20" i="22"/>
  <c r="AA13" i="70"/>
  <c r="AE34" i="70"/>
  <c r="AE48" i="70"/>
  <c r="AK46" i="7"/>
  <c r="AL8" i="7"/>
  <c r="Y40" i="70"/>
  <c r="Y54" i="70"/>
  <c r="AU14" i="70"/>
  <c r="AU40" i="70" s="1"/>
  <c r="AI25" i="62"/>
  <c r="FX291" i="62" s="1"/>
  <c r="H5" i="61"/>
  <c r="AO59" i="22"/>
  <c r="AO93" i="22" s="1"/>
  <c r="AP25" i="22"/>
  <c r="AJ136" i="9"/>
  <c r="AJ154" i="9" s="1"/>
  <c r="AJ71" i="9"/>
  <c r="AJ38" i="9"/>
  <c r="AJ22" i="9"/>
  <c r="AJ54" i="9" s="1"/>
  <c r="AI88" i="9"/>
  <c r="AI120" i="9" s="1"/>
  <c r="AI104" i="9"/>
  <c r="AM147" i="9"/>
  <c r="AK13" i="8"/>
  <c r="AH32" i="62"/>
  <c r="FW298" i="62" s="1"/>
  <c r="K14" i="51"/>
  <c r="L11" i="51"/>
  <c r="AI32" i="62" s="1"/>
  <c r="FX298" i="62" s="1"/>
  <c r="AQ75" i="22"/>
  <c r="AK138" i="9"/>
  <c r="AK156" i="9" s="1"/>
  <c r="AK73" i="9"/>
  <c r="AK24" i="9"/>
  <c r="AK56" i="9" s="1"/>
  <c r="AK40" i="9"/>
  <c r="AG23" i="11"/>
  <c r="AG24" i="15" s="1"/>
  <c r="AI30" i="8"/>
  <c r="AG15" i="11"/>
  <c r="AI22" i="8"/>
  <c r="AB37" i="70"/>
  <c r="AB51" i="70"/>
  <c r="AB33" i="70"/>
  <c r="AB47" i="70"/>
  <c r="AJ2" i="13"/>
  <c r="AJ3" i="13" s="1"/>
  <c r="AK1" i="9"/>
  <c r="AK9" i="9"/>
  <c r="EC193" i="62"/>
  <c r="AF11" i="15"/>
  <c r="AG17" i="11"/>
  <c r="AG18" i="15" s="1"/>
  <c r="AI24" i="8"/>
  <c r="AI70" i="13"/>
  <c r="AI72" i="13" s="1"/>
  <c r="AI8" i="13"/>
  <c r="AE37" i="15" s="1"/>
  <c r="AI7" i="13"/>
  <c r="AE36" i="15" s="1"/>
  <c r="AI43" i="13"/>
  <c r="AI44" i="13" s="1"/>
  <c r="AI39" i="13"/>
  <c r="AG29" i="11"/>
  <c r="AG30" i="15" s="1"/>
  <c r="AI36" i="8"/>
  <c r="DB214" i="62"/>
  <c r="H45" i="11"/>
  <c r="AJ7" i="9"/>
  <c r="AJ17" i="9" s="1"/>
  <c r="AG20" i="11"/>
  <c r="AG21" i="15" s="1"/>
  <c r="AI27" i="8"/>
  <c r="AD9" i="11"/>
  <c r="AE37" i="8"/>
  <c r="AA31" i="70"/>
  <c r="AA45" i="70"/>
  <c r="P60" i="70"/>
  <c r="AG26" i="11"/>
  <c r="AG27" i="15" s="1"/>
  <c r="AI33" i="8"/>
  <c r="AK136" i="9"/>
  <c r="AK154" i="9" s="1"/>
  <c r="AK71" i="9"/>
  <c r="AK38" i="9"/>
  <c r="AK22" i="9"/>
  <c r="AK54" i="9" s="1"/>
  <c r="IC829" i="62"/>
  <c r="G163" i="82"/>
  <c r="G164" i="82" s="1"/>
  <c r="FF272" i="62"/>
  <c r="M58" i="70"/>
  <c r="N45" i="15"/>
  <c r="AC30" i="70"/>
  <c r="AC44" i="70"/>
  <c r="AQ24" i="22"/>
  <c r="AP58" i="22"/>
  <c r="AP92" i="22" s="1"/>
  <c r="AJ134" i="9"/>
  <c r="AJ152" i="9" s="1"/>
  <c r="AJ69" i="9"/>
  <c r="AJ36" i="9"/>
  <c r="AJ20" i="9"/>
  <c r="AJ52" i="9" s="1"/>
  <c r="EA199" i="62"/>
  <c r="AC11" i="70"/>
  <c r="AL42" i="7"/>
  <c r="AK4" i="7"/>
  <c r="AK22" i="7" s="1"/>
  <c r="AM7" i="7"/>
  <c r="AL45" i="7"/>
  <c r="AL4" i="9" s="1"/>
  <c r="AJ135" i="9"/>
  <c r="AJ153" i="9" s="1"/>
  <c r="AJ70" i="9"/>
  <c r="AJ37" i="9"/>
  <c r="AJ21" i="9"/>
  <c r="AJ53" i="9" s="1"/>
  <c r="AH29" i="62"/>
  <c r="FW295" i="62" s="1"/>
  <c r="K12" i="51"/>
  <c r="L8" i="51"/>
  <c r="AI29" i="62" s="1"/>
  <c r="FX295" i="62" s="1"/>
  <c r="AE35" i="70"/>
  <c r="AE49" i="70"/>
  <c r="B40" i="6"/>
  <c r="D39" i="6"/>
  <c r="F39" i="6" s="1"/>
  <c r="C40" i="6"/>
  <c r="Y7" i="6"/>
  <c r="AG11" i="11"/>
  <c r="AK6" i="13"/>
  <c r="AI18" i="8"/>
  <c r="AL47" i="7"/>
  <c r="AM9" i="7"/>
  <c r="AJ89" i="9"/>
  <c r="AJ121" i="9" s="1"/>
  <c r="AJ105" i="9"/>
  <c r="CG147" i="62"/>
  <c r="I34" i="51"/>
  <c r="D63" i="10"/>
  <c r="D69" i="10"/>
  <c r="CG157" i="62" s="1"/>
  <c r="D54" i="10"/>
  <c r="AI50" i="9"/>
  <c r="AO43" i="22"/>
  <c r="AP8" i="22"/>
  <c r="AO37" i="22"/>
  <c r="AK59" i="7" s="1"/>
  <c r="AC8" i="15"/>
  <c r="AC6" i="11"/>
  <c r="AD12" i="8"/>
  <c r="AP13" i="22"/>
  <c r="AO47" i="22"/>
  <c r="AO81" i="22" s="1"/>
  <c r="AP62" i="22"/>
  <c r="AP96" i="22" s="1"/>
  <c r="AQ28" i="22"/>
  <c r="AG25" i="11"/>
  <c r="AG26" i="15" s="1"/>
  <c r="AI32" i="8"/>
  <c r="AP17" i="22"/>
  <c r="AO51" i="22"/>
  <c r="AO85" i="22" s="1"/>
  <c r="AK134" i="9"/>
  <c r="AK152" i="9" s="1"/>
  <c r="AK69" i="9"/>
  <c r="AK36" i="9"/>
  <c r="AK20" i="9"/>
  <c r="AK52" i="9" s="1"/>
  <c r="AE64" i="70"/>
  <c r="AF63" i="70"/>
  <c r="AJ106" i="9"/>
  <c r="AJ90" i="9"/>
  <c r="AJ122" i="9" s="1"/>
  <c r="AK2" i="9"/>
  <c r="AO64" i="22"/>
  <c r="AO98" i="22" s="1"/>
  <c r="AP30" i="22"/>
  <c r="Q6" i="33"/>
  <c r="X8" i="6"/>
  <c r="Q7" i="33" s="1"/>
  <c r="AI133" i="9"/>
  <c r="AI151" i="9" s="1"/>
  <c r="AI68" i="9"/>
  <c r="AI35" i="9"/>
  <c r="AI49" i="9" s="1"/>
  <c r="AI14" i="13" s="1"/>
  <c r="AI19" i="9"/>
  <c r="AI51" i="9" s="1"/>
  <c r="AO65" i="22"/>
  <c r="AO99" i="22" s="1"/>
  <c r="AP31" i="22"/>
  <c r="AQ22" i="22"/>
  <c r="AP56" i="22"/>
  <c r="AP90" i="22" s="1"/>
  <c r="AO46" i="22"/>
  <c r="AO80" i="22" s="1"/>
  <c r="AP12" i="22"/>
  <c r="AG24" i="11"/>
  <c r="AG25" i="15" s="1"/>
  <c r="AI31" i="8"/>
  <c r="AI89" i="9"/>
  <c r="AI121" i="9" s="1"/>
  <c r="AI105" i="9"/>
  <c r="EO236" i="62"/>
  <c r="F20" i="12"/>
  <c r="EP236" i="62" s="1"/>
  <c r="AO49" i="22"/>
  <c r="AO83" i="22" s="1"/>
  <c r="AP15" i="22"/>
  <c r="AE10" i="15"/>
  <c r="AF16" i="8"/>
  <c r="AK44" i="7"/>
  <c r="AL6" i="7"/>
  <c r="AH115" i="9"/>
  <c r="ED185" i="62"/>
  <c r="AF3" i="70"/>
  <c r="AG2" i="11"/>
  <c r="AH33" i="9"/>
  <c r="AF66" i="13"/>
  <c r="AB39" i="15" s="1"/>
  <c r="AB43" i="15" s="1"/>
  <c r="AB46" i="15" s="1"/>
  <c r="AE61" i="13"/>
  <c r="AG65" i="13"/>
  <c r="AF55" i="13"/>
  <c r="AF56" i="13" s="1"/>
  <c r="AN77" i="22"/>
  <c r="AN71" i="22"/>
  <c r="AN72" i="22"/>
  <c r="AJ5" i="13" s="1"/>
  <c r="AG71" i="13"/>
  <c r="B41" i="34"/>
  <c r="D40" i="34"/>
  <c r="F40" i="34" s="1"/>
  <c r="O48" i="34" s="1"/>
  <c r="C41" i="34"/>
  <c r="E41" i="34" s="1"/>
  <c r="H41" i="34" s="1"/>
  <c r="G41" i="34" s="1"/>
  <c r="Y50" i="8"/>
  <c r="AM5" i="7"/>
  <c r="AL43" i="7"/>
  <c r="AO61" i="22"/>
  <c r="AO95" i="22" s="1"/>
  <c r="AP27" i="22"/>
  <c r="AQ18" i="22"/>
  <c r="AP52" i="22"/>
  <c r="AP86" i="22" s="1"/>
  <c r="AG16" i="11"/>
  <c r="AG17" i="15" s="1"/>
  <c r="AI23" i="8"/>
  <c r="AH65" i="9"/>
  <c r="AJ58" i="7"/>
  <c r="AJ60" i="7" s="1"/>
  <c r="Q48" i="34"/>
  <c r="K48" i="34"/>
  <c r="AH7" i="34" s="1"/>
  <c r="AH8" i="34" s="1"/>
  <c r="N48" i="34"/>
  <c r="L48" i="34"/>
  <c r="P48" i="34"/>
  <c r="J49" i="34"/>
  <c r="AG98" i="9"/>
  <c r="AI17" i="9"/>
  <c r="AB6" i="70"/>
  <c r="AP35" i="22"/>
  <c r="AO69" i="22"/>
  <c r="AO103" i="22" s="1"/>
  <c r="AH104" i="9"/>
  <c r="AH88" i="9"/>
  <c r="AH120" i="9" s="1"/>
  <c r="AP50" i="22"/>
  <c r="AP84" i="22" s="1"/>
  <c r="AQ16" i="22"/>
  <c r="AG27" i="11"/>
  <c r="AG28" i="15" s="1"/>
  <c r="AI34" i="8"/>
  <c r="AO53" i="22"/>
  <c r="AO87" i="22" s="1"/>
  <c r="AP19" i="22"/>
  <c r="AL40" i="13"/>
  <c r="EA192" i="62"/>
  <c r="AC7" i="70"/>
  <c r="AV7" i="70" s="1"/>
  <c r="AV33" i="70" s="1"/>
  <c r="AC32" i="11"/>
  <c r="EA201" i="62" s="1"/>
  <c r="AI50" i="13"/>
  <c r="AH58" i="13"/>
  <c r="AI63" i="13"/>
  <c r="AH51" i="13"/>
  <c r="AH52" i="13" s="1"/>
  <c r="AB34" i="11"/>
  <c r="AG28" i="11"/>
  <c r="AG29" i="15" s="1"/>
  <c r="AI35" i="8"/>
  <c r="AG14" i="11"/>
  <c r="AI21" i="8"/>
  <c r="AP60" i="22"/>
  <c r="AP94" i="22" s="1"/>
  <c r="AQ26" i="22"/>
  <c r="DY203" i="62"/>
  <c r="AA39" i="11"/>
  <c r="AI86" i="9"/>
  <c r="AI118" i="9" s="1"/>
  <c r="AI102" i="9"/>
  <c r="AD5" i="11"/>
  <c r="AH171" i="9"/>
  <c r="AE10" i="8"/>
  <c r="AO70" i="22"/>
  <c r="AO104" i="22" s="1"/>
  <c r="AP36" i="22"/>
  <c r="AN80" i="22"/>
  <c r="AG13" i="11"/>
  <c r="AI20" i="8"/>
  <c r="AK4" i="6"/>
  <c r="AD3" i="33" s="1"/>
  <c r="E39" i="6"/>
  <c r="AM12" i="7"/>
  <c r="AL50" i="7"/>
  <c r="AL9" i="9" s="1"/>
  <c r="AL49" i="7"/>
  <c r="AL8" i="9" s="1"/>
  <c r="AM11" i="7"/>
  <c r="AG19" i="11"/>
  <c r="AG20" i="15" s="1"/>
  <c r="AI26" i="8"/>
  <c r="AC4" i="15"/>
  <c r="AC5" i="15" s="1"/>
  <c r="EQ229" i="62"/>
  <c r="M6" i="51"/>
  <c r="ED196" i="62"/>
  <c r="AF14" i="15"/>
  <c r="AF9" i="70"/>
  <c r="AD4" i="11"/>
  <c r="AE47" i="8"/>
  <c r="AD31" i="11" s="1"/>
  <c r="AE8" i="8"/>
  <c r="AP29" i="22"/>
  <c r="AO63" i="22"/>
  <c r="AO97" i="22" s="1"/>
  <c r="ED198" i="62"/>
  <c r="AF16" i="15"/>
  <c r="BC32" i="70"/>
  <c r="BD32" i="70" s="1"/>
  <c r="BD6" i="70"/>
  <c r="BC10" i="70"/>
  <c r="AJ67" i="9"/>
  <c r="AJ132" i="9"/>
  <c r="AJ18" i="9"/>
  <c r="AJ34" i="9"/>
  <c r="AG130" i="9"/>
  <c r="AI83" i="9"/>
  <c r="AI99" i="9"/>
  <c r="BC38" i="70"/>
  <c r="BD38" i="70" s="1"/>
  <c r="BD12" i="70"/>
  <c r="H38" i="6"/>
  <c r="G38" i="6" s="1"/>
  <c r="AJ5" i="6"/>
  <c r="AC4" i="33" s="1"/>
  <c r="AC33" i="15" s="1"/>
  <c r="AG22" i="11"/>
  <c r="AG23" i="15" s="1"/>
  <c r="AI29" i="8"/>
  <c r="AQ41" i="22"/>
  <c r="AR6" i="22"/>
  <c r="AI6" i="6"/>
  <c r="AA5" i="33"/>
  <c r="AG59" i="13"/>
  <c r="AG53" i="13"/>
  <c r="AG54" i="13" s="1"/>
  <c r="AH64" i="13"/>
  <c r="ED197" i="62"/>
  <c r="AF15" i="15"/>
  <c r="AD59" i="13" l="1"/>
  <c r="AD60" i="13"/>
  <c r="AE65" i="13"/>
  <c r="Z50" i="8"/>
  <c r="AH114" i="9"/>
  <c r="AH15" i="13" s="1"/>
  <c r="AH19" i="13" s="1"/>
  <c r="AL52" i="7"/>
  <c r="AL11" i="9" s="1"/>
  <c r="AM14" i="7"/>
  <c r="AL162" i="9"/>
  <c r="AL163" i="9"/>
  <c r="AL164" i="9"/>
  <c r="AK27" i="9"/>
  <c r="AK59" i="9" s="1"/>
  <c r="AK141" i="9"/>
  <c r="AK159" i="9" s="1"/>
  <c r="AK76" i="9"/>
  <c r="AK43" i="9"/>
  <c r="AL95" i="9"/>
  <c r="AL127" i="9" s="1"/>
  <c r="AL111" i="9"/>
  <c r="AN55" i="7"/>
  <c r="AN14" i="9" s="1"/>
  <c r="AO17" i="7"/>
  <c r="AJ141" i="9"/>
  <c r="AJ159" i="9" s="1"/>
  <c r="AJ76" i="9"/>
  <c r="AJ43" i="9"/>
  <c r="AJ27" i="9"/>
  <c r="AJ59" i="9" s="1"/>
  <c r="AM30" i="9"/>
  <c r="AM62" i="9" s="1"/>
  <c r="AM144" i="9"/>
  <c r="AM79" i="9"/>
  <c r="AM46" i="9"/>
  <c r="AE43" i="13"/>
  <c r="AE44" i="13" s="1"/>
  <c r="AK12" i="9"/>
  <c r="AL53" i="7"/>
  <c r="AL12" i="9" s="1"/>
  <c r="AM15" i="7"/>
  <c r="AJ93" i="9"/>
  <c r="AJ125" i="9" s="1"/>
  <c r="AJ109" i="9"/>
  <c r="AL57" i="7"/>
  <c r="AM19" i="7"/>
  <c r="AK78" i="9"/>
  <c r="AK29" i="9"/>
  <c r="AK61" i="9" s="1"/>
  <c r="AK45" i="9"/>
  <c r="AK143" i="9"/>
  <c r="AK161" i="9" s="1"/>
  <c r="AD8" i="15"/>
  <c r="AJ110" i="9"/>
  <c r="AJ94" i="9"/>
  <c r="AJ126" i="9" s="1"/>
  <c r="AJ97" i="9"/>
  <c r="AJ129" i="9" s="1"/>
  <c r="AJ113" i="9"/>
  <c r="AK146" i="9"/>
  <c r="AK81" i="9"/>
  <c r="AK48" i="9"/>
  <c r="AK32" i="9"/>
  <c r="AK64" i="9" s="1"/>
  <c r="AL54" i="7"/>
  <c r="AL13" i="9" s="1"/>
  <c r="AM16" i="7"/>
  <c r="AE64" i="13"/>
  <c r="AA39" i="15" s="1"/>
  <c r="AA43" i="15" s="1"/>
  <c r="AA46" i="15" s="1"/>
  <c r="AD6" i="11"/>
  <c r="EB189" i="62" s="1"/>
  <c r="AD68" i="13"/>
  <c r="AH130" i="9"/>
  <c r="AK26" i="9"/>
  <c r="AK58" i="9" s="1"/>
  <c r="AK140" i="9"/>
  <c r="AK158" i="9" s="1"/>
  <c r="AK75" i="9"/>
  <c r="AK42" i="9"/>
  <c r="HC370" i="62"/>
  <c r="HD370" i="62"/>
  <c r="AI20" i="13"/>
  <c r="AI21" i="13" s="1"/>
  <c r="AE38" i="15" s="1"/>
  <c r="AI148" i="9"/>
  <c r="AE6" i="11" s="1"/>
  <c r="EC189" i="62" s="1"/>
  <c r="AJ96" i="9"/>
  <c r="AJ128" i="9" s="1"/>
  <c r="AJ112" i="9"/>
  <c r="AI166" i="9"/>
  <c r="AI16" i="13" s="1"/>
  <c r="AL42" i="9"/>
  <c r="AL26" i="9"/>
  <c r="AL58" i="9" s="1"/>
  <c r="AL140" i="9"/>
  <c r="AL158" i="9" s="1"/>
  <c r="AL75" i="9"/>
  <c r="AK80" i="9"/>
  <c r="AK31" i="9"/>
  <c r="AK63" i="9" s="1"/>
  <c r="AK47" i="9"/>
  <c r="AK145" i="9"/>
  <c r="AK165" i="9" s="1"/>
  <c r="AK58" i="7"/>
  <c r="AK60" i="7" s="1"/>
  <c r="AM51" i="7"/>
  <c r="AM10" i="9" s="1"/>
  <c r="AN13" i="7"/>
  <c r="AM18" i="7"/>
  <c r="AL56" i="7"/>
  <c r="AL15" i="9" s="1"/>
  <c r="AI33" i="9"/>
  <c r="AJ17" i="13"/>
  <c r="M48" i="34"/>
  <c r="EB187" i="62"/>
  <c r="BI65" i="62"/>
  <c r="AD4" i="70"/>
  <c r="AH13" i="11"/>
  <c r="AJ20" i="8"/>
  <c r="AR18" i="22"/>
  <c r="AQ52" i="22"/>
  <c r="AQ86" i="22" s="1"/>
  <c r="AE9" i="11"/>
  <c r="AF37" i="8"/>
  <c r="AC37" i="70"/>
  <c r="AC51" i="70"/>
  <c r="AK103" i="9"/>
  <c r="AK87" i="9"/>
  <c r="AK119" i="9" s="1"/>
  <c r="EB192" i="62"/>
  <c r="AD7" i="70"/>
  <c r="AD32" i="11"/>
  <c r="EB201" i="62" s="1"/>
  <c r="AK2" i="13"/>
  <c r="AK3" i="13" s="1"/>
  <c r="AL1" i="9"/>
  <c r="AH18" i="11"/>
  <c r="AH19" i="15" s="1"/>
  <c r="AJ25" i="8"/>
  <c r="AQ10" i="22"/>
  <c r="AP45" i="22"/>
  <c r="AP79" i="22" s="1"/>
  <c r="AA36" i="70"/>
  <c r="AA14" i="70"/>
  <c r="AA50" i="70"/>
  <c r="AQ62" i="22"/>
  <c r="AQ96" i="22" s="1"/>
  <c r="AR28" i="22"/>
  <c r="EE194" i="62"/>
  <c r="AG8" i="70"/>
  <c r="AG12" i="15"/>
  <c r="AN7" i="7"/>
  <c r="AM45" i="7"/>
  <c r="AM4" i="9" s="1"/>
  <c r="AI115" i="9"/>
  <c r="AP53" i="22"/>
  <c r="AP87" i="22" s="1"/>
  <c r="AQ19" i="22"/>
  <c r="AH22" i="11"/>
  <c r="AH23" i="15" s="1"/>
  <c r="AJ29" i="8"/>
  <c r="AJ27" i="62"/>
  <c r="FY293" i="62" s="1"/>
  <c r="AM49" i="7"/>
  <c r="AM8" i="9" s="1"/>
  <c r="AN11" i="7"/>
  <c r="DY208" i="62"/>
  <c r="AE41" i="13"/>
  <c r="AE42" i="13" s="1"/>
  <c r="AH28" i="11"/>
  <c r="AH29" i="15" s="1"/>
  <c r="AJ35" i="8"/>
  <c r="AJ50" i="13"/>
  <c r="AI58" i="13"/>
  <c r="AJ63" i="13"/>
  <c r="AI51" i="13"/>
  <c r="AI52" i="13" s="1"/>
  <c r="AE4" i="11"/>
  <c r="AF47" i="8"/>
  <c r="AE31" i="11" s="1"/>
  <c r="EC200" i="62" s="1"/>
  <c r="AF8" i="8"/>
  <c r="AN105" i="22"/>
  <c r="AG17" i="8" s="1"/>
  <c r="AF10" i="11" s="1"/>
  <c r="AI84" i="9"/>
  <c r="AI116" i="9" s="1"/>
  <c r="AI100" i="9"/>
  <c r="AI114" i="9" s="1"/>
  <c r="AI15" i="13" s="1"/>
  <c r="AH25" i="11"/>
  <c r="AH26" i="15" s="1"/>
  <c r="AJ32" i="8"/>
  <c r="G12" i="61"/>
  <c r="I40" i="51"/>
  <c r="AH11" i="11"/>
  <c r="AL6" i="13"/>
  <c r="AJ18" i="8"/>
  <c r="Z7" i="6"/>
  <c r="B41" i="6"/>
  <c r="D40" i="6"/>
  <c r="F40" i="6" s="1"/>
  <c r="C41" i="6"/>
  <c r="AJ50" i="9"/>
  <c r="AP63" i="22"/>
  <c r="AP97" i="22" s="1"/>
  <c r="AQ29" i="22"/>
  <c r="AF35" i="70"/>
  <c r="AF49" i="70"/>
  <c r="AL138" i="9"/>
  <c r="AL156" i="9" s="1"/>
  <c r="AL73" i="9"/>
  <c r="AL40" i="9"/>
  <c r="AL24" i="9"/>
  <c r="AL56" i="9" s="1"/>
  <c r="EE196" i="62"/>
  <c r="AG14" i="15"/>
  <c r="AG9" i="70"/>
  <c r="EB188" i="62"/>
  <c r="AQ50" i="22"/>
  <c r="AQ84" i="22" s="1"/>
  <c r="AR16" i="22"/>
  <c r="AC7" i="15"/>
  <c r="AP61" i="22"/>
  <c r="AP95" i="22" s="1"/>
  <c r="AQ27" i="22"/>
  <c r="C42" i="34"/>
  <c r="E42" i="34" s="1"/>
  <c r="H42" i="34" s="1"/>
  <c r="G42" i="34" s="1"/>
  <c r="D41" i="34"/>
  <c r="F41" i="34" s="1"/>
  <c r="O49" i="34" s="1"/>
  <c r="B42" i="34"/>
  <c r="AH98" i="9"/>
  <c r="AQ56" i="22"/>
  <c r="AQ90" i="22" s="1"/>
  <c r="AR22" i="22"/>
  <c r="AP64" i="22"/>
  <c r="AP98" i="22" s="1"/>
  <c r="AQ30" i="22"/>
  <c r="EA189" i="62"/>
  <c r="AC7" i="11"/>
  <c r="AI65" i="9"/>
  <c r="AV11" i="70"/>
  <c r="AV37" i="70" s="1"/>
  <c r="AL134" i="9"/>
  <c r="AL152" i="9" s="1"/>
  <c r="AL69" i="9"/>
  <c r="AL36" i="9"/>
  <c r="AL20" i="9"/>
  <c r="AL52" i="9" s="1"/>
  <c r="AR24" i="22"/>
  <c r="AQ58" i="22"/>
  <c r="AQ92" i="22" s="1"/>
  <c r="AH20" i="11"/>
  <c r="AH21" i="15" s="1"/>
  <c r="AJ27" i="8"/>
  <c r="AH29" i="11"/>
  <c r="AH30" i="15" s="1"/>
  <c r="AJ36" i="8"/>
  <c r="AJ70" i="13"/>
  <c r="AJ72" i="13" s="1"/>
  <c r="AJ43" i="13"/>
  <c r="AJ44" i="13" s="1"/>
  <c r="AJ39" i="13"/>
  <c r="AJ8" i="13"/>
  <c r="AF37" i="15" s="1"/>
  <c r="AJ7" i="13"/>
  <c r="AF36" i="15" s="1"/>
  <c r="AH35" i="62"/>
  <c r="FW301" i="62" s="1"/>
  <c r="L14" i="51"/>
  <c r="AI35" i="62" s="1"/>
  <c r="H6" i="61"/>
  <c r="AQ25" i="22"/>
  <c r="AP59" i="22"/>
  <c r="AP93" i="22" s="1"/>
  <c r="AL46" i="7"/>
  <c r="AL5" i="9" s="1"/>
  <c r="AM8" i="7"/>
  <c r="AE45" i="14"/>
  <c r="AF40" i="8" s="1"/>
  <c r="AE30" i="11" s="1"/>
  <c r="AF33" i="14"/>
  <c r="AR42" i="22"/>
  <c r="AR76" i="22" s="1"/>
  <c r="AS7" i="22"/>
  <c r="AQ66" i="22"/>
  <c r="AQ100" i="22" s="1"/>
  <c r="AR32" i="22"/>
  <c r="AP67" i="22"/>
  <c r="AP101" i="22" s="1"/>
  <c r="AQ33" i="22"/>
  <c r="AW9" i="70"/>
  <c r="AW35" i="70" s="1"/>
  <c r="AG55" i="13"/>
  <c r="AG56" i="13" s="1"/>
  <c r="AQ60" i="22"/>
  <c r="AQ94" i="22" s="1"/>
  <c r="AR26" i="22"/>
  <c r="DZ203" i="62"/>
  <c r="AB39" i="11"/>
  <c r="AP49" i="22"/>
  <c r="AP83" i="22" s="1"/>
  <c r="AQ15" i="22"/>
  <c r="AQ31" i="22"/>
  <c r="AP65" i="22"/>
  <c r="AP99" i="22" s="1"/>
  <c r="AK85" i="9"/>
  <c r="AK117" i="9" s="1"/>
  <c r="AK101" i="9"/>
  <c r="EB199" i="62"/>
  <c r="AD11" i="70"/>
  <c r="AJ100" i="9"/>
  <c r="AJ84" i="9"/>
  <c r="AJ116" i="9" s="1"/>
  <c r="AC33" i="70"/>
  <c r="AC47" i="70"/>
  <c r="AH16" i="11"/>
  <c r="AH17" i="15" s="1"/>
  <c r="AJ23" i="8"/>
  <c r="AD4" i="15"/>
  <c r="AD5" i="15" s="1"/>
  <c r="R6" i="33"/>
  <c r="Y8" i="6"/>
  <c r="R7" i="33" s="1"/>
  <c r="AH26" i="11"/>
  <c r="AH27" i="15" s="1"/>
  <c r="AJ33" i="8"/>
  <c r="AP57" i="22"/>
  <c r="AP91" i="22" s="1"/>
  <c r="AQ23" i="22"/>
  <c r="AF34" i="70"/>
  <c r="AF48" i="70"/>
  <c r="AW8" i="70"/>
  <c r="AW34" i="70" s="1"/>
  <c r="AB38" i="70"/>
  <c r="AB52" i="70"/>
  <c r="AJ99" i="9"/>
  <c r="AJ83" i="9"/>
  <c r="EB200" i="62"/>
  <c r="AH19" i="11"/>
  <c r="AH20" i="15" s="1"/>
  <c r="AJ26" i="8"/>
  <c r="AP69" i="22"/>
  <c r="AP103" i="22" s="1"/>
  <c r="AQ35" i="22"/>
  <c r="AL2" i="9"/>
  <c r="AF61" i="13"/>
  <c r="AG66" i="13"/>
  <c r="AC39" i="15" s="1"/>
  <c r="EE185" i="62"/>
  <c r="AG3" i="70"/>
  <c r="AH2" i="11"/>
  <c r="AM6" i="7"/>
  <c r="AL44" i="7"/>
  <c r="AL3" i="9" s="1"/>
  <c r="AP46" i="22"/>
  <c r="AQ12" i="22"/>
  <c r="AK67" i="9"/>
  <c r="AK132" i="9"/>
  <c r="AK18" i="9"/>
  <c r="AK34" i="9"/>
  <c r="AF64" i="70"/>
  <c r="AG63" i="70"/>
  <c r="AP43" i="22"/>
  <c r="AQ8" i="22"/>
  <c r="AP37" i="22"/>
  <c r="AL59" i="7" s="1"/>
  <c r="AM47" i="7"/>
  <c r="AM6" i="9" s="1"/>
  <c r="AN9" i="7"/>
  <c r="AL4" i="6"/>
  <c r="AE3" i="33" s="1"/>
  <c r="E40" i="6"/>
  <c r="AH33" i="62"/>
  <c r="FW299" i="62" s="1"/>
  <c r="L12" i="51"/>
  <c r="AI33" i="62" s="1"/>
  <c r="FX299" i="62" s="1"/>
  <c r="AJ86" i="9"/>
  <c r="AJ118" i="9" s="1"/>
  <c r="AJ102" i="9"/>
  <c r="AM42" i="7"/>
  <c r="AL4" i="7"/>
  <c r="AL22" i="7" s="1"/>
  <c r="AJ85" i="9"/>
  <c r="AJ117" i="9" s="1"/>
  <c r="AJ101" i="9"/>
  <c r="AJ137" i="9"/>
  <c r="AJ155" i="9" s="1"/>
  <c r="AJ72" i="9"/>
  <c r="AJ39" i="9"/>
  <c r="AJ49" i="9" s="1"/>
  <c r="AJ23" i="9"/>
  <c r="AJ55" i="9" s="1"/>
  <c r="AH71" i="13"/>
  <c r="AB13" i="70"/>
  <c r="AH23" i="11"/>
  <c r="AH24" i="15" s="1"/>
  <c r="AJ30" i="8"/>
  <c r="AN147" i="9"/>
  <c r="AL13" i="8"/>
  <c r="AR20" i="22"/>
  <c r="AQ54" i="22"/>
  <c r="AQ88" i="22" s="1"/>
  <c r="EA206" i="62"/>
  <c r="AC12" i="70"/>
  <c r="AC13" i="70" s="1"/>
  <c r="AL48" i="7"/>
  <c r="AM10" i="7"/>
  <c r="AG169" i="9"/>
  <c r="AC61" i="70" s="1"/>
  <c r="AF4" i="11"/>
  <c r="AG8" i="8"/>
  <c r="AG47" i="8"/>
  <c r="AF31" i="11" s="1"/>
  <c r="ED200" i="62" s="1"/>
  <c r="AL139" i="9"/>
  <c r="AL157" i="9" s="1"/>
  <c r="AL74" i="9"/>
  <c r="AL41" i="9"/>
  <c r="AL25" i="9"/>
  <c r="AL57" i="9" s="1"/>
  <c r="AP70" i="22"/>
  <c r="AP104" i="22" s="1"/>
  <c r="AQ36" i="22"/>
  <c r="N49" i="34"/>
  <c r="L49" i="34"/>
  <c r="K49" i="34"/>
  <c r="AI7" i="34" s="1"/>
  <c r="AI8" i="34" s="1"/>
  <c r="P49" i="34"/>
  <c r="Q49" i="34"/>
  <c r="J50" i="34"/>
  <c r="AH24" i="11"/>
  <c r="AH25" i="15" s="1"/>
  <c r="AJ31" i="8"/>
  <c r="CG153" i="62"/>
  <c r="D65" i="10"/>
  <c r="AH15" i="11"/>
  <c r="AJ22" i="8"/>
  <c r="AK105" i="9"/>
  <c r="AK89" i="9"/>
  <c r="AK121" i="9" s="1"/>
  <c r="AK5" i="9"/>
  <c r="AR41" i="22"/>
  <c r="AS6" i="22"/>
  <c r="AJ150" i="9"/>
  <c r="AN12" i="7"/>
  <c r="AM50" i="7"/>
  <c r="AM9" i="9" s="1"/>
  <c r="AI64" i="13"/>
  <c r="AH59" i="13"/>
  <c r="AH53" i="13"/>
  <c r="AH54" i="13" s="1"/>
  <c r="Q60" i="70"/>
  <c r="EE198" i="62"/>
  <c r="AG16" i="15"/>
  <c r="AR44" i="22"/>
  <c r="AR78" i="22" s="1"/>
  <c r="AS9" i="22"/>
  <c r="AK137" i="9"/>
  <c r="AK155" i="9" s="1"/>
  <c r="AK72" i="9"/>
  <c r="AK39" i="9"/>
  <c r="AK23" i="9"/>
  <c r="AK55" i="9" s="1"/>
  <c r="AI82" i="9"/>
  <c r="AK5" i="6"/>
  <c r="AD4" i="33" s="1"/>
  <c r="AD33" i="15" s="1"/>
  <c r="H39" i="6"/>
  <c r="G39" i="6" s="1"/>
  <c r="AH14" i="11"/>
  <c r="AJ21" i="8"/>
  <c r="AJ6" i="6"/>
  <c r="AB5" i="33"/>
  <c r="AM40" i="13"/>
  <c r="BC36" i="70"/>
  <c r="BD36" i="70" s="1"/>
  <c r="BC14" i="70"/>
  <c r="BD10" i="70"/>
  <c r="AH168" i="9"/>
  <c r="AD57" i="70" s="1"/>
  <c r="AD34" i="15"/>
  <c r="AE44" i="8"/>
  <c r="AD37" i="11" s="1"/>
  <c r="EE197" i="62"/>
  <c r="AG15" i="15"/>
  <c r="AH27" i="11"/>
  <c r="AH28" i="15" s="1"/>
  <c r="AJ34" i="8"/>
  <c r="AB10" i="70"/>
  <c r="AB32" i="70"/>
  <c r="AB46" i="70"/>
  <c r="AM43" i="7"/>
  <c r="AN5" i="7"/>
  <c r="AF10" i="15"/>
  <c r="AG16" i="8"/>
  <c r="AF43" i="70"/>
  <c r="AF16" i="70"/>
  <c r="AF29" i="70" s="1"/>
  <c r="AK3" i="9"/>
  <c r="AP51" i="22"/>
  <c r="AP85" i="22" s="1"/>
  <c r="AQ17" i="22"/>
  <c r="AP47" i="22"/>
  <c r="AP81" i="22" s="1"/>
  <c r="AQ13" i="22"/>
  <c r="AO77" i="22"/>
  <c r="AO72" i="22"/>
  <c r="AK5" i="13" s="1"/>
  <c r="AO71" i="22"/>
  <c r="AL6" i="9"/>
  <c r="FG270" i="62"/>
  <c r="N47" i="15"/>
  <c r="DC214" i="62"/>
  <c r="I45" i="11"/>
  <c r="AH17" i="11"/>
  <c r="AH18" i="15" s="1"/>
  <c r="AJ24" i="8"/>
  <c r="AK74" i="9"/>
  <c r="AK139" i="9"/>
  <c r="AK157" i="9" s="1"/>
  <c r="AK41" i="9"/>
  <c r="AK25" i="9"/>
  <c r="AK57" i="9" s="1"/>
  <c r="AR75" i="22"/>
  <c r="AJ103" i="9"/>
  <c r="AJ87" i="9"/>
  <c r="AJ119" i="9" s="1"/>
  <c r="AC5" i="70"/>
  <c r="AA39" i="70"/>
  <c r="AA53" i="70"/>
  <c r="AP55" i="22"/>
  <c r="AP89" i="22" s="1"/>
  <c r="AQ21" i="22"/>
  <c r="AO79" i="22"/>
  <c r="AH21" i="11"/>
  <c r="AH22" i="15" s="1"/>
  <c r="AJ28" i="8"/>
  <c r="AQ68" i="22"/>
  <c r="AQ102" i="22" s="1"/>
  <c r="AR34" i="22"/>
  <c r="H32" i="13"/>
  <c r="AS14" i="22"/>
  <c r="AR48" i="22"/>
  <c r="AR82" i="22" s="1"/>
  <c r="AA50" i="8" l="1"/>
  <c r="AD7" i="11"/>
  <c r="AJ108" i="9"/>
  <c r="AJ92" i="9"/>
  <c r="AJ124" i="9" s="1"/>
  <c r="AM95" i="9"/>
  <c r="AM127" i="9" s="1"/>
  <c r="AM111" i="9"/>
  <c r="AM163" i="9"/>
  <c r="AM164" i="9"/>
  <c r="AM162" i="9"/>
  <c r="AO55" i="7"/>
  <c r="AP17" i="7"/>
  <c r="AP55" i="7" s="1"/>
  <c r="AP14" i="9" s="1"/>
  <c r="AK108" i="9"/>
  <c r="AK92" i="9"/>
  <c r="AK124" i="9" s="1"/>
  <c r="AM52" i="7"/>
  <c r="AN14" i="7"/>
  <c r="AN30" i="9"/>
  <c r="AN62" i="9" s="1"/>
  <c r="AN144" i="9"/>
  <c r="AN46" i="9"/>
  <c r="AN79" i="9"/>
  <c r="AL27" i="9"/>
  <c r="AL59" i="9" s="1"/>
  <c r="AL43" i="9"/>
  <c r="AL141" i="9"/>
  <c r="AL159" i="9" s="1"/>
  <c r="AL76" i="9"/>
  <c r="AN15" i="7"/>
  <c r="AM53" i="7"/>
  <c r="AM12" i="9" s="1"/>
  <c r="AD5" i="70"/>
  <c r="AD6" i="70" s="1"/>
  <c r="AL142" i="9"/>
  <c r="AL160" i="9" s="1"/>
  <c r="AL77" i="9"/>
  <c r="AL28" i="9"/>
  <c r="AL60" i="9" s="1"/>
  <c r="AL44" i="9"/>
  <c r="AK77" i="9"/>
  <c r="AK44" i="9"/>
  <c r="AK28" i="9"/>
  <c r="AK60" i="9" s="1"/>
  <c r="AK142" i="9"/>
  <c r="AK160" i="9" s="1"/>
  <c r="AM54" i="7"/>
  <c r="AN16" i="7"/>
  <c r="AK94" i="9"/>
  <c r="AK126" i="9" s="1"/>
  <c r="AK110" i="9"/>
  <c r="AL29" i="9"/>
  <c r="AL61" i="9" s="1"/>
  <c r="AL45" i="9"/>
  <c r="AL143" i="9"/>
  <c r="AL161" i="9" s="1"/>
  <c r="AL78" i="9"/>
  <c r="AM57" i="7"/>
  <c r="AM16" i="9" s="1"/>
  <c r="AN19" i="7"/>
  <c r="AK113" i="9"/>
  <c r="AK97" i="9"/>
  <c r="AK129" i="9" s="1"/>
  <c r="AL16" i="9"/>
  <c r="AD7" i="15"/>
  <c r="AK17" i="9"/>
  <c r="AH47" i="8" s="1"/>
  <c r="AG31" i="11" s="1"/>
  <c r="AJ166" i="9"/>
  <c r="AJ16" i="13" s="1"/>
  <c r="AE8" i="15"/>
  <c r="AJ33" i="9"/>
  <c r="AJ20" i="13"/>
  <c r="AJ21" i="13" s="1"/>
  <c r="AF38" i="15" s="1"/>
  <c r="AO105" i="22"/>
  <c r="AH17" i="8" s="1"/>
  <c r="AG10" i="11" s="1"/>
  <c r="EE193" i="62" s="1"/>
  <c r="AF12" i="8"/>
  <c r="AI168" i="9"/>
  <c r="AE57" i="70" s="1"/>
  <c r="AK17" i="13"/>
  <c r="AH169" i="9"/>
  <c r="AD61" i="70" s="1"/>
  <c r="AI98" i="9"/>
  <c r="AE4" i="15"/>
  <c r="AE5" i="15" s="1"/>
  <c r="M49" i="34"/>
  <c r="AM26" i="9"/>
  <c r="AM58" i="9" s="1"/>
  <c r="AM140" i="9"/>
  <c r="AM158" i="9" s="1"/>
  <c r="AM75" i="9"/>
  <c r="AM42" i="9"/>
  <c r="AL91" i="9"/>
  <c r="AL123" i="9" s="1"/>
  <c r="AL107" i="9"/>
  <c r="HC371" i="62"/>
  <c r="HD371" i="62"/>
  <c r="AI19" i="13"/>
  <c r="AC43" i="15"/>
  <c r="AC46" i="15" s="1"/>
  <c r="AK91" i="9"/>
  <c r="AK123" i="9" s="1"/>
  <c r="AK107" i="9"/>
  <c r="AL80" i="9"/>
  <c r="AL31" i="9"/>
  <c r="AL63" i="9" s="1"/>
  <c r="AL47" i="9"/>
  <c r="AL145" i="9"/>
  <c r="AL165" i="9" s="1"/>
  <c r="AJ65" i="9"/>
  <c r="AN18" i="7"/>
  <c r="AM56" i="7"/>
  <c r="AM15" i="9" s="1"/>
  <c r="AN51" i="7"/>
  <c r="AO13" i="7"/>
  <c r="AK112" i="9"/>
  <c r="AK96" i="9"/>
  <c r="AK128" i="9" s="1"/>
  <c r="AV12" i="70"/>
  <c r="AV38" i="70" s="1"/>
  <c r="AV13" i="70"/>
  <c r="AV39" i="70" s="1"/>
  <c r="AJ14" i="13"/>
  <c r="AK90" i="9"/>
  <c r="AK122" i="9" s="1"/>
  <c r="AK106" i="9"/>
  <c r="AI23" i="11"/>
  <c r="AI24" i="15" s="1"/>
  <c r="AK30" i="8"/>
  <c r="AQ43" i="22"/>
  <c r="AR8" i="22"/>
  <c r="AQ37" i="22"/>
  <c r="AM59" i="7" s="1"/>
  <c r="AG4" i="11"/>
  <c r="AN6" i="7"/>
  <c r="AM44" i="7"/>
  <c r="AL132" i="9"/>
  <c r="AL67" i="9"/>
  <c r="AL18" i="9"/>
  <c r="AL34" i="9"/>
  <c r="AC39" i="70"/>
  <c r="AC53" i="70"/>
  <c r="AR31" i="22"/>
  <c r="AQ65" i="22"/>
  <c r="AQ99" i="22" s="1"/>
  <c r="AS42" i="22"/>
  <c r="AS76" i="22" s="1"/>
  <c r="AT7" i="22"/>
  <c r="AT42" i="22" s="1"/>
  <c r="B43" i="34"/>
  <c r="D42" i="34"/>
  <c r="F42" i="34" s="1"/>
  <c r="O50" i="34" s="1"/>
  <c r="C43" i="34"/>
  <c r="E43" i="34" s="1"/>
  <c r="H43" i="34" s="1"/>
  <c r="G43" i="34" s="1"/>
  <c r="AJ64" i="13"/>
  <c r="AI59" i="13"/>
  <c r="AI53" i="13"/>
  <c r="AI54" i="13" s="1"/>
  <c r="AR62" i="22"/>
  <c r="AR96" i="22" s="1"/>
  <c r="AS28" i="22"/>
  <c r="AI13" i="11"/>
  <c r="AK20" i="8"/>
  <c r="AI21" i="11"/>
  <c r="AI22" i="15" s="1"/>
  <c r="AK28" i="8"/>
  <c r="AI17" i="11"/>
  <c r="AI18" i="15" s="1"/>
  <c r="AK24" i="8"/>
  <c r="AK68" i="9"/>
  <c r="AK133" i="9"/>
  <c r="AK151" i="9" s="1"/>
  <c r="AK35" i="9"/>
  <c r="AK19" i="9"/>
  <c r="AK51" i="9" s="1"/>
  <c r="AM2" i="9"/>
  <c r="AS44" i="22"/>
  <c r="AS78" i="22" s="1"/>
  <c r="AT9" i="22"/>
  <c r="AT44" i="22" s="1"/>
  <c r="AS41" i="22"/>
  <c r="AT6" i="22"/>
  <c r="AK135" i="9"/>
  <c r="AK153" i="9" s="1"/>
  <c r="AK70" i="9"/>
  <c r="AK37" i="9"/>
  <c r="AK21" i="9"/>
  <c r="AK53" i="9" s="1"/>
  <c r="AJ104" i="9"/>
  <c r="AJ114" i="9" s="1"/>
  <c r="AJ15" i="13" s="1"/>
  <c r="AJ88" i="9"/>
  <c r="AJ120" i="9" s="1"/>
  <c r="H40" i="6"/>
  <c r="G40" i="6" s="1"/>
  <c r="AL5" i="6"/>
  <c r="AE4" i="33" s="1"/>
  <c r="AE33" i="15" s="1"/>
  <c r="AP77" i="22"/>
  <c r="AP71" i="22"/>
  <c r="AP72" i="22"/>
  <c r="AL5" i="13" s="1"/>
  <c r="AK150" i="9"/>
  <c r="EF185" i="62"/>
  <c r="AH3" i="70"/>
  <c r="AI2" i="11"/>
  <c r="AL58" i="7"/>
  <c r="AL60" i="7" s="1"/>
  <c r="R60" i="70"/>
  <c r="AD37" i="70"/>
  <c r="AD51" i="70"/>
  <c r="AQ49" i="22"/>
  <c r="AQ83" i="22" s="1"/>
  <c r="AR15" i="22"/>
  <c r="AR30" i="22"/>
  <c r="AQ64" i="22"/>
  <c r="AQ98" i="22" s="1"/>
  <c r="AS16" i="22"/>
  <c r="AR50" i="22"/>
  <c r="AR84" i="22" s="1"/>
  <c r="AQ63" i="22"/>
  <c r="AQ97" i="22" s="1"/>
  <c r="AR29" i="22"/>
  <c r="AM4" i="6"/>
  <c r="AF3" i="33" s="1"/>
  <c r="E41" i="6"/>
  <c r="EF194" i="62"/>
  <c r="AH8" i="70"/>
  <c r="AH12" i="15"/>
  <c r="AI25" i="11"/>
  <c r="AI26" i="15" s="1"/>
  <c r="AK32" i="8"/>
  <c r="AE60" i="13"/>
  <c r="AN49" i="7"/>
  <c r="AN8" i="9" s="1"/>
  <c r="AO11" i="7"/>
  <c r="AM134" i="9"/>
  <c r="AM152" i="9" s="1"/>
  <c r="AM69" i="9"/>
  <c r="AM36" i="9"/>
  <c r="AM20" i="9"/>
  <c r="AM52" i="9" s="1"/>
  <c r="AR10" i="22"/>
  <c r="AQ45" i="22"/>
  <c r="AQ79" i="22" s="1"/>
  <c r="AD33" i="70"/>
  <c r="AD47" i="70"/>
  <c r="EF196" i="62"/>
  <c r="AH14" i="15"/>
  <c r="AH9" i="70"/>
  <c r="AN43" i="7"/>
  <c r="AO5" i="7"/>
  <c r="AT14" i="22"/>
  <c r="AT48" i="22" s="1"/>
  <c r="AT82" i="22" s="1"/>
  <c r="AS48" i="22"/>
  <c r="AS82" i="22" s="1"/>
  <c r="AS75" i="22"/>
  <c r="ED187" i="62"/>
  <c r="BI67" i="62"/>
  <c r="AF4" i="70"/>
  <c r="AB39" i="70"/>
  <c r="AB53" i="70"/>
  <c r="AE34" i="15"/>
  <c r="AF44" i="8"/>
  <c r="AE37" i="11" s="1"/>
  <c r="AK99" i="9"/>
  <c r="AK83" i="9"/>
  <c r="AQ69" i="22"/>
  <c r="AQ103" i="22" s="1"/>
  <c r="AR35" i="22"/>
  <c r="AI71" i="13"/>
  <c r="AR58" i="22"/>
  <c r="AR92" i="22" s="1"/>
  <c r="AS24" i="22"/>
  <c r="AI16" i="11"/>
  <c r="AI17" i="15" s="1"/>
  <c r="AK23" i="8"/>
  <c r="DZ208" i="62"/>
  <c r="AF41" i="13"/>
  <c r="AF42" i="13" s="1"/>
  <c r="AF60" i="13" s="1"/>
  <c r="AC50" i="8" s="1"/>
  <c r="AF9" i="11"/>
  <c r="AG37" i="8"/>
  <c r="AB14" i="70"/>
  <c r="AB36" i="70"/>
  <c r="AB50" i="70"/>
  <c r="AI14" i="11"/>
  <c r="AK21" i="8"/>
  <c r="AO147" i="9"/>
  <c r="AM13" i="8"/>
  <c r="AP147" i="9" s="1"/>
  <c r="AM136" i="9"/>
  <c r="AM154" i="9" s="1"/>
  <c r="AM71" i="9"/>
  <c r="AM38" i="9"/>
  <c r="AM22" i="9"/>
  <c r="AM54" i="9" s="1"/>
  <c r="AI19" i="11"/>
  <c r="AI20" i="15" s="1"/>
  <c r="AK26" i="8"/>
  <c r="AQ57" i="22"/>
  <c r="AQ91" i="22" s="1"/>
  <c r="AR23" i="22"/>
  <c r="AI26" i="11"/>
  <c r="AI27" i="15" s="1"/>
  <c r="AK33" i="8"/>
  <c r="AS32" i="22"/>
  <c r="AR66" i="22"/>
  <c r="AR100" i="22" s="1"/>
  <c r="EA190" i="62"/>
  <c r="AC34" i="11"/>
  <c r="AQ61" i="22"/>
  <c r="AQ95" i="22" s="1"/>
  <c r="AR27" i="22"/>
  <c r="AG34" i="70"/>
  <c r="AG48" i="70"/>
  <c r="AI65" i="13"/>
  <c r="AH55" i="13"/>
  <c r="AH56" i="13" s="1"/>
  <c r="AQ47" i="22"/>
  <c r="AQ81" i="22" s="1"/>
  <c r="AR13" i="22"/>
  <c r="BC40" i="70"/>
  <c r="BD40" i="70" s="1"/>
  <c r="BD14" i="70"/>
  <c r="AE5" i="11"/>
  <c r="AI171" i="9"/>
  <c r="AF10" i="8"/>
  <c r="AM48" i="7"/>
  <c r="AM7" i="9" s="1"/>
  <c r="AN10" i="7"/>
  <c r="AS20" i="22"/>
  <c r="AR54" i="22"/>
  <c r="AR88" i="22" s="1"/>
  <c r="AM4" i="7"/>
  <c r="AM22" i="7" s="1"/>
  <c r="AN42" i="7"/>
  <c r="AG64" i="70"/>
  <c r="AH63" i="70"/>
  <c r="AG43" i="70"/>
  <c r="AX3" i="70"/>
  <c r="AX16" i="70" s="1"/>
  <c r="AX29" i="70" s="1"/>
  <c r="AX2" i="70"/>
  <c r="AG16" i="70"/>
  <c r="AG29" i="70" s="1"/>
  <c r="AJ115" i="9"/>
  <c r="AG61" i="13"/>
  <c r="AH66" i="13"/>
  <c r="AR33" i="22"/>
  <c r="AQ67" i="22"/>
  <c r="AQ101" i="22" s="1"/>
  <c r="AF45" i="14"/>
  <c r="AG40" i="8" s="1"/>
  <c r="AF30" i="11" s="1"/>
  <c r="AG33" i="14"/>
  <c r="AN8" i="7"/>
  <c r="AM46" i="7"/>
  <c r="AM5" i="9" s="1"/>
  <c r="AM138" i="9"/>
  <c r="AM156" i="9" s="1"/>
  <c r="AM73" i="9"/>
  <c r="AM40" i="9"/>
  <c r="AM24" i="9"/>
  <c r="AM56" i="9" s="1"/>
  <c r="AQ53" i="22"/>
  <c r="AQ87" i="22" s="1"/>
  <c r="AR19" i="22"/>
  <c r="AN45" i="7"/>
  <c r="AN4" i="9" s="1"/>
  <c r="AO7" i="7"/>
  <c r="AI18" i="11"/>
  <c r="AI19" i="15" s="1"/>
  <c r="AK25" i="8"/>
  <c r="EC192" i="62"/>
  <c r="AE7" i="70"/>
  <c r="AE32" i="11"/>
  <c r="EC201" i="62" s="1"/>
  <c r="DE214" i="62"/>
  <c r="J45" i="11"/>
  <c r="AL136" i="9"/>
  <c r="AL154" i="9" s="1"/>
  <c r="AL38" i="9"/>
  <c r="AL71" i="9"/>
  <c r="AL22" i="9"/>
  <c r="AL54" i="9" s="1"/>
  <c r="AK6" i="6"/>
  <c r="AC5" i="33"/>
  <c r="AM139" i="9"/>
  <c r="AM157" i="9" s="1"/>
  <c r="AM74" i="9"/>
  <c r="AM41" i="9"/>
  <c r="AM25" i="9"/>
  <c r="AM57" i="9" s="1"/>
  <c r="AN40" i="13"/>
  <c r="AI24" i="11"/>
  <c r="AI25" i="15" s="1"/>
  <c r="AK31" i="8"/>
  <c r="Q50" i="34"/>
  <c r="K50" i="34"/>
  <c r="AJ7" i="34" s="1"/>
  <c r="AJ8" i="34" s="1"/>
  <c r="L50" i="34"/>
  <c r="P50" i="34"/>
  <c r="N50" i="34"/>
  <c r="J51" i="34"/>
  <c r="AL90" i="9"/>
  <c r="AL122" i="9" s="1"/>
  <c r="AL106" i="9"/>
  <c r="AL7" i="9"/>
  <c r="AN47" i="7"/>
  <c r="AN6" i="9" s="1"/>
  <c r="AO9" i="7"/>
  <c r="AR12" i="22"/>
  <c r="AQ46" i="22"/>
  <c r="AQ80" i="22" s="1"/>
  <c r="EC199" i="62"/>
  <c r="AE11" i="70"/>
  <c r="AL135" i="9"/>
  <c r="AL153" i="9" s="1"/>
  <c r="AL70" i="9"/>
  <c r="AL37" i="9"/>
  <c r="AL21" i="9"/>
  <c r="AL53" i="9" s="1"/>
  <c r="AI29" i="11"/>
  <c r="AI30" i="15" s="1"/>
  <c r="AK36" i="8"/>
  <c r="AR56" i="22"/>
  <c r="AR90" i="22" s="1"/>
  <c r="AS22" i="22"/>
  <c r="AL89" i="9"/>
  <c r="AL121" i="9" s="1"/>
  <c r="AL105" i="9"/>
  <c r="AA7" i="6"/>
  <c r="C42" i="6"/>
  <c r="D41" i="6"/>
  <c r="F41" i="6" s="1"/>
  <c r="B42" i="6"/>
  <c r="G14" i="61"/>
  <c r="EC187" i="62"/>
  <c r="BI66" i="62"/>
  <c r="AE4" i="70"/>
  <c r="AJ58" i="13"/>
  <c r="AK63" i="13"/>
  <c r="AK50" i="13"/>
  <c r="AJ51" i="13"/>
  <c r="AJ52" i="13" s="1"/>
  <c r="AA40" i="70"/>
  <c r="AA54" i="70"/>
  <c r="EB190" i="62"/>
  <c r="AD34" i="11"/>
  <c r="AA34" i="13"/>
  <c r="X51" i="8" s="1"/>
  <c r="W41" i="11" s="1"/>
  <c r="U34" i="13"/>
  <c r="R51" i="8" s="1"/>
  <c r="Q41" i="11" s="1"/>
  <c r="Z34" i="13"/>
  <c r="W51" i="8" s="1"/>
  <c r="V41" i="11" s="1"/>
  <c r="T34" i="13"/>
  <c r="Q51" i="8" s="1"/>
  <c r="P41" i="11" s="1"/>
  <c r="Y34" i="13"/>
  <c r="V51" i="8" s="1"/>
  <c r="U41" i="11" s="1"/>
  <c r="S34" i="13"/>
  <c r="AC34" i="13"/>
  <c r="Z51" i="8" s="1"/>
  <c r="Y41" i="11" s="1"/>
  <c r="W34" i="13"/>
  <c r="T51" i="8" s="1"/>
  <c r="S41" i="11" s="1"/>
  <c r="AD34" i="13"/>
  <c r="AA51" i="8" s="1"/>
  <c r="Z41" i="11" s="1"/>
  <c r="AB34" i="13"/>
  <c r="Y51" i="8" s="1"/>
  <c r="X41" i="11" s="1"/>
  <c r="X34" i="13"/>
  <c r="U51" i="8" s="1"/>
  <c r="T41" i="11" s="1"/>
  <c r="V34" i="13"/>
  <c r="S51" i="8" s="1"/>
  <c r="R41" i="11" s="1"/>
  <c r="AC31" i="70"/>
  <c r="AC45" i="70"/>
  <c r="AC6" i="70"/>
  <c r="AV5" i="70"/>
  <c r="AV31" i="70" s="1"/>
  <c r="AG10" i="15"/>
  <c r="AH16" i="8"/>
  <c r="AQ51" i="22"/>
  <c r="AQ85" i="22" s="1"/>
  <c r="AR17" i="22"/>
  <c r="EB206" i="62"/>
  <c r="AD12" i="70"/>
  <c r="AD13" i="70" s="1"/>
  <c r="AO12" i="7"/>
  <c r="AN50" i="7"/>
  <c r="AN9" i="9" s="1"/>
  <c r="AI15" i="11"/>
  <c r="AK22" i="8"/>
  <c r="AP80" i="22"/>
  <c r="AJ82" i="9"/>
  <c r="AG35" i="70"/>
  <c r="AG49" i="70"/>
  <c r="S6" i="33"/>
  <c r="Z8" i="6"/>
  <c r="S7" i="33" s="1"/>
  <c r="AI28" i="11"/>
  <c r="AI29" i="15" s="1"/>
  <c r="AK35" i="8"/>
  <c r="AL2" i="13"/>
  <c r="AL3" i="13" s="1"/>
  <c r="AM1" i="9"/>
  <c r="AD30" i="70"/>
  <c r="AD44" i="70"/>
  <c r="AR68" i="22"/>
  <c r="AR102" i="22" s="1"/>
  <c r="AS34" i="22"/>
  <c r="AQ55" i="22"/>
  <c r="AQ89" i="22" s="1"/>
  <c r="AR21" i="22"/>
  <c r="IC830" i="62"/>
  <c r="FG272" i="62"/>
  <c r="N58" i="70"/>
  <c r="O45" i="15"/>
  <c r="O47" i="15" s="1"/>
  <c r="D29" i="10"/>
  <c r="U1" i="22"/>
  <c r="I2" i="3"/>
  <c r="N1" i="7"/>
  <c r="G11" i="20"/>
  <c r="N1" i="8"/>
  <c r="AI27" i="11"/>
  <c r="AI28" i="15" s="1"/>
  <c r="AK34" i="8"/>
  <c r="EF197" i="62"/>
  <c r="AH15" i="15"/>
  <c r="AK104" i="9"/>
  <c r="AK88" i="9"/>
  <c r="AK120" i="9" s="1"/>
  <c r="AJ148" i="9"/>
  <c r="EF198" i="62"/>
  <c r="AH16" i="15"/>
  <c r="AR36" i="22"/>
  <c r="AQ70" i="22"/>
  <c r="AQ104" i="22" s="1"/>
  <c r="AC38" i="70"/>
  <c r="AC52" i="70"/>
  <c r="AK50" i="9"/>
  <c r="AL133" i="9"/>
  <c r="AL151" i="9" s="1"/>
  <c r="AL68" i="9"/>
  <c r="AL35" i="9"/>
  <c r="AL19" i="9"/>
  <c r="AL51" i="9" s="1"/>
  <c r="AR60" i="22"/>
  <c r="AR94" i="22" s="1"/>
  <c r="AS26" i="22"/>
  <c r="AR25" i="22"/>
  <c r="AQ59" i="22"/>
  <c r="AQ93" i="22" s="1"/>
  <c r="AI20" i="11"/>
  <c r="AI21" i="15" s="1"/>
  <c r="AK27" i="8"/>
  <c r="AL85" i="9"/>
  <c r="AL117" i="9" s="1"/>
  <c r="AL101" i="9"/>
  <c r="AD45" i="70"/>
  <c r="AI11" i="11"/>
  <c r="AM6" i="13"/>
  <c r="AK18" i="8"/>
  <c r="ED193" i="62"/>
  <c r="AG11" i="15"/>
  <c r="AI22" i="11"/>
  <c r="AI23" i="15" s="1"/>
  <c r="AK29" i="8"/>
  <c r="AI130" i="9"/>
  <c r="AK70" i="13"/>
  <c r="AK72" i="13" s="1"/>
  <c r="AJ71" i="13" s="1"/>
  <c r="AK8" i="13"/>
  <c r="AG37" i="15" s="1"/>
  <c r="AK7" i="13"/>
  <c r="AG36" i="15" s="1"/>
  <c r="AK39" i="13"/>
  <c r="AR52" i="22"/>
  <c r="AR86" i="22" s="1"/>
  <c r="AS18" i="22"/>
  <c r="AK49" i="9" l="1"/>
  <c r="AK14" i="13" s="1"/>
  <c r="AD31" i="70"/>
  <c r="AM11" i="9"/>
  <c r="AN111" i="9"/>
  <c r="AN95" i="9"/>
  <c r="AN127" i="9" s="1"/>
  <c r="AL108" i="9"/>
  <c r="AL92" i="9"/>
  <c r="AL124" i="9" s="1"/>
  <c r="AN163" i="9"/>
  <c r="AN162" i="9"/>
  <c r="AN164" i="9"/>
  <c r="AP46" i="9"/>
  <c r="AP144" i="9"/>
  <c r="AP79" i="9"/>
  <c r="AP30" i="9"/>
  <c r="AP62" i="9" s="1"/>
  <c r="AO14" i="9"/>
  <c r="AQ55" i="7"/>
  <c r="AO14" i="7"/>
  <c r="AN52" i="7"/>
  <c r="AN11" i="9" s="1"/>
  <c r="AK109" i="9"/>
  <c r="AK93" i="9"/>
  <c r="AK125" i="9" s="1"/>
  <c r="AM77" i="9"/>
  <c r="AM142" i="9"/>
  <c r="AM160" i="9" s="1"/>
  <c r="AM44" i="9"/>
  <c r="AM28" i="9"/>
  <c r="AM60" i="9" s="1"/>
  <c r="AI169" i="9"/>
  <c r="AE61" i="70" s="1"/>
  <c r="AO15" i="7"/>
  <c r="AN53" i="7"/>
  <c r="AN12" i="9" s="1"/>
  <c r="AL93" i="9"/>
  <c r="AL125" i="9" s="1"/>
  <c r="AL109" i="9"/>
  <c r="AH8" i="8"/>
  <c r="AF4" i="15"/>
  <c r="AF5" i="15" s="1"/>
  <c r="AN57" i="7"/>
  <c r="AN16" i="9" s="1"/>
  <c r="AO19" i="7"/>
  <c r="AM32" i="9"/>
  <c r="AM64" i="9" s="1"/>
  <c r="AM48" i="9"/>
  <c r="AM146" i="9"/>
  <c r="AM81" i="9"/>
  <c r="AK33" i="9"/>
  <c r="AL110" i="9"/>
  <c r="AL94" i="9"/>
  <c r="AL126" i="9" s="1"/>
  <c r="AO16" i="7"/>
  <c r="AN54" i="7"/>
  <c r="AN13" i="9" s="1"/>
  <c r="AL146" i="9"/>
  <c r="AL81" i="9"/>
  <c r="AL48" i="9"/>
  <c r="AL32" i="9"/>
  <c r="AL64" i="9" s="1"/>
  <c r="AM13" i="9"/>
  <c r="AH11" i="15"/>
  <c r="AL17" i="13"/>
  <c r="AJ130" i="9"/>
  <c r="AJ168" i="9"/>
  <c r="AF57" i="70" s="1"/>
  <c r="AK82" i="9"/>
  <c r="AG5" i="11" s="1"/>
  <c r="AP13" i="7"/>
  <c r="AP51" i="7" s="1"/>
  <c r="AP10" i="9" s="1"/>
  <c r="AO51" i="7"/>
  <c r="AO10" i="9" s="1"/>
  <c r="AJ98" i="9"/>
  <c r="AN10" i="9"/>
  <c r="AM47" i="9"/>
  <c r="AM80" i="9"/>
  <c r="AM31" i="9"/>
  <c r="AM63" i="9" s="1"/>
  <c r="AM145" i="9"/>
  <c r="AM165" i="9" s="1"/>
  <c r="AL96" i="9"/>
  <c r="AL128" i="9" s="1"/>
  <c r="AL112" i="9"/>
  <c r="AE7" i="15"/>
  <c r="AN56" i="7"/>
  <c r="AN15" i="9" s="1"/>
  <c r="AO18" i="7"/>
  <c r="HD372" i="62"/>
  <c r="HC372" i="62"/>
  <c r="AM91" i="9"/>
  <c r="AM123" i="9" s="1"/>
  <c r="AM107" i="9"/>
  <c r="AD39" i="70"/>
  <c r="AD53" i="70"/>
  <c r="AJ22" i="11"/>
  <c r="AJ23" i="15" s="1"/>
  <c r="AL29" i="8"/>
  <c r="AS25" i="22"/>
  <c r="AR59" i="22"/>
  <c r="AR93" i="22" s="1"/>
  <c r="DT210" i="62"/>
  <c r="W43" i="11"/>
  <c r="DT212" i="62" s="1"/>
  <c r="T6" i="33"/>
  <c r="AA8" i="6"/>
  <c r="T7" i="33" s="1"/>
  <c r="AJ24" i="11"/>
  <c r="AJ25" i="15" s="1"/>
  <c r="AL31" i="8"/>
  <c r="AN134" i="9"/>
  <c r="AN152" i="9" s="1"/>
  <c r="AN69" i="9"/>
  <c r="AN36" i="9"/>
  <c r="AN20" i="9"/>
  <c r="AN52" i="9" s="1"/>
  <c r="AN48" i="7"/>
  <c r="AN7" i="9" s="1"/>
  <c r="AO10" i="7"/>
  <c r="AR45" i="22"/>
  <c r="AR79" i="22" s="1"/>
  <c r="AS10" i="22"/>
  <c r="AH34" i="70"/>
  <c r="AH48" i="70"/>
  <c r="AT28" i="22"/>
  <c r="AT62" i="22" s="1"/>
  <c r="AT96" i="22" s="1"/>
  <c r="AS62" i="22"/>
  <c r="AS96" i="22" s="1"/>
  <c r="AM106" i="9"/>
  <c r="AM90" i="9"/>
  <c r="AM122" i="9" s="1"/>
  <c r="EC188" i="62"/>
  <c r="AE5" i="70"/>
  <c r="AE6" i="70" s="1"/>
  <c r="AJ19" i="11"/>
  <c r="AJ20" i="15" s="1"/>
  <c r="AL26" i="8"/>
  <c r="AL150" i="9"/>
  <c r="AR61" i="22"/>
  <c r="AR95" i="22" s="1"/>
  <c r="AS27" i="22"/>
  <c r="AR70" i="22"/>
  <c r="AR104" i="22" s="1"/>
  <c r="AS36" i="22"/>
  <c r="O58" i="70"/>
  <c r="P45" i="15"/>
  <c r="P47" i="15" s="1"/>
  <c r="AM2" i="13"/>
  <c r="AM3" i="13" s="1"/>
  <c r="AN1" i="9"/>
  <c r="AN139" i="9"/>
  <c r="AN157" i="9" s="1"/>
  <c r="AN74" i="9"/>
  <c r="AN41" i="9"/>
  <c r="AN25" i="9"/>
  <c r="AN57" i="9" s="1"/>
  <c r="AN71" i="9"/>
  <c r="AN136" i="9"/>
  <c r="AN154" i="9" s="1"/>
  <c r="AN38" i="9"/>
  <c r="AN22" i="9"/>
  <c r="AN54" i="9" s="1"/>
  <c r="ED199" i="62"/>
  <c r="AF11" i="70"/>
  <c r="AW11" i="70" s="1"/>
  <c r="AW37" i="70" s="1"/>
  <c r="AF30" i="70"/>
  <c r="AF44" i="70"/>
  <c r="AL83" i="9"/>
  <c r="AL99" i="9"/>
  <c r="EG194" i="62"/>
  <c r="AI8" i="70"/>
  <c r="AI12" i="15"/>
  <c r="DO210" i="62"/>
  <c r="R43" i="11"/>
  <c r="DO212" i="62" s="1"/>
  <c r="AK36" i="13"/>
  <c r="AD35" i="13"/>
  <c r="AD45" i="13"/>
  <c r="P51" i="8"/>
  <c r="O41" i="11" s="1"/>
  <c r="AL63" i="13"/>
  <c r="AK58" i="13"/>
  <c r="AK51" i="13"/>
  <c r="AK52" i="13" s="1"/>
  <c r="AL50" i="13"/>
  <c r="AS19" i="22"/>
  <c r="AR53" i="22"/>
  <c r="AR87" i="22" s="1"/>
  <c r="AM137" i="9"/>
  <c r="AM155" i="9" s="1"/>
  <c r="AM72" i="9"/>
  <c r="AM39" i="9"/>
  <c r="AM23" i="9"/>
  <c r="AM55" i="9" s="1"/>
  <c r="AJ16" i="11"/>
  <c r="AJ17" i="15" s="1"/>
  <c r="AL23" i="8"/>
  <c r="EG185" i="62"/>
  <c r="AI3" i="70"/>
  <c r="AJ2" i="11"/>
  <c r="AH10" i="15"/>
  <c r="AI16" i="8"/>
  <c r="AR67" i="22"/>
  <c r="AR101" i="22" s="1"/>
  <c r="AS33" i="22"/>
  <c r="AO43" i="7"/>
  <c r="AP5" i="7"/>
  <c r="AP43" i="7" s="1"/>
  <c r="M50" i="34"/>
  <c r="AJ18" i="11"/>
  <c r="AJ19" i="15" s="1"/>
  <c r="AL25" i="8"/>
  <c r="AM135" i="9"/>
  <c r="AM153" i="9" s="1"/>
  <c r="AM70" i="9"/>
  <c r="AM37" i="9"/>
  <c r="AM21" i="9"/>
  <c r="AM53" i="9" s="1"/>
  <c r="AJ26" i="11"/>
  <c r="AJ27" i="15" s="1"/>
  <c r="AL33" i="8"/>
  <c r="AJ14" i="11"/>
  <c r="AL21" i="8"/>
  <c r="ED192" i="62"/>
  <c r="AF7" i="70"/>
  <c r="AW7" i="70" s="1"/>
  <c r="AW33" i="70" s="1"/>
  <c r="AF32" i="11"/>
  <c r="ED201" i="62" s="1"/>
  <c r="AT75" i="22"/>
  <c r="AN2" i="9"/>
  <c r="AM85" i="9"/>
  <c r="AM117" i="9" s="1"/>
  <c r="AM101" i="9"/>
  <c r="AJ25" i="11"/>
  <c r="AJ26" i="15" s="1"/>
  <c r="AL32" i="8"/>
  <c r="AF34" i="15"/>
  <c r="AG44" i="8"/>
  <c r="AF37" i="11" s="1"/>
  <c r="AR64" i="22"/>
  <c r="AR98" i="22" s="1"/>
  <c r="AS30" i="22"/>
  <c r="AK86" i="9"/>
  <c r="AK118" i="9" s="1"/>
  <c r="AK102" i="9"/>
  <c r="AK84" i="9"/>
  <c r="AK116" i="9" s="1"/>
  <c r="AK100" i="9"/>
  <c r="AJ65" i="13"/>
  <c r="AI55" i="13"/>
  <c r="AI56" i="13" s="1"/>
  <c r="AT76" i="22"/>
  <c r="CB120" i="62"/>
  <c r="AO6" i="7"/>
  <c r="AN44" i="7"/>
  <c r="AN3" i="9" s="1"/>
  <c r="AR43" i="22"/>
  <c r="AS8" i="22"/>
  <c r="AR37" i="22"/>
  <c r="AN59" i="7" s="1"/>
  <c r="AT34" i="22"/>
  <c r="AT68" i="22" s="1"/>
  <c r="AT102" i="22" s="1"/>
  <c r="AS68" i="22"/>
  <c r="AS102" i="22" s="1"/>
  <c r="AJ53" i="13"/>
  <c r="AJ54" i="13" s="1"/>
  <c r="AK64" i="13"/>
  <c r="AJ59" i="13"/>
  <c r="AJ29" i="11"/>
  <c r="AJ30" i="15" s="1"/>
  <c r="AL36" i="8"/>
  <c r="AO40" i="13"/>
  <c r="AJ17" i="11"/>
  <c r="AJ18" i="15" s="1"/>
  <c r="AL24" i="8"/>
  <c r="AR65" i="22"/>
  <c r="AR99" i="22" s="1"/>
  <c r="AS31" i="22"/>
  <c r="AG9" i="11"/>
  <c r="AH37" i="8"/>
  <c r="AE33" i="70"/>
  <c r="AE47" i="70"/>
  <c r="AB40" i="70"/>
  <c r="AB54" i="70"/>
  <c r="DR210" i="62"/>
  <c r="U43" i="11"/>
  <c r="DR212" i="62" s="1"/>
  <c r="AS35" i="22"/>
  <c r="AR69" i="22"/>
  <c r="AR103" i="22" s="1"/>
  <c r="AH16" i="70"/>
  <c r="AH29" i="70" s="1"/>
  <c r="AH43" i="70"/>
  <c r="AP105" i="22"/>
  <c r="AI17" i="8" s="1"/>
  <c r="AH10" i="11" s="1"/>
  <c r="AJ21" i="11"/>
  <c r="AJ22" i="15" s="1"/>
  <c r="AL28" i="8"/>
  <c r="D43" i="34"/>
  <c r="F43" i="34" s="1"/>
  <c r="O51" i="34" s="1"/>
  <c r="B44" i="34"/>
  <c r="C44" i="34"/>
  <c r="E44" i="34" s="1"/>
  <c r="H44" i="34" s="1"/>
  <c r="G44" i="34" s="1"/>
  <c r="AS52" i="22"/>
  <c r="AS86" i="22" s="1"/>
  <c r="AT18" i="22"/>
  <c r="AT52" i="22" s="1"/>
  <c r="AT86" i="22" s="1"/>
  <c r="AJ20" i="11"/>
  <c r="AJ21" i="15" s="1"/>
  <c r="AL27" i="8"/>
  <c r="AL84" i="9"/>
  <c r="AL116" i="9" s="1"/>
  <c r="AL100" i="9"/>
  <c r="AW4" i="70"/>
  <c r="AW30" i="70" s="1"/>
  <c r="AF8" i="15"/>
  <c r="AF6" i="11"/>
  <c r="AG12" i="8"/>
  <c r="AR55" i="22"/>
  <c r="AR89" i="22" s="1"/>
  <c r="AS21" i="22"/>
  <c r="AD32" i="70"/>
  <c r="AD10" i="70"/>
  <c r="AD46" i="70"/>
  <c r="AF5" i="11"/>
  <c r="AJ171" i="9"/>
  <c r="AG10" i="8"/>
  <c r="AJ15" i="11"/>
  <c r="AL22" i="8"/>
  <c r="AC32" i="70"/>
  <c r="AC10" i="70"/>
  <c r="AC46" i="70"/>
  <c r="AV6" i="70"/>
  <c r="AV32" i="70" s="1"/>
  <c r="DW210" i="62"/>
  <c r="Z43" i="11"/>
  <c r="DW212" i="62" s="1"/>
  <c r="DS210" i="62"/>
  <c r="V43" i="11"/>
  <c r="DS212" i="62" s="1"/>
  <c r="AE7" i="11"/>
  <c r="AS56" i="22"/>
  <c r="AS90" i="22" s="1"/>
  <c r="AT22" i="22"/>
  <c r="AT56" i="22" s="1"/>
  <c r="AT90" i="22" s="1"/>
  <c r="AL86" i="9"/>
  <c r="AL118" i="9" s="1"/>
  <c r="AL102" i="9"/>
  <c r="AR46" i="22"/>
  <c r="AR80" i="22" s="1"/>
  <c r="AS12" i="22"/>
  <c r="N51" i="34"/>
  <c r="L51" i="34"/>
  <c r="K51" i="34"/>
  <c r="AK7" i="34" s="1"/>
  <c r="AK8" i="34" s="1"/>
  <c r="Q51" i="34"/>
  <c r="P51" i="34"/>
  <c r="J52" i="34"/>
  <c r="DF214" i="62"/>
  <c r="K45" i="11"/>
  <c r="AO8" i="7"/>
  <c r="AN46" i="7"/>
  <c r="AN5" i="9" s="1"/>
  <c r="AR47" i="22"/>
  <c r="AR81" i="22" s="1"/>
  <c r="AS13" i="22"/>
  <c r="EG197" i="62"/>
  <c r="AI15" i="15"/>
  <c r="AS58" i="22"/>
  <c r="AS92" i="22" s="1"/>
  <c r="AT24" i="22"/>
  <c r="AT58" i="22" s="1"/>
  <c r="AT92" i="22" s="1"/>
  <c r="AK115" i="9"/>
  <c r="AH35" i="70"/>
  <c r="AH49" i="70"/>
  <c r="AR63" i="22"/>
  <c r="AR97" i="22" s="1"/>
  <c r="AS29" i="22"/>
  <c r="AR49" i="22"/>
  <c r="AR83" i="22" s="1"/>
  <c r="AS15" i="22"/>
  <c r="AK166" i="9"/>
  <c r="AK16" i="13" s="1"/>
  <c r="AM132" i="9"/>
  <c r="AM67" i="9"/>
  <c r="AM34" i="9"/>
  <c r="AM18" i="9"/>
  <c r="AJ13" i="11"/>
  <c r="AL20" i="8"/>
  <c r="AL50" i="9"/>
  <c r="EE200" i="62"/>
  <c r="AQ77" i="22"/>
  <c r="AQ105" i="22" s="1"/>
  <c r="AJ17" i="8" s="1"/>
  <c r="AI10" i="11" s="1"/>
  <c r="AQ72" i="22"/>
  <c r="AM5" i="13" s="1"/>
  <c r="AQ71" i="22"/>
  <c r="DV210" i="62"/>
  <c r="Y43" i="11"/>
  <c r="DV212" i="62" s="1"/>
  <c r="AE37" i="70"/>
  <c r="AE51" i="70"/>
  <c r="AH64" i="70"/>
  <c r="AI63" i="70"/>
  <c r="AH61" i="13"/>
  <c r="AI66" i="13"/>
  <c r="AE39" i="15" s="1"/>
  <c r="AN138" i="9"/>
  <c r="AN156" i="9" s="1"/>
  <c r="AN73" i="9"/>
  <c r="AN40" i="9"/>
  <c r="AN24" i="9"/>
  <c r="AN56" i="9" s="1"/>
  <c r="AL70" i="13"/>
  <c r="AL72" i="13" s="1"/>
  <c r="AL43" i="13"/>
  <c r="AL44" i="13" s="1"/>
  <c r="AL8" i="13"/>
  <c r="AH37" i="15" s="1"/>
  <c r="AL7" i="13"/>
  <c r="AH36" i="15" s="1"/>
  <c r="AL39" i="13"/>
  <c r="AO50" i="7"/>
  <c r="AO9" i="9" s="1"/>
  <c r="AP12" i="7"/>
  <c r="AP50" i="7" s="1"/>
  <c r="EB203" i="62"/>
  <c r="AD39" i="11"/>
  <c r="AL137" i="9"/>
  <c r="AL155" i="9" s="1"/>
  <c r="AL72" i="9"/>
  <c r="AL39" i="9"/>
  <c r="AL49" i="9" s="1"/>
  <c r="AL14" i="13" s="1"/>
  <c r="AL23" i="9"/>
  <c r="AL55" i="9" s="1"/>
  <c r="AL103" i="9"/>
  <c r="AL87" i="9"/>
  <c r="AL119" i="9" s="1"/>
  <c r="EC206" i="62"/>
  <c r="AE12" i="70"/>
  <c r="AE13" i="70" s="1"/>
  <c r="AB50" i="8"/>
  <c r="AS50" i="22"/>
  <c r="AS84" i="22" s="1"/>
  <c r="AT16" i="22"/>
  <c r="AT50" i="22" s="1"/>
  <c r="AT84" i="22" s="1"/>
  <c r="EE187" i="62"/>
  <c r="BI68" i="62"/>
  <c r="AG4" i="70"/>
  <c r="AJ28" i="11"/>
  <c r="AJ29" i="15" s="1"/>
  <c r="AL35" i="8"/>
  <c r="DQ210" i="62"/>
  <c r="T43" i="11"/>
  <c r="DQ212" i="62" s="1"/>
  <c r="AN4" i="7"/>
  <c r="AN22" i="7" s="1"/>
  <c r="AO42" i="7"/>
  <c r="AT32" i="22"/>
  <c r="AT66" i="22" s="1"/>
  <c r="AT100" i="22" s="1"/>
  <c r="AS66" i="22"/>
  <c r="AS100" i="22" s="1"/>
  <c r="AM5" i="6"/>
  <c r="AF4" i="33" s="1"/>
  <c r="AF33" i="15" s="1"/>
  <c r="H41" i="6"/>
  <c r="G41" i="6" s="1"/>
  <c r="AT78" i="22"/>
  <c r="CB122" i="62"/>
  <c r="AM3" i="9"/>
  <c r="AJ27" i="11"/>
  <c r="AJ28" i="15" s="1"/>
  <c r="AL34" i="8"/>
  <c r="AD38" i="70"/>
  <c r="AD52" i="70"/>
  <c r="DU210" i="62"/>
  <c r="X43" i="11"/>
  <c r="DU212" i="62" s="1"/>
  <c r="DM210" i="62"/>
  <c r="P43" i="11"/>
  <c r="DM212" i="62" s="1"/>
  <c r="D42" i="6"/>
  <c r="F42" i="6" s="1"/>
  <c r="B43" i="6"/>
  <c r="AB7" i="6"/>
  <c r="C43" i="6"/>
  <c r="AJ11" i="11"/>
  <c r="AN6" i="13"/>
  <c r="AL18" i="8"/>
  <c r="AT26" i="22"/>
  <c r="AT60" i="22" s="1"/>
  <c r="AT94" i="22" s="1"/>
  <c r="AS60" i="22"/>
  <c r="AS94" i="22" s="1"/>
  <c r="AK65" i="9"/>
  <c r="CG136" i="62"/>
  <c r="D22" i="10"/>
  <c r="S60" i="70"/>
  <c r="EG198" i="62"/>
  <c r="AI16" i="15"/>
  <c r="AR51" i="22"/>
  <c r="AR85" i="22" s="1"/>
  <c r="AS17" i="22"/>
  <c r="DP210" i="62"/>
  <c r="S43" i="11"/>
  <c r="DP212" i="62" s="1"/>
  <c r="DN210" i="62"/>
  <c r="Q43" i="11"/>
  <c r="DN212" i="62" s="1"/>
  <c r="AE30" i="70"/>
  <c r="AE44" i="70"/>
  <c r="AN4" i="6"/>
  <c r="AG3" i="33" s="1"/>
  <c r="E42" i="6"/>
  <c r="AP9" i="7"/>
  <c r="AP47" i="7" s="1"/>
  <c r="AO47" i="7"/>
  <c r="AO6" i="9" s="1"/>
  <c r="AL6" i="6"/>
  <c r="AD5" i="33"/>
  <c r="AO45" i="7"/>
  <c r="AO4" i="9" s="1"/>
  <c r="AP7" i="7"/>
  <c r="AP45" i="7" s="1"/>
  <c r="AM105" i="9"/>
  <c r="AM89" i="9"/>
  <c r="AM121" i="9" s="1"/>
  <c r="AG45" i="14"/>
  <c r="AH40" i="8" s="1"/>
  <c r="AG30" i="11" s="1"/>
  <c r="AH33" i="14"/>
  <c r="AT20" i="22"/>
  <c r="AT54" i="22" s="1"/>
  <c r="AT88" i="22" s="1"/>
  <c r="AS54" i="22"/>
  <c r="AS88" i="22" s="1"/>
  <c r="EA203" i="62"/>
  <c r="AC39" i="11"/>
  <c r="AR57" i="22"/>
  <c r="AR91" i="22" s="1"/>
  <c r="AS23" i="22"/>
  <c r="AM87" i="9"/>
  <c r="AM119" i="9" s="1"/>
  <c r="AM103" i="9"/>
  <c r="AO49" i="7"/>
  <c r="AO8" i="9" s="1"/>
  <c r="AP11" i="7"/>
  <c r="AP49" i="7" s="1"/>
  <c r="AK148" i="9"/>
  <c r="AT41" i="22"/>
  <c r="AM58" i="7"/>
  <c r="AM60" i="7" s="1"/>
  <c r="EG196" i="62"/>
  <c r="AI14" i="15"/>
  <c r="AI9" i="70"/>
  <c r="AL17" i="9"/>
  <c r="AJ23" i="11"/>
  <c r="AJ24" i="15" s="1"/>
  <c r="AL30" i="8"/>
  <c r="AJ19" i="13"/>
  <c r="AK20" i="13" s="1"/>
  <c r="AK21" i="13" s="1"/>
  <c r="AG38" i="15" s="1"/>
  <c r="AM17" i="9" l="1"/>
  <c r="AJ8" i="8" s="1"/>
  <c r="AP95" i="9"/>
  <c r="AP127" i="9" s="1"/>
  <c r="AP111" i="9"/>
  <c r="AM17" i="13"/>
  <c r="AJ169" i="9"/>
  <c r="AF61" i="70" s="1"/>
  <c r="AN76" i="9"/>
  <c r="AN141" i="9"/>
  <c r="AN159" i="9" s="1"/>
  <c r="AN27" i="9"/>
  <c r="AN59" i="9" s="1"/>
  <c r="AN43" i="9"/>
  <c r="AP163" i="9"/>
  <c r="AP164" i="9"/>
  <c r="AP162" i="9"/>
  <c r="AO52" i="7"/>
  <c r="AO11" i="9" s="1"/>
  <c r="AP14" i="7"/>
  <c r="AP52" i="7" s="1"/>
  <c r="AP11" i="9" s="1"/>
  <c r="AO79" i="9"/>
  <c r="AO46" i="9"/>
  <c r="AO30" i="9"/>
  <c r="AO62" i="9" s="1"/>
  <c r="AO144" i="9"/>
  <c r="AG4" i="15"/>
  <c r="AG5" i="15" s="1"/>
  <c r="AM76" i="9"/>
  <c r="AM141" i="9"/>
  <c r="AM159" i="9" s="1"/>
  <c r="AM43" i="9"/>
  <c r="AM27" i="9"/>
  <c r="AM59" i="9" s="1"/>
  <c r="AN142" i="9"/>
  <c r="AN160" i="9" s="1"/>
  <c r="AN44" i="9"/>
  <c r="AN28" i="9"/>
  <c r="AN60" i="9" s="1"/>
  <c r="AN77" i="9"/>
  <c r="AM109" i="9"/>
  <c r="AM93" i="9"/>
  <c r="AM125" i="9" s="1"/>
  <c r="AP15" i="7"/>
  <c r="AP53" i="7" s="1"/>
  <c r="AO53" i="7"/>
  <c r="AO12" i="9" s="1"/>
  <c r="AN29" i="9"/>
  <c r="AN61" i="9" s="1"/>
  <c r="AN143" i="9"/>
  <c r="AN161" i="9" s="1"/>
  <c r="AN78" i="9"/>
  <c r="AN45" i="9"/>
  <c r="AM78" i="9"/>
  <c r="AM45" i="9"/>
  <c r="AM143" i="9"/>
  <c r="AM161" i="9" s="1"/>
  <c r="AM29" i="9"/>
  <c r="AM61" i="9" s="1"/>
  <c r="AP16" i="7"/>
  <c r="AP54" i="7" s="1"/>
  <c r="AP13" i="9" s="1"/>
  <c r="AO54" i="7"/>
  <c r="AM113" i="9"/>
  <c r="AM97" i="9"/>
  <c r="AM129" i="9" s="1"/>
  <c r="AL97" i="9"/>
  <c r="AL129" i="9" s="1"/>
  <c r="AL113" i="9"/>
  <c r="AO57" i="7"/>
  <c r="AP19" i="7"/>
  <c r="AP57" i="7" s="1"/>
  <c r="AP16" i="9" s="1"/>
  <c r="AK171" i="9"/>
  <c r="AN146" i="9"/>
  <c r="AN32" i="9"/>
  <c r="AN64" i="9" s="1"/>
  <c r="AN81" i="9"/>
  <c r="AN48" i="9"/>
  <c r="AE43" i="15"/>
  <c r="AE46" i="15" s="1"/>
  <c r="AH10" i="8"/>
  <c r="AK114" i="9"/>
  <c r="AK15" i="13" s="1"/>
  <c r="AK19" i="13" s="1"/>
  <c r="AK98" i="9"/>
  <c r="AF7" i="15"/>
  <c r="M51" i="34"/>
  <c r="AQ51" i="7"/>
  <c r="HD373" i="62"/>
  <c r="HC373" i="62"/>
  <c r="AN26" i="9"/>
  <c r="AN58" i="9" s="1"/>
  <c r="AN42" i="9"/>
  <c r="AN140" i="9"/>
  <c r="AN158" i="9" s="1"/>
  <c r="AN75" i="9"/>
  <c r="AP18" i="7"/>
  <c r="AP56" i="7" s="1"/>
  <c r="AP15" i="9" s="1"/>
  <c r="AP31" i="9" s="1"/>
  <c r="AP63" i="9" s="1"/>
  <c r="AO56" i="7"/>
  <c r="AO140" i="9"/>
  <c r="AO158" i="9" s="1"/>
  <c r="AO75" i="9"/>
  <c r="AO26" i="9"/>
  <c r="AO58" i="9" s="1"/>
  <c r="AO42" i="9"/>
  <c r="AN47" i="9"/>
  <c r="AN31" i="9"/>
  <c r="AN63" i="9" s="1"/>
  <c r="AN145" i="9"/>
  <c r="AN165" i="9" s="1"/>
  <c r="AN80" i="9"/>
  <c r="AM112" i="9"/>
  <c r="AM96" i="9"/>
  <c r="AM128" i="9" s="1"/>
  <c r="AP140" i="9"/>
  <c r="AP158" i="9" s="1"/>
  <c r="AP42" i="9"/>
  <c r="AP26" i="9"/>
  <c r="AP58" i="9" s="1"/>
  <c r="AP75" i="9"/>
  <c r="EB208" i="62"/>
  <c r="AH41" i="13"/>
  <c r="AH42" i="13" s="1"/>
  <c r="AP8" i="7"/>
  <c r="AP46" i="7" s="1"/>
  <c r="AO46" i="7"/>
  <c r="AO5" i="9" s="1"/>
  <c r="AP4" i="9"/>
  <c r="AQ45" i="7"/>
  <c r="AJ47" i="8"/>
  <c r="AI31" i="11" s="1"/>
  <c r="EG200" i="62" s="1"/>
  <c r="AS63" i="22"/>
  <c r="AS97" i="22" s="1"/>
  <c r="AT29" i="22"/>
  <c r="AT63" i="22" s="1"/>
  <c r="AT97" i="22" s="1"/>
  <c r="AS47" i="22"/>
  <c r="AS81" i="22" s="1"/>
  <c r="AT13" i="22"/>
  <c r="AT47" i="22" s="1"/>
  <c r="AT81" i="22" s="1"/>
  <c r="ED188" i="62"/>
  <c r="AF5" i="70"/>
  <c r="AF7" i="11"/>
  <c r="AP8" i="9"/>
  <c r="AQ49" i="7"/>
  <c r="EE199" i="62"/>
  <c r="AG11" i="70"/>
  <c r="AM6" i="6"/>
  <c r="AE5" i="33"/>
  <c r="CG133" i="62"/>
  <c r="I24" i="51"/>
  <c r="D59" i="10"/>
  <c r="D68" i="10"/>
  <c r="CG156" i="62" s="1"/>
  <c r="D30" i="10"/>
  <c r="E22" i="10" s="1"/>
  <c r="AK11" i="11"/>
  <c r="AO6" i="13"/>
  <c r="AM18" i="8"/>
  <c r="U6" i="33"/>
  <c r="AB8" i="6"/>
  <c r="U7" i="33" s="1"/>
  <c r="AI64" i="70"/>
  <c r="AJ63" i="70"/>
  <c r="AK13" i="11"/>
  <c r="AM20" i="8"/>
  <c r="AL13" i="11" s="1"/>
  <c r="AM150" i="9"/>
  <c r="AN135" i="9"/>
  <c r="AN153" i="9" s="1"/>
  <c r="AN70" i="9"/>
  <c r="AN21" i="9"/>
  <c r="AN53" i="9" s="1"/>
  <c r="AN37" i="9"/>
  <c r="EH198" i="62"/>
  <c r="AJ16" i="15"/>
  <c r="ED189" i="62"/>
  <c r="AK20" i="11"/>
  <c r="AK21" i="15" s="1"/>
  <c r="AM27" i="8"/>
  <c r="AL20" i="11" s="1"/>
  <c r="AL21" i="15" s="1"/>
  <c r="AK168" i="9"/>
  <c r="AG57" i="70" s="1"/>
  <c r="AJ55" i="13"/>
  <c r="AJ56" i="13" s="1"/>
  <c r="AR77" i="22"/>
  <c r="AR105" i="22" s="1"/>
  <c r="AK17" i="8" s="1"/>
  <c r="AJ10" i="11" s="1"/>
  <c r="AR72" i="22"/>
  <c r="AN5" i="13" s="1"/>
  <c r="AR71" i="22"/>
  <c r="AK26" i="11"/>
  <c r="AK27" i="15" s="1"/>
  <c r="AM33" i="8"/>
  <c r="AL26" i="11" s="1"/>
  <c r="AL27" i="15" s="1"/>
  <c r="AK18" i="11"/>
  <c r="AK19" i="15" s="1"/>
  <c r="AM25" i="8"/>
  <c r="AL18" i="11" s="1"/>
  <c r="AL19" i="15" s="1"/>
  <c r="AK16" i="11"/>
  <c r="AK17" i="15" s="1"/>
  <c r="AM23" i="8"/>
  <c r="AL16" i="11" s="1"/>
  <c r="AL17" i="15" s="1"/>
  <c r="DL210" i="62"/>
  <c r="E23" i="12"/>
  <c r="O43" i="11"/>
  <c r="DL212" i="62" s="1"/>
  <c r="AN90" i="9"/>
  <c r="AN122" i="9" s="1"/>
  <c r="AN106" i="9"/>
  <c r="AS70" i="22"/>
  <c r="AS104" i="22" s="1"/>
  <c r="AT36" i="22"/>
  <c r="AT70" i="22" s="1"/>
  <c r="AL166" i="9"/>
  <c r="AL16" i="13" s="1"/>
  <c r="AS45" i="22"/>
  <c r="AS79" i="22" s="1"/>
  <c r="AT10" i="22"/>
  <c r="AT45" i="22" s="1"/>
  <c r="AN101" i="9"/>
  <c r="AN85" i="9"/>
  <c r="AN117" i="9" s="1"/>
  <c r="AH9" i="11"/>
  <c r="AI37" i="8"/>
  <c r="AS53" i="22"/>
  <c r="AS87" i="22" s="1"/>
  <c r="AT19" i="22"/>
  <c r="AT53" i="22" s="1"/>
  <c r="AT87" i="22" s="1"/>
  <c r="AD46" i="13"/>
  <c r="AD48" i="13"/>
  <c r="AI34" i="70"/>
  <c r="AI48" i="70"/>
  <c r="AX8" i="70"/>
  <c r="AX34" i="70" s="1"/>
  <c r="AL148" i="9"/>
  <c r="AS59" i="22"/>
  <c r="AS93" i="22" s="1"/>
  <c r="AT25" i="22"/>
  <c r="AT59" i="22" s="1"/>
  <c r="AT93" i="22" s="1"/>
  <c r="AK23" i="11"/>
  <c r="AK24" i="15" s="1"/>
  <c r="AM30" i="8"/>
  <c r="AL23" i="11" s="1"/>
  <c r="AL24" i="15" s="1"/>
  <c r="EA208" i="62"/>
  <c r="AG41" i="13"/>
  <c r="AG42" i="13" s="1"/>
  <c r="AS51" i="22"/>
  <c r="AS85" i="22" s="1"/>
  <c r="AT17" i="22"/>
  <c r="AT51" i="22" s="1"/>
  <c r="AT85" i="22" s="1"/>
  <c r="AO4" i="7"/>
  <c r="AO22" i="7" s="1"/>
  <c r="AP42" i="7"/>
  <c r="AP4" i="7" s="1"/>
  <c r="AP22" i="7" s="1"/>
  <c r="AT12" i="22"/>
  <c r="AT46" i="22" s="1"/>
  <c r="AT80" i="22" s="1"/>
  <c r="AS46" i="22"/>
  <c r="AS80" i="22" s="1"/>
  <c r="EC190" i="62"/>
  <c r="AE34" i="11"/>
  <c r="AD36" i="70"/>
  <c r="AD14" i="70"/>
  <c r="AD50" i="70"/>
  <c r="AK21" i="11"/>
  <c r="AK22" i="15" s="1"/>
  <c r="AM28" i="8"/>
  <c r="AL21" i="11" s="1"/>
  <c r="AL22" i="15" s="1"/>
  <c r="AS69" i="22"/>
  <c r="AS103" i="22" s="1"/>
  <c r="AT35" i="22"/>
  <c r="AT69" i="22" s="1"/>
  <c r="AT103" i="22" s="1"/>
  <c r="AS65" i="22"/>
  <c r="AS99" i="22" s="1"/>
  <c r="AT31" i="22"/>
  <c r="AT65" i="22" s="1"/>
  <c r="AT99" i="22" s="1"/>
  <c r="AN133" i="9"/>
  <c r="AN151" i="9" s="1"/>
  <c r="AN68" i="9"/>
  <c r="AN35" i="9"/>
  <c r="AN19" i="9"/>
  <c r="AN51" i="9" s="1"/>
  <c r="AJ66" i="13"/>
  <c r="AF39" i="15" s="1"/>
  <c r="AI61" i="13"/>
  <c r="AS64" i="22"/>
  <c r="AS98" i="22" s="1"/>
  <c r="AT30" i="22"/>
  <c r="AT64" i="22" s="1"/>
  <c r="AT98" i="22" s="1"/>
  <c r="AO136" i="9"/>
  <c r="AO154" i="9" s="1"/>
  <c r="AO71" i="9"/>
  <c r="AO38" i="9"/>
  <c r="AO22" i="9"/>
  <c r="AO54" i="9" s="1"/>
  <c r="EH194" i="62"/>
  <c r="AJ8" i="70"/>
  <c r="AJ12" i="15"/>
  <c r="AK27" i="11"/>
  <c r="AK28" i="15" s="1"/>
  <c r="AM34" i="8"/>
  <c r="AL27" i="11" s="1"/>
  <c r="AL28" i="15" s="1"/>
  <c r="AL33" i="9"/>
  <c r="AM50" i="9"/>
  <c r="AS49" i="22"/>
  <c r="AS83" i="22" s="1"/>
  <c r="AT15" i="22"/>
  <c r="AT49" i="22" s="1"/>
  <c r="AT83" i="22" s="1"/>
  <c r="AK130" i="9"/>
  <c r="DG214" i="62"/>
  <c r="L45" i="11"/>
  <c r="AK29" i="11"/>
  <c r="AK30" i="15" s="1"/>
  <c r="AM36" i="8"/>
  <c r="AL29" i="11" s="1"/>
  <c r="AO44" i="7"/>
  <c r="AO3" i="9" s="1"/>
  <c r="AP6" i="7"/>
  <c r="AP44" i="7" s="1"/>
  <c r="AF33" i="70"/>
  <c r="AF47" i="70"/>
  <c r="AM63" i="13"/>
  <c r="AL51" i="13"/>
  <c r="AL52" i="13" s="1"/>
  <c r="AM50" i="13"/>
  <c r="AL58" i="13"/>
  <c r="F52" i="10"/>
  <c r="F48" i="10" s="1"/>
  <c r="CI152" i="62" s="1"/>
  <c r="AN36" i="13"/>
  <c r="AP36" i="13"/>
  <c r="AN2" i="13"/>
  <c r="AN3" i="13" s="1"/>
  <c r="AO1" i="9"/>
  <c r="AK19" i="11"/>
  <c r="AK20" i="15" s="1"/>
  <c r="AM26" i="8"/>
  <c r="AL19" i="11" s="1"/>
  <c r="AL20" i="15" s="1"/>
  <c r="AO48" i="7"/>
  <c r="AO7" i="9" s="1"/>
  <c r="AP10" i="7"/>
  <c r="AP48" i="7" s="1"/>
  <c r="AK24" i="11"/>
  <c r="AK25" i="15" s="1"/>
  <c r="AM31" i="8"/>
  <c r="AL24" i="11" s="1"/>
  <c r="AL25" i="15" s="1"/>
  <c r="AK22" i="11"/>
  <c r="AK23" i="15" s="1"/>
  <c r="AM29" i="8"/>
  <c r="AL22" i="11" s="1"/>
  <c r="AL23" i="15" s="1"/>
  <c r="AN105" i="9"/>
  <c r="AN89" i="9"/>
  <c r="AN121" i="9" s="1"/>
  <c r="AP6" i="9"/>
  <c r="AQ47" i="7"/>
  <c r="AP9" i="9"/>
  <c r="AQ50" i="7"/>
  <c r="AI10" i="15"/>
  <c r="AJ16" i="8"/>
  <c r="AL65" i="9"/>
  <c r="AC36" i="70"/>
  <c r="AC14" i="70"/>
  <c r="AC50" i="70"/>
  <c r="AV10" i="70"/>
  <c r="AV36" i="70" s="1"/>
  <c r="AT21" i="22"/>
  <c r="AT55" i="22" s="1"/>
  <c r="AT89" i="22" s="1"/>
  <c r="AS55" i="22"/>
  <c r="AS89" i="22" s="1"/>
  <c r="EF193" i="62"/>
  <c r="AI11" i="15"/>
  <c r="AE39" i="70"/>
  <c r="AE53" i="70"/>
  <c r="AK17" i="11"/>
  <c r="AK18" i="15" s="1"/>
  <c r="AM24" i="8"/>
  <c r="AL17" i="11" s="1"/>
  <c r="AL18" i="15" s="1"/>
  <c r="ED206" i="62"/>
  <c r="AF12" i="70"/>
  <c r="AN132" i="9"/>
  <c r="AN67" i="9"/>
  <c r="AN17" i="9"/>
  <c r="AN18" i="9"/>
  <c r="AN34" i="9"/>
  <c r="AP2" i="9"/>
  <c r="AQ43" i="7"/>
  <c r="EH185" i="62"/>
  <c r="AJ3" i="70"/>
  <c r="AK2" i="11"/>
  <c r="AK59" i="13"/>
  <c r="AL64" i="13"/>
  <c r="AK53" i="13"/>
  <c r="AK54" i="13" s="1"/>
  <c r="AN103" i="9"/>
  <c r="AN87" i="9"/>
  <c r="AN119" i="9" s="1"/>
  <c r="AM8" i="13"/>
  <c r="AI37" i="15" s="1"/>
  <c r="AM7" i="13"/>
  <c r="AI36" i="15" s="1"/>
  <c r="AM39" i="13"/>
  <c r="AM70" i="13"/>
  <c r="AM72" i="13" s="1"/>
  <c r="AM43" i="13"/>
  <c r="AM44" i="13" s="1"/>
  <c r="AN137" i="9"/>
  <c r="AN155" i="9" s="1"/>
  <c r="AN72" i="9"/>
  <c r="AN39" i="9"/>
  <c r="AN23" i="9"/>
  <c r="AN55" i="9" s="1"/>
  <c r="AE10" i="70"/>
  <c r="AE32" i="70"/>
  <c r="AE46" i="70"/>
  <c r="AK28" i="11"/>
  <c r="AK29" i="15" s="1"/>
  <c r="AM35" i="8"/>
  <c r="AL28" i="11" s="1"/>
  <c r="AL29" i="15" s="1"/>
  <c r="EH196" i="62"/>
  <c r="AJ14" i="15"/>
  <c r="AJ9" i="70"/>
  <c r="AH4" i="11"/>
  <c r="AI8" i="8"/>
  <c r="AI47" i="8"/>
  <c r="AH31" i="11" s="1"/>
  <c r="AP40" i="13"/>
  <c r="CB119" i="62"/>
  <c r="AG30" i="70"/>
  <c r="AG44" i="70"/>
  <c r="AK71" i="13"/>
  <c r="AN58" i="7"/>
  <c r="AN60" i="7" s="1"/>
  <c r="AM86" i="9"/>
  <c r="AM118" i="9" s="1"/>
  <c r="AM102" i="9"/>
  <c r="AT27" i="22"/>
  <c r="AT61" i="22" s="1"/>
  <c r="AT95" i="22" s="1"/>
  <c r="AS61" i="22"/>
  <c r="AS95" i="22" s="1"/>
  <c r="AO138" i="9"/>
  <c r="AO156" i="9" s="1"/>
  <c r="AO73" i="9"/>
  <c r="AO40" i="9"/>
  <c r="AO24" i="9"/>
  <c r="AO56" i="9" s="1"/>
  <c r="B44" i="6"/>
  <c r="AC7" i="6"/>
  <c r="C44" i="6"/>
  <c r="D43" i="6"/>
  <c r="F43" i="6" s="1"/>
  <c r="AI35" i="70"/>
  <c r="AI49" i="70"/>
  <c r="AX9" i="70"/>
  <c r="AX35" i="70" s="1"/>
  <c r="AO134" i="9"/>
  <c r="AO152" i="9" s="1"/>
  <c r="AO69" i="9"/>
  <c r="AO36" i="9"/>
  <c r="AO20" i="9"/>
  <c r="AO52" i="9" s="1"/>
  <c r="AN5" i="6"/>
  <c r="AG4" i="33" s="1"/>
  <c r="AG33" i="15" s="1"/>
  <c r="H42" i="6"/>
  <c r="G42" i="6" s="1"/>
  <c r="AO139" i="9"/>
  <c r="AO157" i="9" s="1"/>
  <c r="AO74" i="9"/>
  <c r="AO41" i="9"/>
  <c r="AO25" i="9"/>
  <c r="AO57" i="9" s="1"/>
  <c r="AK14" i="11"/>
  <c r="AM21" i="8"/>
  <c r="AL14" i="11" s="1"/>
  <c r="AO2" i="9"/>
  <c r="AI43" i="70"/>
  <c r="AI16" i="70"/>
  <c r="AI29" i="70" s="1"/>
  <c r="AM88" i="9"/>
  <c r="AM120" i="9" s="1"/>
  <c r="AM104" i="9"/>
  <c r="AL115" i="9"/>
  <c r="AF37" i="70"/>
  <c r="AF51" i="70"/>
  <c r="P58" i="70"/>
  <c r="Q45" i="15"/>
  <c r="Q47" i="15" s="1"/>
  <c r="AG8" i="15"/>
  <c r="AG6" i="11"/>
  <c r="AG5" i="70" s="1"/>
  <c r="AH12" i="8"/>
  <c r="AS57" i="22"/>
  <c r="AS91" i="22" s="1"/>
  <c r="AT23" i="22"/>
  <c r="AT57" i="22" s="1"/>
  <c r="AT91" i="22" s="1"/>
  <c r="AH45" i="14"/>
  <c r="AI40" i="8" s="1"/>
  <c r="AH30" i="11" s="1"/>
  <c r="AI33" i="14"/>
  <c r="AG34" i="15"/>
  <c r="AH44" i="8"/>
  <c r="AG37" i="11" s="1"/>
  <c r="AO4" i="6"/>
  <c r="AH3" i="33" s="1"/>
  <c r="E43" i="6"/>
  <c r="AM133" i="9"/>
  <c r="AM151" i="9" s="1"/>
  <c r="AM35" i="9"/>
  <c r="AM68" i="9"/>
  <c r="AM19" i="9"/>
  <c r="AM51" i="9" s="1"/>
  <c r="AE38" i="70"/>
  <c r="AE52" i="70"/>
  <c r="AL104" i="9"/>
  <c r="AL114" i="9" s="1"/>
  <c r="AL15" i="13" s="1"/>
  <c r="AL88" i="9"/>
  <c r="AL120" i="9" s="1"/>
  <c r="AL20" i="13"/>
  <c r="AL21" i="13" s="1"/>
  <c r="AH38" i="15" s="1"/>
  <c r="EG193" i="62"/>
  <c r="AJ11" i="15"/>
  <c r="AM83" i="9"/>
  <c r="AM99" i="9"/>
  <c r="Q52" i="34"/>
  <c r="K52" i="34"/>
  <c r="AL7" i="34" s="1"/>
  <c r="AL8" i="34" s="1"/>
  <c r="L52" i="34"/>
  <c r="P52" i="34"/>
  <c r="N52" i="34"/>
  <c r="J53" i="34"/>
  <c r="AK15" i="11"/>
  <c r="AM22" i="8"/>
  <c r="AL15" i="11" s="1"/>
  <c r="B45" i="34"/>
  <c r="D44" i="34"/>
  <c r="F44" i="34" s="1"/>
  <c r="O52" i="34" s="1"/>
  <c r="C45" i="34"/>
  <c r="E45" i="34" s="1"/>
  <c r="H45" i="34" s="1"/>
  <c r="G45" i="34" s="1"/>
  <c r="EE192" i="62"/>
  <c r="AG7" i="70"/>
  <c r="AG32" i="11"/>
  <c r="EE201" i="62" s="1"/>
  <c r="AT8" i="22"/>
  <c r="AS43" i="22"/>
  <c r="AS37" i="22"/>
  <c r="AO59" i="7" s="1"/>
  <c r="AK25" i="11"/>
  <c r="AK26" i="15" s="1"/>
  <c r="AM32" i="8"/>
  <c r="AL25" i="11" s="1"/>
  <c r="AL26" i="15" s="1"/>
  <c r="EH197" i="62"/>
  <c r="AJ15" i="15"/>
  <c r="AT33" i="22"/>
  <c r="AT67" i="22" s="1"/>
  <c r="AT101" i="22" s="1"/>
  <c r="AS67" i="22"/>
  <c r="AS101" i="22" s="1"/>
  <c r="AL82" i="9"/>
  <c r="AE31" i="70"/>
  <c r="AE45" i="70"/>
  <c r="AW5" i="70"/>
  <c r="AW31" i="70" s="1"/>
  <c r="T60" i="70"/>
  <c r="EE188" i="62"/>
  <c r="AM82" i="9" l="1"/>
  <c r="AP145" i="9"/>
  <c r="AP165" i="9" s="1"/>
  <c r="AI4" i="11"/>
  <c r="EG187" i="62" s="1"/>
  <c r="AQ52" i="7"/>
  <c r="AO141" i="9"/>
  <c r="AO159" i="9" s="1"/>
  <c r="AO76" i="9"/>
  <c r="AO43" i="9"/>
  <c r="AO27" i="9"/>
  <c r="AO59" i="9" s="1"/>
  <c r="AO164" i="9"/>
  <c r="AO163" i="9"/>
  <c r="AO162" i="9"/>
  <c r="AN108" i="9"/>
  <c r="AN92" i="9"/>
  <c r="AN124" i="9" s="1"/>
  <c r="AM92" i="9"/>
  <c r="AM124" i="9" s="1"/>
  <c r="AM108" i="9"/>
  <c r="AO95" i="9"/>
  <c r="AO127" i="9" s="1"/>
  <c r="AO111" i="9"/>
  <c r="AP141" i="9"/>
  <c r="AP159" i="9" s="1"/>
  <c r="AP76" i="9"/>
  <c r="AP27" i="9"/>
  <c r="AP59" i="9" s="1"/>
  <c r="AP43" i="9"/>
  <c r="AN109" i="9"/>
  <c r="AN93" i="9"/>
  <c r="AN125" i="9" s="1"/>
  <c r="AO44" i="9"/>
  <c r="AO28" i="9"/>
  <c r="AO60" i="9" s="1"/>
  <c r="AO142" i="9"/>
  <c r="AO160" i="9" s="1"/>
  <c r="AO77" i="9"/>
  <c r="AP12" i="9"/>
  <c r="AQ53" i="7"/>
  <c r="AM110" i="9"/>
  <c r="AM94" i="9"/>
  <c r="AM126" i="9" s="1"/>
  <c r="AM49" i="9"/>
  <c r="AM14" i="13" s="1"/>
  <c r="AP81" i="9"/>
  <c r="AP146" i="9"/>
  <c r="AP48" i="9"/>
  <c r="AP32" i="9"/>
  <c r="AP64" i="9" s="1"/>
  <c r="AO13" i="9"/>
  <c r="AQ54" i="7"/>
  <c r="AO16" i="9"/>
  <c r="AQ57" i="7"/>
  <c r="AP29" i="9"/>
  <c r="AP61" i="9" s="1"/>
  <c r="AP143" i="9"/>
  <c r="AP161" i="9" s="1"/>
  <c r="AP78" i="9"/>
  <c r="AP45" i="9"/>
  <c r="AN94" i="9"/>
  <c r="AN126" i="9" s="1"/>
  <c r="AN110" i="9"/>
  <c r="AN97" i="9"/>
  <c r="AN129" i="9" s="1"/>
  <c r="AN113" i="9"/>
  <c r="AP58" i="7"/>
  <c r="AG7" i="15"/>
  <c r="AF43" i="15"/>
  <c r="AF46" i="15" s="1"/>
  <c r="AL168" i="9"/>
  <c r="AH57" i="70" s="1"/>
  <c r="AL19" i="13"/>
  <c r="AM20" i="13"/>
  <c r="AM21" i="13" s="1"/>
  <c r="AI38" i="15" s="1"/>
  <c r="AL98" i="9"/>
  <c r="AH7" i="15" s="1"/>
  <c r="AL130" i="9"/>
  <c r="AK169" i="9"/>
  <c r="AG61" i="70" s="1"/>
  <c r="AP47" i="9"/>
  <c r="AP80" i="9"/>
  <c r="AP96" i="9" s="1"/>
  <c r="AP128" i="9" s="1"/>
  <c r="AO15" i="9"/>
  <c r="AQ56" i="7"/>
  <c r="HD374" i="62"/>
  <c r="HC374" i="62"/>
  <c r="AN91" i="9"/>
  <c r="AN123" i="9" s="1"/>
  <c r="AN107" i="9"/>
  <c r="AN17" i="13"/>
  <c r="AP91" i="9"/>
  <c r="AP123" i="9" s="1"/>
  <c r="AP107" i="9"/>
  <c r="AN112" i="9"/>
  <c r="AN96" i="9"/>
  <c r="AN128" i="9" s="1"/>
  <c r="AO107" i="9"/>
  <c r="AO91" i="9"/>
  <c r="AO123" i="9" s="1"/>
  <c r="U60" i="70"/>
  <c r="M52" i="34"/>
  <c r="EI198" i="62"/>
  <c r="AK16" i="15"/>
  <c r="AI45" i="14"/>
  <c r="AJ40" i="8" s="1"/>
  <c r="AI30" i="11" s="1"/>
  <c r="AJ33" i="14"/>
  <c r="E44" i="6"/>
  <c r="AP4" i="6"/>
  <c r="AI3" i="33" s="1"/>
  <c r="AE14" i="70"/>
  <c r="AE36" i="70"/>
  <c r="AE50" i="70"/>
  <c r="AG31" i="70"/>
  <c r="AG45" i="70"/>
  <c r="N53" i="34"/>
  <c r="L53" i="34"/>
  <c r="K53" i="34"/>
  <c r="AM7" i="34" s="1"/>
  <c r="AM8" i="34" s="1"/>
  <c r="P53" i="34"/>
  <c r="J54" i="34"/>
  <c r="Q53" i="34"/>
  <c r="EF199" i="62"/>
  <c r="AH11" i="70"/>
  <c r="Q58" i="70"/>
  <c r="R45" i="15"/>
  <c r="R47" i="15" s="1"/>
  <c r="EJ197" i="62"/>
  <c r="AL15" i="15"/>
  <c r="G15" i="12"/>
  <c r="V6" i="33"/>
  <c r="AC8" i="6"/>
  <c r="V7" i="33" s="1"/>
  <c r="AP132" i="9"/>
  <c r="AP67" i="9"/>
  <c r="AP34" i="9"/>
  <c r="AP18" i="9"/>
  <c r="AF38" i="70"/>
  <c r="AF52" i="70"/>
  <c r="AW12" i="70"/>
  <c r="AW38" i="70" s="1"/>
  <c r="AC40" i="70"/>
  <c r="AC54" i="70"/>
  <c r="AV14" i="70"/>
  <c r="AV40" i="70" s="1"/>
  <c r="AS77" i="22"/>
  <c r="AS105" i="22" s="1"/>
  <c r="AL17" i="8" s="1"/>
  <c r="AK10" i="11" s="1"/>
  <c r="AS71" i="22"/>
  <c r="AS72" i="22"/>
  <c r="AO5" i="13" s="1"/>
  <c r="H43" i="6"/>
  <c r="G43" i="6" s="1"/>
  <c r="AO5" i="6"/>
  <c r="AH4" i="33" s="1"/>
  <c r="AH33" i="15" s="1"/>
  <c r="EI197" i="62"/>
  <c r="AK15" i="15"/>
  <c r="C45" i="6"/>
  <c r="D44" i="6"/>
  <c r="F44" i="6" s="1"/>
  <c r="AD7" i="6"/>
  <c r="B45" i="6"/>
  <c r="AL71" i="13"/>
  <c r="EI185" i="62"/>
  <c r="AK3" i="70"/>
  <c r="AL2" i="11"/>
  <c r="AN49" i="9"/>
  <c r="AN14" i="13" s="1"/>
  <c r="AF13" i="70"/>
  <c r="AM33" i="9"/>
  <c r="AJ34" i="70"/>
  <c r="AJ48" i="70"/>
  <c r="AN84" i="9"/>
  <c r="AN116" i="9" s="1"/>
  <c r="AN100" i="9"/>
  <c r="AG60" i="13"/>
  <c r="AH43" i="13"/>
  <c r="AH44" i="13" s="1"/>
  <c r="EJ196" i="62"/>
  <c r="AL14" i="15"/>
  <c r="G14" i="12"/>
  <c r="AL9" i="70"/>
  <c r="EI194" i="62"/>
  <c r="AK8" i="70"/>
  <c r="AK12" i="15"/>
  <c r="BI70" i="62"/>
  <c r="AT43" i="22"/>
  <c r="I66" i="1"/>
  <c r="AT37" i="22"/>
  <c r="AM84" i="9"/>
  <c r="AM116" i="9" s="1"/>
  <c r="AM100" i="9"/>
  <c r="AH34" i="15"/>
  <c r="AI44" i="8"/>
  <c r="AH37" i="11" s="1"/>
  <c r="BI69" i="62"/>
  <c r="EF187" i="62"/>
  <c r="AH4" i="70"/>
  <c r="B46" i="34"/>
  <c r="D45" i="34"/>
  <c r="F45" i="34" s="1"/>
  <c r="O53" i="34" s="1"/>
  <c r="C46" i="34"/>
  <c r="E46" i="34" s="1"/>
  <c r="H46" i="34" s="1"/>
  <c r="G46" i="34" s="1"/>
  <c r="AM115" i="9"/>
  <c r="EE206" i="62"/>
  <c r="AG12" i="70"/>
  <c r="AG13" i="70" s="1"/>
  <c r="AJ35" i="70"/>
  <c r="AJ49" i="70"/>
  <c r="AN104" i="9"/>
  <c r="AN88" i="9"/>
  <c r="AN120" i="9" s="1"/>
  <c r="AJ4" i="11"/>
  <c r="AK47" i="8"/>
  <c r="AJ31" i="11" s="1"/>
  <c r="EH200" i="62" s="1"/>
  <c r="AK8" i="8"/>
  <c r="AO2" i="13"/>
  <c r="AO3" i="13" s="1"/>
  <c r="AP1" i="9"/>
  <c r="AP2" i="13" s="1"/>
  <c r="AP3" i="13" s="1"/>
  <c r="AM51" i="13"/>
  <c r="AM52" i="13" s="1"/>
  <c r="AN50" i="13"/>
  <c r="AM58" i="13"/>
  <c r="AN63" i="13"/>
  <c r="AH4" i="15"/>
  <c r="AH5" i="15" s="1"/>
  <c r="EC203" i="62"/>
  <c r="AE39" i="11"/>
  <c r="AN102" i="9"/>
  <c r="AN86" i="9"/>
  <c r="AN118" i="9" s="1"/>
  <c r="AJ64" i="70"/>
  <c r="AK63" i="70"/>
  <c r="AN6" i="6"/>
  <c r="AF5" i="33"/>
  <c r="ED190" i="62"/>
  <c r="AF34" i="11"/>
  <c r="AP69" i="9"/>
  <c r="AP134" i="9"/>
  <c r="AP152" i="9" s="1"/>
  <c r="AP36" i="9"/>
  <c r="AP20" i="9"/>
  <c r="AP52" i="9" s="1"/>
  <c r="AH5" i="11"/>
  <c r="AL171" i="9"/>
  <c r="AI10" i="8"/>
  <c r="EJ198" i="62"/>
  <c r="AL16" i="15"/>
  <c r="AI5" i="11"/>
  <c r="AM171" i="9"/>
  <c r="AJ10" i="8"/>
  <c r="EE189" i="62"/>
  <c r="AG7" i="11"/>
  <c r="AO58" i="7"/>
  <c r="AO60" i="7" s="1"/>
  <c r="AO90" i="9"/>
  <c r="AO122" i="9" s="1"/>
  <c r="AO106" i="9"/>
  <c r="AG6" i="70"/>
  <c r="AK55" i="13"/>
  <c r="AK56" i="13" s="1"/>
  <c r="AL65" i="13"/>
  <c r="AN83" i="9"/>
  <c r="AN82" i="9"/>
  <c r="AN99" i="9"/>
  <c r="AP136" i="9"/>
  <c r="AP154" i="9" s="1"/>
  <c r="AP71" i="9"/>
  <c r="AP38" i="9"/>
  <c r="AP22" i="9"/>
  <c r="AP54" i="9" s="1"/>
  <c r="AN39" i="13"/>
  <c r="AN70" i="13"/>
  <c r="AN72" i="13" s="1"/>
  <c r="AM71" i="13" s="1"/>
  <c r="AN8" i="13"/>
  <c r="AJ37" i="15" s="1"/>
  <c r="AN7" i="13"/>
  <c r="AJ36" i="15" s="1"/>
  <c r="AL59" i="13"/>
  <c r="AL53" i="13"/>
  <c r="AL54" i="13" s="1"/>
  <c r="AM64" i="13"/>
  <c r="AP3" i="9"/>
  <c r="AQ44" i="7"/>
  <c r="EO239" i="62"/>
  <c r="J36" i="20"/>
  <c r="E25" i="12"/>
  <c r="AJ61" i="13"/>
  <c r="AK66" i="13"/>
  <c r="CH133" i="62"/>
  <c r="E59" i="10"/>
  <c r="AF31" i="70"/>
  <c r="AF45" i="70"/>
  <c r="AF6" i="70"/>
  <c r="AO135" i="9"/>
  <c r="AO153" i="9" s="1"/>
  <c r="AO70" i="9"/>
  <c r="AO21" i="9"/>
  <c r="AO53" i="9" s="1"/>
  <c r="AO37" i="9"/>
  <c r="AG33" i="70"/>
  <c r="AG47" i="70"/>
  <c r="AO132" i="9"/>
  <c r="AO67" i="9"/>
  <c r="AO18" i="9"/>
  <c r="AO34" i="9"/>
  <c r="AO85" i="9"/>
  <c r="AO117" i="9" s="1"/>
  <c r="AO101" i="9"/>
  <c r="AO89" i="9"/>
  <c r="AO121" i="9" s="1"/>
  <c r="AO105" i="9"/>
  <c r="EF200" i="62"/>
  <c r="AN150" i="9"/>
  <c r="AN166" i="9" s="1"/>
  <c r="AN16" i="13" s="1"/>
  <c r="AN148" i="9"/>
  <c r="AI9" i="11"/>
  <c r="AJ37" i="8"/>
  <c r="AP7" i="9"/>
  <c r="AQ48" i="7"/>
  <c r="AO133" i="9"/>
  <c r="AO151" i="9" s="1"/>
  <c r="AO68" i="9"/>
  <c r="AO35" i="9"/>
  <c r="AO19" i="9"/>
  <c r="AO51" i="9" s="1"/>
  <c r="AO87" i="9"/>
  <c r="AO119" i="9" s="1"/>
  <c r="AO103" i="9"/>
  <c r="EF192" i="62"/>
  <c r="AH7" i="70"/>
  <c r="AH32" i="11"/>
  <c r="EF201" i="62" s="1"/>
  <c r="AT104" i="22"/>
  <c r="CB124" i="62"/>
  <c r="AM148" i="9"/>
  <c r="AL11" i="11"/>
  <c r="AP6" i="13"/>
  <c r="AG37" i="70"/>
  <c r="AG51" i="70"/>
  <c r="AP5" i="9"/>
  <c r="AQ46" i="7"/>
  <c r="AO137" i="9"/>
  <c r="AO155" i="9" s="1"/>
  <c r="AO72" i="9"/>
  <c r="AO39" i="9"/>
  <c r="AO23" i="9"/>
  <c r="AO55" i="9" s="1"/>
  <c r="AL30" i="15"/>
  <c r="G16" i="12"/>
  <c r="AD40" i="70"/>
  <c r="AD54" i="70"/>
  <c r="AJ10" i="15"/>
  <c r="AK16" i="8"/>
  <c r="AM166" i="9"/>
  <c r="AM16" i="13" s="1"/>
  <c r="G13" i="61"/>
  <c r="I28" i="51"/>
  <c r="J24" i="51" s="1"/>
  <c r="AH60" i="13"/>
  <c r="AE50" i="8" s="1"/>
  <c r="AJ43" i="70"/>
  <c r="AY2" i="70"/>
  <c r="AJ16" i="70"/>
  <c r="AJ29" i="70" s="1"/>
  <c r="AY3" i="70"/>
  <c r="AY16" i="70" s="1"/>
  <c r="AY29" i="70" s="1"/>
  <c r="AN50" i="9"/>
  <c r="AN65" i="9" s="1"/>
  <c r="AN33" i="9"/>
  <c r="AP74" i="9"/>
  <c r="AP139" i="9"/>
  <c r="AP157" i="9" s="1"/>
  <c r="AP41" i="9"/>
  <c r="AP25" i="9"/>
  <c r="AP57" i="9" s="1"/>
  <c r="DH214" i="62"/>
  <c r="M45" i="11"/>
  <c r="AM65" i="9"/>
  <c r="AH6" i="11"/>
  <c r="EF189" i="62" s="1"/>
  <c r="AH8" i="15"/>
  <c r="AI12" i="8"/>
  <c r="AT79" i="22"/>
  <c r="CB123" i="62"/>
  <c r="EH193" i="62"/>
  <c r="AK11" i="15"/>
  <c r="EI196" i="62"/>
  <c r="AK14" i="15"/>
  <c r="AK9" i="70"/>
  <c r="CG137" i="62"/>
  <c r="D55" i="10"/>
  <c r="D60" i="10"/>
  <c r="E60" i="10" s="1"/>
  <c r="E30" i="10"/>
  <c r="CH137" i="62" s="1"/>
  <c r="E3" i="10"/>
  <c r="E33" i="10"/>
  <c r="E45" i="10"/>
  <c r="E43" i="10"/>
  <c r="E54" i="10"/>
  <c r="AP73" i="9"/>
  <c r="AP138" i="9"/>
  <c r="AP156" i="9" s="1"/>
  <c r="AP40" i="9"/>
  <c r="AP24" i="9"/>
  <c r="AP56" i="9" s="1"/>
  <c r="AM114" i="9" l="1"/>
  <c r="AM15" i="13" s="1"/>
  <c r="AI4" i="70"/>
  <c r="AO17" i="9"/>
  <c r="AL47" i="8" s="1"/>
  <c r="AK31" i="11" s="1"/>
  <c r="AL169" i="9"/>
  <c r="AH61" i="70" s="1"/>
  <c r="AP92" i="9"/>
  <c r="AP124" i="9" s="1"/>
  <c r="AP108" i="9"/>
  <c r="AO108" i="9"/>
  <c r="AO92" i="9"/>
  <c r="AO124" i="9" s="1"/>
  <c r="AO109" i="9"/>
  <c r="AO93" i="9"/>
  <c r="AO125" i="9" s="1"/>
  <c r="AY9" i="70"/>
  <c r="AY35" i="70" s="1"/>
  <c r="AP77" i="9"/>
  <c r="AP28" i="9"/>
  <c r="AP60" i="9" s="1"/>
  <c r="AP142" i="9"/>
  <c r="AP160" i="9" s="1"/>
  <c r="AP44" i="9"/>
  <c r="AO146" i="9"/>
  <c r="AO48" i="9"/>
  <c r="AO32" i="9"/>
  <c r="AO64" i="9" s="1"/>
  <c r="AO81" i="9"/>
  <c r="AP97" i="9"/>
  <c r="AP129" i="9" s="1"/>
  <c r="AP113" i="9"/>
  <c r="AP94" i="9"/>
  <c r="AP126" i="9" s="1"/>
  <c r="AP110" i="9"/>
  <c r="AO78" i="9"/>
  <c r="AO45" i="9"/>
  <c r="AO29" i="9"/>
  <c r="AO61" i="9" s="1"/>
  <c r="AO143" i="9"/>
  <c r="AO161" i="9" s="1"/>
  <c r="AJ4" i="15"/>
  <c r="AJ5" i="15" s="1"/>
  <c r="AQ58" i="7"/>
  <c r="AP112" i="9"/>
  <c r="AM130" i="9"/>
  <c r="AM98" i="9"/>
  <c r="AH7" i="11"/>
  <c r="EF190" i="62" s="1"/>
  <c r="AO17" i="13"/>
  <c r="AO145" i="9"/>
  <c r="AO165" i="9" s="1"/>
  <c r="AO80" i="9"/>
  <c r="AO47" i="9"/>
  <c r="AO31" i="9"/>
  <c r="AO63" i="9" s="1"/>
  <c r="AI4" i="15"/>
  <c r="AI5" i="15" s="1"/>
  <c r="HD375" i="62"/>
  <c r="HC375" i="62"/>
  <c r="CH140" i="62"/>
  <c r="E62" i="10"/>
  <c r="AI8" i="15"/>
  <c r="AI6" i="11"/>
  <c r="EG189" i="62" s="1"/>
  <c r="AJ12" i="8"/>
  <c r="AJ8" i="15"/>
  <c r="AJ6" i="11"/>
  <c r="EH189" i="62" s="1"/>
  <c r="AK12" i="8"/>
  <c r="AP89" i="9"/>
  <c r="AP121" i="9" s="1"/>
  <c r="AP105" i="9"/>
  <c r="AO86" i="9"/>
  <c r="AO118" i="9" s="1"/>
  <c r="AO102" i="9"/>
  <c r="AO6" i="6"/>
  <c r="AG5" i="33"/>
  <c r="AP70" i="13"/>
  <c r="AP72" i="13" s="1"/>
  <c r="AP39" i="13"/>
  <c r="AP43" i="13"/>
  <c r="AP44" i="13" s="1"/>
  <c r="AP8" i="13"/>
  <c r="AP7" i="13"/>
  <c r="AL36" i="15" s="1"/>
  <c r="AK16" i="70"/>
  <c r="AK29" i="70" s="1"/>
  <c r="AK43" i="70"/>
  <c r="B46" i="6"/>
  <c r="C46" i="6"/>
  <c r="AE7" i="6"/>
  <c r="D45" i="6"/>
  <c r="F45" i="6" s="1"/>
  <c r="EQ231" i="62"/>
  <c r="EG199" i="62"/>
  <c r="AI11" i="70"/>
  <c r="DI214" i="62"/>
  <c r="N45" i="11"/>
  <c r="AH33" i="70"/>
  <c r="AH47" i="70"/>
  <c r="AO50" i="9"/>
  <c r="AO65" i="9" s="1"/>
  <c r="AF32" i="70"/>
  <c r="AF10" i="70"/>
  <c r="AF46" i="70"/>
  <c r="AW6" i="70"/>
  <c r="AW32" i="70" s="1"/>
  <c r="ED203" i="62"/>
  <c r="AF39" i="11"/>
  <c r="AD50" i="8"/>
  <c r="AH65" i="13"/>
  <c r="AD39" i="15" s="1"/>
  <c r="AD43" i="15" s="1"/>
  <c r="AD46" i="15" s="1"/>
  <c r="AP83" i="9"/>
  <c r="AP99" i="9"/>
  <c r="CH153" i="62"/>
  <c r="E65" i="10"/>
  <c r="CH147" i="62"/>
  <c r="E63" i="10"/>
  <c r="AP90" i="9"/>
  <c r="AP122" i="9" s="1"/>
  <c r="AP106" i="9"/>
  <c r="AO88" i="9"/>
  <c r="AO120" i="9" s="1"/>
  <c r="AO104" i="9"/>
  <c r="AP137" i="9"/>
  <c r="AP155" i="9" s="1"/>
  <c r="AP72" i="9"/>
  <c r="AP39" i="9"/>
  <c r="AP23" i="9"/>
  <c r="AP55" i="9" s="1"/>
  <c r="AG39" i="70"/>
  <c r="AG53" i="70"/>
  <c r="AP133" i="9"/>
  <c r="AP151" i="9" s="1"/>
  <c r="AP68" i="9"/>
  <c r="AP35" i="9"/>
  <c r="AP19" i="9"/>
  <c r="AP51" i="9" s="1"/>
  <c r="AP103" i="9"/>
  <c r="AP87" i="9"/>
  <c r="AP119" i="9" s="1"/>
  <c r="AP101" i="9"/>
  <c r="AP85" i="9"/>
  <c r="AP117" i="9" s="1"/>
  <c r="AK64" i="70"/>
  <c r="AL63" i="70"/>
  <c r="AL64" i="70" s="1"/>
  <c r="AO70" i="13"/>
  <c r="AO72" i="13" s="1"/>
  <c r="AO43" i="13"/>
  <c r="AO44" i="13" s="1"/>
  <c r="AO8" i="13"/>
  <c r="AK37" i="15" s="1"/>
  <c r="AO7" i="13"/>
  <c r="AK36" i="15" s="1"/>
  <c r="AO39" i="13"/>
  <c r="AH30" i="70"/>
  <c r="AH44" i="70"/>
  <c r="AX4" i="70"/>
  <c r="AX30" i="70" s="1"/>
  <c r="AI30" i="70"/>
  <c r="AI44" i="70"/>
  <c r="W6" i="33"/>
  <c r="AD8" i="6"/>
  <c r="W7" i="33" s="1"/>
  <c r="AP17" i="9"/>
  <c r="M53" i="34"/>
  <c r="AJ9" i="11"/>
  <c r="AK37" i="8"/>
  <c r="EJ194" i="62"/>
  <c r="AL8" i="70"/>
  <c r="AL12" i="15"/>
  <c r="AP17" i="13" s="1"/>
  <c r="G12" i="12"/>
  <c r="AO84" i="9"/>
  <c r="AO116" i="9" s="1"/>
  <c r="AO100" i="9"/>
  <c r="EG192" i="62"/>
  <c r="AI7" i="70"/>
  <c r="AX7" i="70" s="1"/>
  <c r="AX33" i="70" s="1"/>
  <c r="AI32" i="11"/>
  <c r="EG201" i="62" s="1"/>
  <c r="AK4" i="11"/>
  <c r="EO241" i="62"/>
  <c r="K13" i="51"/>
  <c r="F41" i="10"/>
  <c r="F25" i="12"/>
  <c r="J33" i="20"/>
  <c r="AM65" i="13"/>
  <c r="AL55" i="13"/>
  <c r="AL56" i="13" s="1"/>
  <c r="AN114" i="9"/>
  <c r="AN15" i="13" s="1"/>
  <c r="AL66" i="13"/>
  <c r="AH39" i="15" s="1"/>
  <c r="AH43" i="15" s="1"/>
  <c r="AH46" i="15" s="1"/>
  <c r="AK61" i="13"/>
  <c r="EG188" i="62"/>
  <c r="EF188" i="62"/>
  <c r="AH5" i="70"/>
  <c r="AH6" i="70" s="1"/>
  <c r="AP59" i="7"/>
  <c r="AP60" i="7" s="1"/>
  <c r="I67" i="1"/>
  <c r="I69" i="1" s="1"/>
  <c r="AL35" i="70"/>
  <c r="AL49" i="70"/>
  <c r="AF39" i="70"/>
  <c r="AF53" i="70"/>
  <c r="AW13" i="70"/>
  <c r="AW39" i="70" s="1"/>
  <c r="AQ4" i="6"/>
  <c r="AJ3" i="33" s="1"/>
  <c r="E45" i="6"/>
  <c r="AK10" i="15"/>
  <c r="AL16" i="8"/>
  <c r="AP150" i="9"/>
  <c r="R58" i="70"/>
  <c r="S45" i="15"/>
  <c r="S47" i="15" s="1"/>
  <c r="Q54" i="34"/>
  <c r="K54" i="34"/>
  <c r="AN7" i="34" s="1"/>
  <c r="AN8" i="34" s="1"/>
  <c r="L54" i="34"/>
  <c r="N54" i="34"/>
  <c r="P54" i="34"/>
  <c r="J55" i="34"/>
  <c r="AI34" i="15"/>
  <c r="AJ44" i="8"/>
  <c r="AI37" i="11" s="1"/>
  <c r="CH149" i="62"/>
  <c r="E64" i="10"/>
  <c r="EQ232" i="62"/>
  <c r="CH129" i="62"/>
  <c r="E58" i="10"/>
  <c r="AO83" i="9"/>
  <c r="AO99" i="9"/>
  <c r="EE190" i="62"/>
  <c r="AG34" i="11"/>
  <c r="AN51" i="13"/>
  <c r="AN52" i="13" s="1"/>
  <c r="AO50" i="13"/>
  <c r="AO63" i="13"/>
  <c r="AN58" i="13"/>
  <c r="AN168" i="9"/>
  <c r="EF206" i="62"/>
  <c r="AH12" i="70"/>
  <c r="BV112" i="62"/>
  <c r="S9" i="62"/>
  <c r="R16" i="62" s="1"/>
  <c r="EQ230" i="62"/>
  <c r="BE9" i="70"/>
  <c r="AN19" i="13"/>
  <c r="EI193" i="62"/>
  <c r="AL11" i="15"/>
  <c r="H44" i="6"/>
  <c r="G44" i="6" s="1"/>
  <c r="AP5" i="6"/>
  <c r="AI4" i="33" s="1"/>
  <c r="AI33" i="15" s="1"/>
  <c r="AM168" i="9"/>
  <c r="AI57" i="70" s="1"/>
  <c r="AE40" i="70"/>
  <c r="AE54" i="70"/>
  <c r="AK35" i="70"/>
  <c r="AK49" i="70"/>
  <c r="J28" i="51"/>
  <c r="I41" i="51"/>
  <c r="J18" i="51"/>
  <c r="J30" i="51"/>
  <c r="J36" i="51"/>
  <c r="J34" i="51"/>
  <c r="J40" i="51"/>
  <c r="AP135" i="9"/>
  <c r="AP153" i="9" s="1"/>
  <c r="AP70" i="9"/>
  <c r="AP21" i="9"/>
  <c r="AP53" i="9" s="1"/>
  <c r="AP37" i="9"/>
  <c r="J37" i="20"/>
  <c r="J38" i="20" s="1"/>
  <c r="AJ5" i="11"/>
  <c r="AN171" i="9"/>
  <c r="AK10" i="8"/>
  <c r="AO150" i="9"/>
  <c r="AN115" i="9"/>
  <c r="AN130" i="9" s="1"/>
  <c r="AN98" i="9"/>
  <c r="AG32" i="70"/>
  <c r="AG10" i="70"/>
  <c r="AG46" i="70"/>
  <c r="EC208" i="62"/>
  <c r="AI41" i="13"/>
  <c r="AI42" i="13" s="1"/>
  <c r="AM59" i="13"/>
  <c r="AM53" i="13"/>
  <c r="AM54" i="13" s="1"/>
  <c r="AN64" i="13"/>
  <c r="EH187" i="62"/>
  <c r="BI71" i="62"/>
  <c r="AJ4" i="70"/>
  <c r="AG38" i="70"/>
  <c r="AG52" i="70"/>
  <c r="D46" i="34"/>
  <c r="F46" i="34" s="1"/>
  <c r="O54" i="34" s="1"/>
  <c r="B47" i="34"/>
  <c r="C47" i="34"/>
  <c r="E47" i="34" s="1"/>
  <c r="H47" i="34" s="1"/>
  <c r="G47" i="34" s="1"/>
  <c r="AT77" i="22"/>
  <c r="AT105" i="22" s="1"/>
  <c r="AM17" i="8" s="1"/>
  <c r="AL10" i="11" s="1"/>
  <c r="CB121" i="62"/>
  <c r="CB125" i="62" s="1"/>
  <c r="AT72" i="22"/>
  <c r="AP5" i="13" s="1"/>
  <c r="AP10" i="13" s="1"/>
  <c r="AT71" i="22"/>
  <c r="AK34" i="70"/>
  <c r="AK48" i="70"/>
  <c r="EJ185" i="62"/>
  <c r="AL3" i="70"/>
  <c r="AP50" i="9"/>
  <c r="V60" i="70"/>
  <c r="AH37" i="70"/>
  <c r="AH51" i="70"/>
  <c r="AJ45" i="14"/>
  <c r="AK40" i="8" s="1"/>
  <c r="AJ30" i="11" s="1"/>
  <c r="AK33" i="14"/>
  <c r="AM19" i="13"/>
  <c r="AN20" i="13" s="1"/>
  <c r="AN21" i="13" s="1"/>
  <c r="AJ38" i="15" s="1"/>
  <c r="AL8" i="8" l="1"/>
  <c r="AI7" i="15"/>
  <c r="AO82" i="9"/>
  <c r="AO171" i="9" s="1"/>
  <c r="AP109" i="9"/>
  <c r="AP93" i="9"/>
  <c r="AP125" i="9" s="1"/>
  <c r="AO49" i="9"/>
  <c r="AO14" i="13" s="1"/>
  <c r="AO97" i="9"/>
  <c r="AO129" i="9" s="1"/>
  <c r="AO113" i="9"/>
  <c r="AO148" i="9"/>
  <c r="AK6" i="11" s="1"/>
  <c r="EI189" i="62" s="1"/>
  <c r="AO110" i="9"/>
  <c r="AO94" i="9"/>
  <c r="AO126" i="9" s="1"/>
  <c r="AO166" i="9"/>
  <c r="AO16" i="13" s="1"/>
  <c r="AM169" i="9"/>
  <c r="AI61" i="70" s="1"/>
  <c r="AJ7" i="15"/>
  <c r="AJ7" i="11"/>
  <c r="EH190" i="62" s="1"/>
  <c r="AH34" i="11"/>
  <c r="EF203" i="62" s="1"/>
  <c r="AI5" i="70"/>
  <c r="AI31" i="70" s="1"/>
  <c r="AP33" i="9"/>
  <c r="AO33" i="9"/>
  <c r="AP82" i="9"/>
  <c r="AP171" i="9" s="1"/>
  <c r="AP65" i="9"/>
  <c r="HD376" i="62"/>
  <c r="HC376" i="62"/>
  <c r="AO96" i="9"/>
  <c r="AO128" i="9" s="1"/>
  <c r="AO112" i="9"/>
  <c r="AJ57" i="70"/>
  <c r="AP49" i="9"/>
  <c r="AP14" i="13" s="1"/>
  <c r="AP148" i="9"/>
  <c r="AL6" i="11" s="1"/>
  <c r="EH199" i="62"/>
  <c r="AJ11" i="70"/>
  <c r="AL10" i="15"/>
  <c r="AM16" i="8"/>
  <c r="AN59" i="13"/>
  <c r="AN53" i="13"/>
  <c r="AN54" i="13" s="1"/>
  <c r="AO64" i="13"/>
  <c r="H45" i="6"/>
  <c r="G45" i="6" s="1"/>
  <c r="AQ5" i="6"/>
  <c r="AJ4" i="33" s="1"/>
  <c r="AJ33" i="15" s="1"/>
  <c r="ED208" i="62"/>
  <c r="AJ41" i="13"/>
  <c r="AJ42" i="13" s="1"/>
  <c r="AJ60" i="13" s="1"/>
  <c r="AG50" i="8" s="1"/>
  <c r="AL43" i="70"/>
  <c r="AL16" i="70"/>
  <c r="AL29" i="70" s="1"/>
  <c r="AP86" i="9"/>
  <c r="AP118" i="9" s="1"/>
  <c r="AP102" i="9"/>
  <c r="BE35" i="70"/>
  <c r="BF35" i="70" s="1"/>
  <c r="AH38" i="70"/>
  <c r="AH52" i="70"/>
  <c r="M54" i="34"/>
  <c r="S58" i="70"/>
  <c r="T45" i="15"/>
  <c r="T47" i="15" s="1"/>
  <c r="AH34" i="62"/>
  <c r="L13" i="51"/>
  <c r="AI34" i="62" s="1"/>
  <c r="AP115" i="9"/>
  <c r="AK45" i="14"/>
  <c r="AL40" i="8" s="1"/>
  <c r="AK30" i="11" s="1"/>
  <c r="AL33" i="14"/>
  <c r="AI60" i="13"/>
  <c r="AN169" i="9"/>
  <c r="AJ34" i="15"/>
  <c r="AK44" i="8"/>
  <c r="AJ37" i="11" s="1"/>
  <c r="BV113" i="62"/>
  <c r="BV115" i="62" s="1"/>
  <c r="S10" i="62"/>
  <c r="R17" i="62" s="1"/>
  <c r="AM66" i="13"/>
  <c r="AI39" i="15" s="1"/>
  <c r="AL61" i="13"/>
  <c r="AI33" i="70"/>
  <c r="AI47" i="70"/>
  <c r="AL34" i="70"/>
  <c r="AL48" i="70"/>
  <c r="AY8" i="70"/>
  <c r="AY34" i="70" s="1"/>
  <c r="AL4" i="11"/>
  <c r="AM8" i="8"/>
  <c r="AM47" i="8"/>
  <c r="AL31" i="11" s="1"/>
  <c r="AP104" i="9"/>
  <c r="AP88" i="9"/>
  <c r="AP120" i="9" s="1"/>
  <c r="AI37" i="70"/>
  <c r="AI51" i="70"/>
  <c r="AX11" i="70"/>
  <c r="AX37" i="70" s="1"/>
  <c r="X6" i="33"/>
  <c r="AE8" i="6"/>
  <c r="X7" i="33" s="1"/>
  <c r="AL37" i="15"/>
  <c r="AP11" i="13"/>
  <c r="AP12" i="13" s="1"/>
  <c r="H51" i="10" s="1"/>
  <c r="AP6" i="6"/>
  <c r="AH5" i="33"/>
  <c r="EE203" i="62"/>
  <c r="AG39" i="11"/>
  <c r="AR4" i="6"/>
  <c r="AK3" i="33" s="1"/>
  <c r="E46" i="6"/>
  <c r="EJ193" i="62"/>
  <c r="AM11" i="15"/>
  <c r="H53" i="10" s="1"/>
  <c r="G11" i="12"/>
  <c r="AM55" i="13"/>
  <c r="AM56" i="13" s="1"/>
  <c r="EH188" i="62"/>
  <c r="AJ5" i="70"/>
  <c r="AJ6" i="70" s="1"/>
  <c r="S12" i="62"/>
  <c r="R19" i="62" s="1"/>
  <c r="I8" i="61"/>
  <c r="AP166" i="9"/>
  <c r="AP16" i="13" s="1"/>
  <c r="EI200" i="62"/>
  <c r="W60" i="70"/>
  <c r="AH32" i="70"/>
  <c r="AH10" i="70"/>
  <c r="AH46" i="70"/>
  <c r="AH13" i="70"/>
  <c r="AF7" i="6"/>
  <c r="C47" i="6"/>
  <c r="B47" i="6"/>
  <c r="D46" i="6"/>
  <c r="F46" i="6" s="1"/>
  <c r="N55" i="34"/>
  <c r="Q55" i="34"/>
  <c r="P55" i="34"/>
  <c r="L55" i="34"/>
  <c r="K55" i="34"/>
  <c r="AO7" i="34" s="1"/>
  <c r="AO8" i="34" s="1"/>
  <c r="J56" i="34"/>
  <c r="AK9" i="11"/>
  <c r="AL37" i="8"/>
  <c r="AH31" i="70"/>
  <c r="AH45" i="70"/>
  <c r="EH192" i="62"/>
  <c r="AJ7" i="70"/>
  <c r="AJ32" i="11"/>
  <c r="EH201" i="62" s="1"/>
  <c r="AO20" i="13"/>
  <c r="AO21" i="13" s="1"/>
  <c r="AK38" i="15" s="1"/>
  <c r="AF36" i="70"/>
  <c r="AF14" i="70"/>
  <c r="AF50" i="70"/>
  <c r="AW10" i="70"/>
  <c r="AW36" i="70" s="1"/>
  <c r="EG206" i="62"/>
  <c r="AI12" i="70"/>
  <c r="C48" i="34"/>
  <c r="E48" i="34" s="1"/>
  <c r="H48" i="34" s="1"/>
  <c r="G48" i="34" s="1"/>
  <c r="D47" i="34"/>
  <c r="F47" i="34" s="1"/>
  <c r="O55" i="34" s="1"/>
  <c r="B48" i="34"/>
  <c r="AJ30" i="70"/>
  <c r="AJ44" i="70"/>
  <c r="AG36" i="70"/>
  <c r="AG14" i="70"/>
  <c r="AG50" i="70"/>
  <c r="AP50" i="13"/>
  <c r="AO58" i="13"/>
  <c r="AP63" i="13"/>
  <c r="AO51" i="13"/>
  <c r="AO52" i="13" s="1"/>
  <c r="AO115" i="9"/>
  <c r="AO98" i="9"/>
  <c r="CI145" i="62"/>
  <c r="J27" i="20"/>
  <c r="F33" i="10"/>
  <c r="H40" i="10"/>
  <c r="EI187" i="62"/>
  <c r="BI72" i="62"/>
  <c r="AK4" i="70"/>
  <c r="EQ228" i="62"/>
  <c r="BE8" i="70"/>
  <c r="M7" i="51"/>
  <c r="AN71" i="13"/>
  <c r="AP100" i="9"/>
  <c r="AP84" i="9"/>
  <c r="AP116" i="9" s="1"/>
  <c r="DJ214" i="62"/>
  <c r="O45" i="11"/>
  <c r="AO71" i="13"/>
  <c r="AI7" i="11"/>
  <c r="AL12" i="8" l="1"/>
  <c r="AL10" i="8"/>
  <c r="AJ61" i="70"/>
  <c r="AP23" i="13"/>
  <c r="AX5" i="70"/>
  <c r="AX31" i="70" s="1"/>
  <c r="AK8" i="15"/>
  <c r="AK5" i="11"/>
  <c r="AK5" i="70" s="1"/>
  <c r="AK6" i="70" s="1"/>
  <c r="AI43" i="15"/>
  <c r="AI46" i="15" s="1"/>
  <c r="AO114" i="9"/>
  <c r="AO15" i="13" s="1"/>
  <c r="AO19" i="13" s="1"/>
  <c r="AI6" i="70"/>
  <c r="AJ46" i="70" s="1"/>
  <c r="AI45" i="70"/>
  <c r="AO168" i="9"/>
  <c r="AK57" i="70" s="1"/>
  <c r="AK7" i="11"/>
  <c r="EI190" i="62" s="1"/>
  <c r="AM12" i="8"/>
  <c r="AH39" i="11"/>
  <c r="AL41" i="13" s="1"/>
  <c r="AL42" i="13" s="1"/>
  <c r="AL60" i="13" s="1"/>
  <c r="AI50" i="8" s="1"/>
  <c r="AP114" i="9"/>
  <c r="AP15" i="13" s="1"/>
  <c r="AP19" i="13" s="1"/>
  <c r="AL5" i="11"/>
  <c r="AL5" i="70" s="1"/>
  <c r="AK43" i="13"/>
  <c r="AK44" i="13" s="1"/>
  <c r="AK4" i="15"/>
  <c r="AK5" i="15" s="1"/>
  <c r="AM10" i="8"/>
  <c r="AL4" i="15"/>
  <c r="AL5" i="15" s="1"/>
  <c r="AO130" i="9"/>
  <c r="AK7" i="15" s="1"/>
  <c r="AP168" i="9"/>
  <c r="AL8" i="15"/>
  <c r="HC377" i="62"/>
  <c r="HD377" i="62"/>
  <c r="AP20" i="13"/>
  <c r="AP21" i="13" s="1"/>
  <c r="AL38" i="15" s="1"/>
  <c r="X60" i="70"/>
  <c r="AJ34" i="11"/>
  <c r="EH203" i="62" s="1"/>
  <c r="EG190" i="62"/>
  <c r="AI34" i="11"/>
  <c r="AJ28" i="62"/>
  <c r="FY294" i="62" s="1"/>
  <c r="AJ33" i="70"/>
  <c r="AJ47" i="70"/>
  <c r="EI192" i="62"/>
  <c r="AK7" i="70"/>
  <c r="AK32" i="11"/>
  <c r="EI201" i="62" s="1"/>
  <c r="AH36" i="70"/>
  <c r="AH14" i="70"/>
  <c r="AH50" i="70"/>
  <c r="Q56" i="34"/>
  <c r="K56" i="34"/>
  <c r="AP7" i="34" s="1"/>
  <c r="AP8" i="34" s="1"/>
  <c r="L56" i="34"/>
  <c r="N56" i="34"/>
  <c r="P56" i="34"/>
  <c r="J57" i="34"/>
  <c r="D48" i="34"/>
  <c r="F48" i="34" s="1"/>
  <c r="O56" i="34" s="1"/>
  <c r="B49" i="34"/>
  <c r="C49" i="34"/>
  <c r="E49" i="34" s="1"/>
  <c r="H49" i="34" s="1"/>
  <c r="G49" i="34" s="1"/>
  <c r="EJ189" i="62"/>
  <c r="G6" i="12"/>
  <c r="AH39" i="70"/>
  <c r="AH53" i="70"/>
  <c r="AM61" i="13"/>
  <c r="AN66" i="13"/>
  <c r="EE208" i="62"/>
  <c r="AK41" i="13"/>
  <c r="AK42" i="13" s="1"/>
  <c r="EJ187" i="62"/>
  <c r="BI73" i="62"/>
  <c r="AL4" i="70"/>
  <c r="AY4" i="70" s="1"/>
  <c r="AY30" i="70" s="1"/>
  <c r="G4" i="12"/>
  <c r="AP98" i="9"/>
  <c r="T58" i="70"/>
  <c r="U45" i="15"/>
  <c r="U47" i="15" s="1"/>
  <c r="AO65" i="13"/>
  <c r="AN55" i="13"/>
  <c r="AN56" i="13" s="1"/>
  <c r="AJ37" i="70"/>
  <c r="AJ51" i="70"/>
  <c r="AF40" i="70"/>
  <c r="AF54" i="70"/>
  <c r="AW14" i="70"/>
  <c r="AW40" i="70" s="1"/>
  <c r="AJ32" i="70"/>
  <c r="AJ10" i="70"/>
  <c r="AK30" i="70"/>
  <c r="AK44" i="70"/>
  <c r="AP58" i="13"/>
  <c r="AQ50" i="13"/>
  <c r="AQ63" i="13"/>
  <c r="AP51" i="13"/>
  <c r="AP52" i="13" s="1"/>
  <c r="AP130" i="9"/>
  <c r="AI38" i="70"/>
  <c r="AI52" i="70"/>
  <c r="AX12" i="70"/>
  <c r="AX38" i="70" s="1"/>
  <c r="AG7" i="6"/>
  <c r="C48" i="6"/>
  <c r="E48" i="6" s="1"/>
  <c r="H48" i="6" s="1"/>
  <c r="G48" i="6" s="1"/>
  <c r="D47" i="6"/>
  <c r="F47" i="6" s="1"/>
  <c r="B48" i="6"/>
  <c r="EQ227" i="62"/>
  <c r="AF50" i="8"/>
  <c r="AK65" i="13"/>
  <c r="AG39" i="15" s="1"/>
  <c r="AG43" i="15" s="1"/>
  <c r="AG46" i="15" s="1"/>
  <c r="AL9" i="11"/>
  <c r="AM37" i="8"/>
  <c r="AP73" i="13"/>
  <c r="BE34" i="70"/>
  <c r="BF34" i="70" s="1"/>
  <c r="CK144" i="62"/>
  <c r="AP64" i="13"/>
  <c r="AO53" i="13"/>
  <c r="AO54" i="13" s="1"/>
  <c r="AO59" i="13"/>
  <c r="AG40" i="70"/>
  <c r="AG54" i="70"/>
  <c r="AS4" i="6"/>
  <c r="AL3" i="33" s="1"/>
  <c r="E47" i="6"/>
  <c r="AJ31" i="70"/>
  <c r="AJ45" i="70"/>
  <c r="H46" i="6"/>
  <c r="G46" i="6" s="1"/>
  <c r="AR5" i="6"/>
  <c r="AK4" i="33" s="1"/>
  <c r="AK33" i="15" s="1"/>
  <c r="AQ6" i="6"/>
  <c r="AI5" i="33"/>
  <c r="AL45" i="14"/>
  <c r="AM40" i="8" s="1"/>
  <c r="AL30" i="11" s="1"/>
  <c r="H9" i="10"/>
  <c r="H4" i="10" s="1"/>
  <c r="EJ200" i="62"/>
  <c r="H28" i="10"/>
  <c r="DL214" i="62"/>
  <c r="P45" i="11"/>
  <c r="CI140" i="62"/>
  <c r="K30" i="51"/>
  <c r="F62" i="10"/>
  <c r="F67" i="10"/>
  <c r="CI155" i="62" s="1"/>
  <c r="M55" i="34"/>
  <c r="Y6" i="33"/>
  <c r="AF8" i="6"/>
  <c r="Y7" i="33" s="1"/>
  <c r="G18" i="12"/>
  <c r="AK34" i="15"/>
  <c r="AL44" i="8"/>
  <c r="AK37" i="11" s="1"/>
  <c r="AI13" i="70"/>
  <c r="AX13" i="70" s="1"/>
  <c r="AX39" i="70" s="1"/>
  <c r="EH206" i="62"/>
  <c r="AJ12" i="70"/>
  <c r="EI199" i="62"/>
  <c r="AK11" i="70"/>
  <c r="H25" i="10" l="1"/>
  <c r="AL57" i="70"/>
  <c r="EJ188" i="62"/>
  <c r="EI188" i="62"/>
  <c r="AI10" i="70"/>
  <c r="AX10" i="70" s="1"/>
  <c r="AX36" i="70" s="1"/>
  <c r="AI46" i="70"/>
  <c r="AX6" i="70"/>
  <c r="AX32" i="70" s="1"/>
  <c r="AI32" i="70"/>
  <c r="EF208" i="62"/>
  <c r="AO169" i="9"/>
  <c r="AK61" i="70" s="1"/>
  <c r="AL7" i="11"/>
  <c r="G8" i="12" s="1"/>
  <c r="EQ224" i="62" s="1"/>
  <c r="G5" i="12"/>
  <c r="BE5" i="70" s="1"/>
  <c r="AP169" i="9"/>
  <c r="AJ39" i="11"/>
  <c r="AN41" i="13" s="1"/>
  <c r="AN42" i="13" s="1"/>
  <c r="AN60" i="13" s="1"/>
  <c r="AP25" i="13"/>
  <c r="AP24" i="13"/>
  <c r="HC378" i="62"/>
  <c r="HD378" i="62"/>
  <c r="AK34" i="11"/>
  <c r="AK39" i="11" s="1"/>
  <c r="Y60" i="70"/>
  <c r="M56" i="34"/>
  <c r="EQ234" i="62"/>
  <c r="H18" i="12"/>
  <c r="ER234" i="62" s="1"/>
  <c r="EJ192" i="62"/>
  <c r="AL7" i="70"/>
  <c r="AL32" i="11"/>
  <c r="EJ201" i="62" s="1"/>
  <c r="G10" i="12"/>
  <c r="AL31" i="70"/>
  <c r="AL45" i="70"/>
  <c r="AI39" i="70"/>
  <c r="AI53" i="70"/>
  <c r="DM214" i="62"/>
  <c r="Q45" i="11"/>
  <c r="H47" i="6"/>
  <c r="G47" i="6" s="1"/>
  <c r="AS5" i="6"/>
  <c r="AL4" i="33" s="1"/>
  <c r="AL33" i="15" s="1"/>
  <c r="AP53" i="13"/>
  <c r="AP54" i="13" s="1"/>
  <c r="AQ64" i="13"/>
  <c r="AP59" i="13"/>
  <c r="AK10" i="70"/>
  <c r="AK32" i="70"/>
  <c r="AK46" i="70"/>
  <c r="AJ36" i="70"/>
  <c r="AJ14" i="70"/>
  <c r="AL7" i="15"/>
  <c r="AL34" i="15"/>
  <c r="AM44" i="8"/>
  <c r="AL37" i="11" s="1"/>
  <c r="AP65" i="13"/>
  <c r="AO55" i="13"/>
  <c r="AO56" i="13" s="1"/>
  <c r="Z6" i="33"/>
  <c r="AG8" i="6"/>
  <c r="Z7" i="33" s="1"/>
  <c r="F46" i="10" s="1"/>
  <c r="EQ220" i="62"/>
  <c r="BE4" i="70"/>
  <c r="M2" i="51"/>
  <c r="H4" i="12"/>
  <c r="ER220" i="62" s="1"/>
  <c r="H13" i="12"/>
  <c r="ER229" i="62" s="1"/>
  <c r="H16" i="12"/>
  <c r="ER232" i="62" s="1"/>
  <c r="H15" i="12"/>
  <c r="ER231" i="62" s="1"/>
  <c r="H14" i="12"/>
  <c r="ER230" i="62" s="1"/>
  <c r="H12" i="12"/>
  <c r="ER228" i="62" s="1"/>
  <c r="D49" i="34"/>
  <c r="F49" i="34" s="1"/>
  <c r="O57" i="34" s="1"/>
  <c r="B50" i="34"/>
  <c r="C50" i="34"/>
  <c r="E50" i="34" s="1"/>
  <c r="H50" i="34" s="1"/>
  <c r="G50" i="34" s="1"/>
  <c r="N57" i="34"/>
  <c r="P57" i="34"/>
  <c r="L57" i="34"/>
  <c r="Q57" i="34"/>
  <c r="K57" i="34"/>
  <c r="AQ7" i="34" s="1"/>
  <c r="AQ8" i="34" s="1"/>
  <c r="J58" i="34"/>
  <c r="AK33" i="70"/>
  <c r="AK47" i="70"/>
  <c r="AK37" i="70"/>
  <c r="AK51" i="70"/>
  <c r="CK130" i="62"/>
  <c r="H3" i="10"/>
  <c r="H11" i="12"/>
  <c r="ER227" i="62" s="1"/>
  <c r="AR63" i="13"/>
  <c r="AQ58" i="13"/>
  <c r="AR50" i="13"/>
  <c r="AK31" i="70"/>
  <c r="AK45" i="70"/>
  <c r="AK60" i="13"/>
  <c r="EI206" i="62"/>
  <c r="AK12" i="70"/>
  <c r="AK13" i="70" s="1"/>
  <c r="AL30" i="70"/>
  <c r="AL6" i="70"/>
  <c r="AL44" i="70"/>
  <c r="AR6" i="6"/>
  <c r="AJ5" i="33"/>
  <c r="EJ199" i="62"/>
  <c r="AL11" i="70"/>
  <c r="AY11" i="70" s="1"/>
  <c r="AY37" i="70" s="1"/>
  <c r="G17" i="12"/>
  <c r="AJ38" i="70"/>
  <c r="AJ52" i="70"/>
  <c r="H11" i="61"/>
  <c r="AY5" i="70"/>
  <c r="AY31" i="70" s="1"/>
  <c r="D48" i="6"/>
  <c r="F48" i="6" s="1"/>
  <c r="B49" i="6"/>
  <c r="AH7" i="6"/>
  <c r="C49" i="6"/>
  <c r="E49" i="6" s="1"/>
  <c r="H49" i="6" s="1"/>
  <c r="G49" i="6" s="1"/>
  <c r="AO66" i="13"/>
  <c r="AK39" i="15" s="1"/>
  <c r="AK43" i="15" s="1"/>
  <c r="AK46" i="15" s="1"/>
  <c r="U58" i="70"/>
  <c r="V45" i="15"/>
  <c r="V47" i="15" s="1"/>
  <c r="BI74" i="62"/>
  <c r="BJ73" i="62" s="1"/>
  <c r="EQ222" i="62"/>
  <c r="H6" i="12"/>
  <c r="ER222" i="62" s="1"/>
  <c r="AH40" i="70"/>
  <c r="AH54" i="70"/>
  <c r="AJ13" i="70"/>
  <c r="EG203" i="62"/>
  <c r="AI39" i="11"/>
  <c r="AN61" i="13" l="1"/>
  <c r="AI50" i="70"/>
  <c r="AJ50" i="70"/>
  <c r="AI14" i="70"/>
  <c r="AJ54" i="70" s="1"/>
  <c r="EQ221" i="62"/>
  <c r="H8" i="12"/>
  <c r="AI36" i="70"/>
  <c r="EJ190" i="62"/>
  <c r="H5" i="12"/>
  <c r="ER221" i="62" s="1"/>
  <c r="M3" i="51"/>
  <c r="M4" i="51" s="1"/>
  <c r="H47" i="10"/>
  <c r="CK151" i="62" s="1"/>
  <c r="AL61" i="70"/>
  <c r="AL34" i="11"/>
  <c r="AL39" i="11" s="1"/>
  <c r="EI203" i="62"/>
  <c r="EH208" i="62"/>
  <c r="M57" i="34"/>
  <c r="HD379" i="62"/>
  <c r="HC379" i="62"/>
  <c r="AP26" i="13"/>
  <c r="EG208" i="62"/>
  <c r="AM41" i="13"/>
  <c r="AM42" i="13" s="1"/>
  <c r="AA6" i="33"/>
  <c r="AH8" i="6"/>
  <c r="AA7" i="33" s="1"/>
  <c r="AL37" i="70"/>
  <c r="AL51" i="70"/>
  <c r="V58" i="70"/>
  <c r="W45" i="15"/>
  <c r="W47" i="15" s="1"/>
  <c r="D50" i="34"/>
  <c r="F50" i="34" s="1"/>
  <c r="O58" i="34" s="1"/>
  <c r="C51" i="34"/>
  <c r="E51" i="34" s="1"/>
  <c r="H51" i="34" s="1"/>
  <c r="G51" i="34" s="1"/>
  <c r="B51" i="34"/>
  <c r="Z60" i="70"/>
  <c r="F44" i="10"/>
  <c r="AL32" i="70"/>
  <c r="AL10" i="70"/>
  <c r="AY10" i="70" s="1"/>
  <c r="AY36" i="70" s="1"/>
  <c r="AL46" i="70"/>
  <c r="AY6" i="70"/>
  <c r="AY32" i="70" s="1"/>
  <c r="AK38" i="70"/>
  <c r="AK52" i="70"/>
  <c r="CK129" i="62"/>
  <c r="M18" i="51"/>
  <c r="H58" i="10"/>
  <c r="AP66" i="13"/>
  <c r="AL39" i="15" s="1"/>
  <c r="AL43" i="15" s="1"/>
  <c r="AL46" i="15" s="1"/>
  <c r="EQ226" i="62"/>
  <c r="BE7" i="70"/>
  <c r="M5" i="51"/>
  <c r="H10" i="12"/>
  <c r="ER226" i="62" s="1"/>
  <c r="AJ39" i="70"/>
  <c r="AJ53" i="70"/>
  <c r="B50" i="6"/>
  <c r="AI7" i="6"/>
  <c r="D49" i="6"/>
  <c r="F49" i="6" s="1"/>
  <c r="C50" i="6"/>
  <c r="E50" i="6" s="1"/>
  <c r="H50" i="6" s="1"/>
  <c r="G50" i="6" s="1"/>
  <c r="BE31" i="70"/>
  <c r="BF31" i="70" s="1"/>
  <c r="BF5" i="70"/>
  <c r="AS6" i="6"/>
  <c r="AK5" i="33"/>
  <c r="ER224" i="62"/>
  <c r="AK39" i="70"/>
  <c r="AK53" i="70"/>
  <c r="AJ23" i="62"/>
  <c r="FY289" i="62" s="1"/>
  <c r="N2" i="51"/>
  <c r="AK23" i="62" s="1"/>
  <c r="FZ289" i="62" s="1"/>
  <c r="I3" i="61"/>
  <c r="N6" i="51"/>
  <c r="AK27" i="62" s="1"/>
  <c r="FZ293" i="62" s="1"/>
  <c r="N7" i="51"/>
  <c r="AK28" i="62" s="1"/>
  <c r="FZ294" i="62" s="1"/>
  <c r="AK14" i="70"/>
  <c r="AK36" i="70"/>
  <c r="AK50" i="70"/>
  <c r="DN214" i="62"/>
  <c r="R45" i="11"/>
  <c r="AK50" i="8"/>
  <c r="Q58" i="34"/>
  <c r="K58" i="34"/>
  <c r="AR7" i="34" s="1"/>
  <c r="AR8" i="34" s="1"/>
  <c r="P58" i="34"/>
  <c r="L58" i="34"/>
  <c r="N58" i="34"/>
  <c r="J59" i="34"/>
  <c r="BE6" i="70"/>
  <c r="BE30" i="70"/>
  <c r="BF30" i="70" s="1"/>
  <c r="BF4" i="70"/>
  <c r="BF9" i="70"/>
  <c r="BF8" i="70"/>
  <c r="AJ40" i="70"/>
  <c r="AL33" i="70"/>
  <c r="AL47" i="70"/>
  <c r="AY7" i="70"/>
  <c r="AY33" i="70" s="1"/>
  <c r="BJ74" i="62"/>
  <c r="BJ62" i="62"/>
  <c r="BJ63" i="62"/>
  <c r="BJ64" i="62"/>
  <c r="BJ65" i="62"/>
  <c r="BJ66" i="62"/>
  <c r="BJ67" i="62"/>
  <c r="BJ68" i="62"/>
  <c r="BJ70" i="62"/>
  <c r="BJ69" i="62"/>
  <c r="BJ71" i="62"/>
  <c r="BJ72" i="62"/>
  <c r="EQ233" i="62"/>
  <c r="BE11" i="70"/>
  <c r="M9" i="51"/>
  <c r="H17" i="12"/>
  <c r="ER233" i="62" s="1"/>
  <c r="EI208" i="62"/>
  <c r="AO41" i="13"/>
  <c r="AO42" i="13" s="1"/>
  <c r="AO60" i="13" s="1"/>
  <c r="AH50" i="8"/>
  <c r="AS63" i="13"/>
  <c r="AR58" i="13"/>
  <c r="AS50" i="13"/>
  <c r="AS58" i="13" s="1"/>
  <c r="EJ206" i="62"/>
  <c r="AL12" i="70"/>
  <c r="AL13" i="70" s="1"/>
  <c r="AY13" i="70" s="1"/>
  <c r="AY39" i="70" s="1"/>
  <c r="G19" i="12"/>
  <c r="AJ24" i="62"/>
  <c r="FY290" i="62" s="1"/>
  <c r="CI150" i="62"/>
  <c r="F45" i="10"/>
  <c r="AP55" i="13"/>
  <c r="AP56" i="13" s="1"/>
  <c r="AO61" i="13" l="1"/>
  <c r="AI40" i="70"/>
  <c r="AI54" i="70"/>
  <c r="AX14" i="70"/>
  <c r="AX40" i="70" s="1"/>
  <c r="N3" i="51"/>
  <c r="AK24" i="62" s="1"/>
  <c r="FZ290" i="62" s="1"/>
  <c r="EJ203" i="62"/>
  <c r="AL50" i="8"/>
  <c r="H50" i="10"/>
  <c r="H26" i="10"/>
  <c r="H24" i="10" s="1"/>
  <c r="CK135" i="62" s="1"/>
  <c r="HD380" i="62"/>
  <c r="HC380" i="62"/>
  <c r="AA60" i="70"/>
  <c r="EQ235" i="62"/>
  <c r="BE12" i="70"/>
  <c r="BE13" i="70" s="1"/>
  <c r="M10" i="51"/>
  <c r="M11" i="51" s="1"/>
  <c r="H19" i="12"/>
  <c r="ER235" i="62" s="1"/>
  <c r="AL36" i="70"/>
  <c r="AL14" i="70"/>
  <c r="AL50" i="70"/>
  <c r="EJ208" i="62"/>
  <c r="AP41" i="13"/>
  <c r="AP42" i="13" s="1"/>
  <c r="AP60" i="13" s="1"/>
  <c r="AL38" i="70"/>
  <c r="AL52" i="70"/>
  <c r="AY12" i="70"/>
  <c r="AY38" i="70" s="1"/>
  <c r="N59" i="34"/>
  <c r="Q59" i="34"/>
  <c r="P59" i="34"/>
  <c r="K59" i="34"/>
  <c r="AS7" i="34" s="1"/>
  <c r="AS8" i="34" s="1"/>
  <c r="L59" i="34"/>
  <c r="J60" i="34"/>
  <c r="I4" i="61"/>
  <c r="I9" i="61"/>
  <c r="G20" i="12"/>
  <c r="W58" i="70"/>
  <c r="X45" i="15"/>
  <c r="X47" i="15" s="1"/>
  <c r="G21" i="12"/>
  <c r="BE10" i="70"/>
  <c r="BF6" i="70"/>
  <c r="BE32" i="70"/>
  <c r="BF32" i="70" s="1"/>
  <c r="DO214" i="62"/>
  <c r="S45" i="11"/>
  <c r="AL39" i="70"/>
  <c r="AL53" i="70"/>
  <c r="M58" i="34"/>
  <c r="AJ25" i="62"/>
  <c r="FY291" i="62" s="1"/>
  <c r="M8" i="51"/>
  <c r="N4" i="51"/>
  <c r="AL5" i="33"/>
  <c r="AB6" i="33"/>
  <c r="AI8" i="6"/>
  <c r="AB7" i="33" s="1"/>
  <c r="CI148" i="62"/>
  <c r="F43" i="10"/>
  <c r="L35" i="20"/>
  <c r="CI149" i="62"/>
  <c r="K36" i="51"/>
  <c r="F64" i="10"/>
  <c r="AP61" i="13"/>
  <c r="AQ66" i="13" s="1"/>
  <c r="AJ30" i="62"/>
  <c r="FY296" i="62" s="1"/>
  <c r="N9" i="51"/>
  <c r="AK30" i="62" s="1"/>
  <c r="FZ296" i="62" s="1"/>
  <c r="C51" i="6"/>
  <c r="E51" i="6" s="1"/>
  <c r="H51" i="6" s="1"/>
  <c r="G51" i="6" s="1"/>
  <c r="D50" i="6"/>
  <c r="F50" i="6" s="1"/>
  <c r="AJ7" i="6"/>
  <c r="B51" i="6"/>
  <c r="AJ26" i="62"/>
  <c r="FY292" i="62" s="1"/>
  <c r="N5" i="51"/>
  <c r="AK26" i="62" s="1"/>
  <c r="FZ292" i="62" s="1"/>
  <c r="AM60" i="13"/>
  <c r="AN43" i="13"/>
  <c r="AN44" i="13" s="1"/>
  <c r="BF11" i="70"/>
  <c r="BE37" i="70"/>
  <c r="BF37" i="70" s="1"/>
  <c r="AK40" i="70"/>
  <c r="AK54" i="70"/>
  <c r="BF7" i="70"/>
  <c r="BE33" i="70"/>
  <c r="BF33" i="70" s="1"/>
  <c r="D51" i="34"/>
  <c r="F51" i="34" s="1"/>
  <c r="O59" i="34" s="1"/>
  <c r="B52" i="34"/>
  <c r="C52" i="34"/>
  <c r="E52" i="34" s="1"/>
  <c r="H52" i="34" s="1"/>
  <c r="G52" i="34" s="1"/>
  <c r="G27" i="12"/>
  <c r="EQ243" i="62" s="1"/>
  <c r="HC381" i="62" l="1"/>
  <c r="HD381" i="62"/>
  <c r="D52" i="34"/>
  <c r="F52" i="34" s="1"/>
  <c r="O60" i="34" s="1"/>
  <c r="B53" i="34"/>
  <c r="C53" i="34"/>
  <c r="E53" i="34" s="1"/>
  <c r="H53" i="34" s="1"/>
  <c r="G53" i="34" s="1"/>
  <c r="AJ32" i="62"/>
  <c r="FY298" i="62" s="1"/>
  <c r="N11" i="51"/>
  <c r="AK32" i="62" s="1"/>
  <c r="FZ298" i="62" s="1"/>
  <c r="M14" i="51"/>
  <c r="CI147" i="62"/>
  <c r="K34" i="51"/>
  <c r="F69" i="10"/>
  <c r="CI157" i="62" s="1"/>
  <c r="F63" i="10"/>
  <c r="F54" i="10"/>
  <c r="AK25" i="62"/>
  <c r="FZ291" i="62" s="1"/>
  <c r="I5" i="61"/>
  <c r="DP214" i="62"/>
  <c r="T45" i="11"/>
  <c r="X58" i="70"/>
  <c r="Y45" i="15"/>
  <c r="Y47" i="15" s="1"/>
  <c r="B52" i="6"/>
  <c r="D51" i="6"/>
  <c r="F51" i="6" s="1"/>
  <c r="C52" i="6"/>
  <c r="E52" i="6" s="1"/>
  <c r="H52" i="6" s="1"/>
  <c r="G52" i="6" s="1"/>
  <c r="AK7" i="6"/>
  <c r="AJ29" i="62"/>
  <c r="FY295" i="62" s="1"/>
  <c r="M12" i="51"/>
  <c r="N8" i="51"/>
  <c r="AK29" i="62" s="1"/>
  <c r="FZ295" i="62" s="1"/>
  <c r="AC6" i="33"/>
  <c r="AJ8" i="6"/>
  <c r="AC7" i="33" s="1"/>
  <c r="AJ31" i="62"/>
  <c r="FY297" i="62" s="1"/>
  <c r="N10" i="51"/>
  <c r="AK31" i="62" s="1"/>
  <c r="FZ297" i="62" s="1"/>
  <c r="BF13" i="70"/>
  <c r="BE39" i="70"/>
  <c r="BF39" i="70" s="1"/>
  <c r="AJ50" i="8"/>
  <c r="AN65" i="13"/>
  <c r="AJ39" i="15" s="1"/>
  <c r="AJ43" i="15" s="1"/>
  <c r="AJ46" i="15" s="1"/>
  <c r="AB60" i="70"/>
  <c r="AL40" i="70"/>
  <c r="AL54" i="70"/>
  <c r="AY14" i="70"/>
  <c r="AY40" i="70" s="1"/>
  <c r="BF12" i="70"/>
  <c r="BE38" i="70"/>
  <c r="BF38" i="70" s="1"/>
  <c r="EQ236" i="62"/>
  <c r="H20" i="12"/>
  <c r="ER236" i="62" s="1"/>
  <c r="BE14" i="70"/>
  <c r="BF10" i="70"/>
  <c r="BE36" i="70"/>
  <c r="BF36" i="70" s="1"/>
  <c r="EQ237" i="62"/>
  <c r="G29" i="12"/>
  <c r="H21" i="12"/>
  <c r="ER237" i="62" s="1"/>
  <c r="G33" i="13"/>
  <c r="H33" i="13" s="1"/>
  <c r="Q60" i="34"/>
  <c r="K60" i="34"/>
  <c r="P60" i="34"/>
  <c r="L60" i="34"/>
  <c r="N60" i="34"/>
  <c r="J61" i="34"/>
  <c r="M59" i="34"/>
  <c r="AM50" i="8"/>
  <c r="HD382" i="62" l="1"/>
  <c r="HC382" i="62"/>
  <c r="AC60" i="70"/>
  <c r="BF14" i="70"/>
  <c r="BE40" i="70"/>
  <c r="BF40" i="70" s="1"/>
  <c r="Y58" i="70"/>
  <c r="Z45" i="15"/>
  <c r="Z47" i="15" s="1"/>
  <c r="N61" i="34"/>
  <c r="L61" i="34"/>
  <c r="K61" i="34"/>
  <c r="Q61" i="34"/>
  <c r="P61" i="34"/>
  <c r="J62" i="34"/>
  <c r="AJ35" i="62"/>
  <c r="FY301" i="62" s="1"/>
  <c r="N14" i="51"/>
  <c r="AK35" i="62" s="1"/>
  <c r="I6" i="61"/>
  <c r="M60" i="34"/>
  <c r="AD6" i="33"/>
  <c r="AK8" i="6"/>
  <c r="AD7" i="33" s="1"/>
  <c r="DQ214" i="62"/>
  <c r="U45" i="11"/>
  <c r="CI153" i="62"/>
  <c r="F65" i="10"/>
  <c r="AM34" i="13"/>
  <c r="AJ51" i="8" s="1"/>
  <c r="AI41" i="11" s="1"/>
  <c r="AG34" i="13"/>
  <c r="AD51" i="8" s="1"/>
  <c r="AC41" i="11" s="1"/>
  <c r="AL34" i="13"/>
  <c r="AI51" i="8" s="1"/>
  <c r="AH41" i="11" s="1"/>
  <c r="AF34" i="13"/>
  <c r="AC51" i="8" s="1"/>
  <c r="AB41" i="11" s="1"/>
  <c r="AK34" i="13"/>
  <c r="AH51" i="8" s="1"/>
  <c r="AG41" i="11" s="1"/>
  <c r="AE34" i="13"/>
  <c r="AO34" i="13"/>
  <c r="AL51" i="8" s="1"/>
  <c r="AK41" i="11" s="1"/>
  <c r="AI34" i="13"/>
  <c r="AF51" i="8" s="1"/>
  <c r="AE41" i="11" s="1"/>
  <c r="AJ34" i="13"/>
  <c r="AG51" i="8" s="1"/>
  <c r="AF41" i="11" s="1"/>
  <c r="AH34" i="13"/>
  <c r="AE51" i="8" s="1"/>
  <c r="AD41" i="11" s="1"/>
  <c r="AP34" i="13"/>
  <c r="AM51" i="8" s="1"/>
  <c r="AL41" i="11" s="1"/>
  <c r="AN34" i="13"/>
  <c r="AK51" i="8" s="1"/>
  <c r="AJ41" i="11" s="1"/>
  <c r="H12" i="61"/>
  <c r="K40" i="51"/>
  <c r="H14" i="61" s="1"/>
  <c r="AQ65" i="13"/>
  <c r="AL7" i="6"/>
  <c r="B53" i="6"/>
  <c r="D52" i="6"/>
  <c r="F52" i="6" s="1"/>
  <c r="C53" i="6"/>
  <c r="E53" i="6" s="1"/>
  <c r="H53" i="6" s="1"/>
  <c r="G53" i="6" s="1"/>
  <c r="C54" i="34"/>
  <c r="E54" i="34" s="1"/>
  <c r="H54" i="34" s="1"/>
  <c r="G54" i="34" s="1"/>
  <c r="B54" i="34"/>
  <c r="D53" i="34"/>
  <c r="F53" i="34" s="1"/>
  <c r="O61" i="34" s="1"/>
  <c r="AJ33" i="62"/>
  <c r="FY299" i="62" s="1"/>
  <c r="N12" i="51"/>
  <c r="AK33" i="62" s="1"/>
  <c r="FZ299" i="62" s="1"/>
  <c r="AP68" i="13"/>
  <c r="HC383" i="62" l="1"/>
  <c r="HD383" i="62"/>
  <c r="AD60" i="70"/>
  <c r="M61" i="34"/>
  <c r="EJ210" i="62"/>
  <c r="AL43" i="11"/>
  <c r="EJ212" i="62" s="1"/>
  <c r="AM7" i="6"/>
  <c r="C54" i="6"/>
  <c r="E54" i="6" s="1"/>
  <c r="H54" i="6" s="1"/>
  <c r="G54" i="6" s="1"/>
  <c r="D53" i="6"/>
  <c r="F53" i="6" s="1"/>
  <c r="B54" i="6"/>
  <c r="EC210" i="62"/>
  <c r="AE43" i="11"/>
  <c r="EC212" i="62" s="1"/>
  <c r="EA210" i="62"/>
  <c r="AC43" i="11"/>
  <c r="EA212" i="62" s="1"/>
  <c r="AE6" i="33"/>
  <c r="AL8" i="6"/>
  <c r="AE7" i="33" s="1"/>
  <c r="EI210" i="62"/>
  <c r="AK43" i="11"/>
  <c r="EI212" i="62" s="1"/>
  <c r="Z58" i="70"/>
  <c r="AA45" i="15"/>
  <c r="AA47" i="15" s="1"/>
  <c r="F29" i="10"/>
  <c r="J39" i="20"/>
  <c r="EF210" i="62"/>
  <c r="AH43" i="11"/>
  <c r="EF212" i="62" s="1"/>
  <c r="DR214" i="62"/>
  <c r="V45" i="11"/>
  <c r="Q62" i="34"/>
  <c r="K62" i="34"/>
  <c r="P62" i="34"/>
  <c r="L62" i="34"/>
  <c r="N62" i="34"/>
  <c r="J63" i="34"/>
  <c r="D54" i="34"/>
  <c r="F54" i="34" s="1"/>
  <c r="O62" i="34" s="1"/>
  <c r="B55" i="34"/>
  <c r="C55" i="34"/>
  <c r="E55" i="34" s="1"/>
  <c r="H55" i="34" s="1"/>
  <c r="G55" i="34" s="1"/>
  <c r="EH210" i="62"/>
  <c r="AJ43" i="11"/>
  <c r="EH212" i="62" s="1"/>
  <c r="AP35" i="13"/>
  <c r="H52" i="10" s="1"/>
  <c r="H48" i="10" s="1"/>
  <c r="CK152" i="62" s="1"/>
  <c r="AP45" i="13"/>
  <c r="AB51" i="8"/>
  <c r="AA41" i="11" s="1"/>
  <c r="EE210" i="62"/>
  <c r="AG43" i="11"/>
  <c r="EE212" i="62" s="1"/>
  <c r="EG210" i="62"/>
  <c r="AI43" i="11"/>
  <c r="EG212" i="62" s="1"/>
  <c r="EB210" i="62"/>
  <c r="AD43" i="11"/>
  <c r="EB212" i="62" s="1"/>
  <c r="DZ210" i="62"/>
  <c r="AB43" i="11"/>
  <c r="DZ212" i="62" s="1"/>
  <c r="ED210" i="62"/>
  <c r="AF43" i="11"/>
  <c r="ED212" i="62" s="1"/>
  <c r="HC384" i="62" l="1"/>
  <c r="HD384" i="62"/>
  <c r="AF6" i="33"/>
  <c r="AM8" i="6"/>
  <c r="AF7" i="33" s="1"/>
  <c r="B56" i="34"/>
  <c r="C56" i="34"/>
  <c r="E56" i="34" s="1"/>
  <c r="H56" i="34" s="1"/>
  <c r="G56" i="34" s="1"/>
  <c r="D55" i="34"/>
  <c r="F55" i="34" s="1"/>
  <c r="O63" i="34" s="1"/>
  <c r="M62" i="34"/>
  <c r="D54" i="6"/>
  <c r="F54" i="6" s="1"/>
  <c r="B55" i="6"/>
  <c r="AN7" i="6"/>
  <c r="C55" i="6"/>
  <c r="E55" i="6" s="1"/>
  <c r="H55" i="6" s="1"/>
  <c r="G55" i="6" s="1"/>
  <c r="CI136" i="62"/>
  <c r="J29" i="20"/>
  <c r="J40" i="20" s="1"/>
  <c r="F22" i="10"/>
  <c r="AE60" i="70"/>
  <c r="DY210" i="62"/>
  <c r="G23" i="12"/>
  <c r="AA43" i="11"/>
  <c r="DY212" i="62" s="1"/>
  <c r="N63" i="34"/>
  <c r="Q63" i="34"/>
  <c r="P63" i="34"/>
  <c r="K63" i="34"/>
  <c r="L63" i="34"/>
  <c r="J64" i="34"/>
  <c r="DS214" i="62"/>
  <c r="W45" i="11"/>
  <c r="AA58" i="70"/>
  <c r="AB45" i="15"/>
  <c r="AB47" i="15" s="1"/>
  <c r="AP48" i="13"/>
  <c r="AP46" i="13"/>
  <c r="HC385" i="62" l="1"/>
  <c r="HD385" i="62"/>
  <c r="M63" i="34"/>
  <c r="Q64" i="34"/>
  <c r="K64" i="34"/>
  <c r="P64" i="34"/>
  <c r="L64" i="34"/>
  <c r="N64" i="34"/>
  <c r="J65" i="34"/>
  <c r="EQ239" i="62"/>
  <c r="L36" i="20"/>
  <c r="G25" i="12"/>
  <c r="AB58" i="70"/>
  <c r="AC45" i="15"/>
  <c r="AC47" i="15" s="1"/>
  <c r="AG6" i="33"/>
  <c r="AN8" i="6"/>
  <c r="AG7" i="33" s="1"/>
  <c r="B56" i="6"/>
  <c r="AO7" i="6"/>
  <c r="D55" i="6"/>
  <c r="F55" i="6" s="1"/>
  <c r="C56" i="6"/>
  <c r="E56" i="6" s="1"/>
  <c r="H56" i="6" s="1"/>
  <c r="G56" i="6" s="1"/>
  <c r="D56" i="34"/>
  <c r="F56" i="34" s="1"/>
  <c r="O64" i="34" s="1"/>
  <c r="B57" i="34"/>
  <c r="C57" i="34"/>
  <c r="E57" i="34" s="1"/>
  <c r="H57" i="34" s="1"/>
  <c r="G57" i="34" s="1"/>
  <c r="DT214" i="62"/>
  <c r="X45" i="11"/>
  <c r="CI133" i="62"/>
  <c r="K24" i="51"/>
  <c r="F68" i="10"/>
  <c r="CI156" i="62" s="1"/>
  <c r="F59" i="10"/>
  <c r="F30" i="10"/>
  <c r="AF60" i="70"/>
  <c r="HC386" i="62" l="1"/>
  <c r="HD386" i="62"/>
  <c r="AG60" i="70"/>
  <c r="DU214" i="62"/>
  <c r="Y45" i="11"/>
  <c r="EQ241" i="62"/>
  <c r="M13" i="51"/>
  <c r="H25" i="12"/>
  <c r="ER241" i="62" s="1"/>
  <c r="H41" i="10"/>
  <c r="L33" i="20"/>
  <c r="L37" i="20"/>
  <c r="L38" i="20" s="1"/>
  <c r="D57" i="34"/>
  <c r="F57" i="34" s="1"/>
  <c r="O65" i="34" s="1"/>
  <c r="B58" i="34"/>
  <c r="C58" i="34"/>
  <c r="E58" i="34" s="1"/>
  <c r="H58" i="34" s="1"/>
  <c r="G58" i="34" s="1"/>
  <c r="C57" i="6"/>
  <c r="E57" i="6" s="1"/>
  <c r="H57" i="6" s="1"/>
  <c r="G57" i="6" s="1"/>
  <c r="D56" i="6"/>
  <c r="F56" i="6" s="1"/>
  <c r="B57" i="6"/>
  <c r="AP7" i="6"/>
  <c r="N65" i="34"/>
  <c r="L65" i="34"/>
  <c r="K65" i="34"/>
  <c r="Q65" i="34"/>
  <c r="P65" i="34"/>
  <c r="J66" i="34"/>
  <c r="CI137" i="62"/>
  <c r="F60" i="10"/>
  <c r="G60" i="10" s="1"/>
  <c r="F55" i="10"/>
  <c r="J25" i="20" s="1"/>
  <c r="J23" i="20" s="1"/>
  <c r="G30" i="10"/>
  <c r="CJ137" i="62" s="1"/>
  <c r="G3" i="10"/>
  <c r="G33" i="10"/>
  <c r="G45" i="10"/>
  <c r="G43" i="10"/>
  <c r="G54" i="10"/>
  <c r="G22" i="10"/>
  <c r="AH6" i="33"/>
  <c r="AO8" i="6"/>
  <c r="AH7" i="33" s="1"/>
  <c r="H13" i="61"/>
  <c r="K28" i="51"/>
  <c r="L24" i="51" s="1"/>
  <c r="AC58" i="70"/>
  <c r="AD45" i="15"/>
  <c r="AD47" i="15" s="1"/>
  <c r="M64" i="34"/>
  <c r="HD387" i="62" l="1"/>
  <c r="HC387" i="62"/>
  <c r="CJ149" i="62"/>
  <c r="G64" i="10"/>
  <c r="CJ133" i="62"/>
  <c r="G59" i="10"/>
  <c r="AI6" i="33"/>
  <c r="AP8" i="6"/>
  <c r="AI7" i="33" s="1"/>
  <c r="CJ140" i="62"/>
  <c r="G62" i="10"/>
  <c r="Q66" i="34"/>
  <c r="K66" i="34"/>
  <c r="P66" i="34"/>
  <c r="L66" i="34"/>
  <c r="N66" i="34"/>
  <c r="J67" i="34"/>
  <c r="M65" i="34"/>
  <c r="AJ34" i="62"/>
  <c r="N13" i="51"/>
  <c r="AK34" i="62" s="1"/>
  <c r="CJ147" i="62"/>
  <c r="G63" i="10"/>
  <c r="CK145" i="62"/>
  <c r="L27" i="20"/>
  <c r="H33" i="10"/>
  <c r="AD58" i="70"/>
  <c r="AE45" i="15"/>
  <c r="AE47" i="15" s="1"/>
  <c r="AH60" i="70"/>
  <c r="CJ129" i="62"/>
  <c r="G58" i="10"/>
  <c r="D58" i="34"/>
  <c r="F58" i="34" s="1"/>
  <c r="O66" i="34" s="1"/>
  <c r="B59" i="34"/>
  <c r="C59" i="34"/>
  <c r="E59" i="34" s="1"/>
  <c r="H59" i="34" s="1"/>
  <c r="G59" i="34" s="1"/>
  <c r="DV214" i="62"/>
  <c r="Z45" i="11"/>
  <c r="K41" i="51"/>
  <c r="L28" i="51"/>
  <c r="L18" i="51"/>
  <c r="L30" i="51"/>
  <c r="L36" i="51"/>
  <c r="L34" i="51"/>
  <c r="L40" i="51"/>
  <c r="CJ153" i="62"/>
  <c r="G65" i="10"/>
  <c r="B58" i="6"/>
  <c r="D57" i="6"/>
  <c r="F57" i="6" s="1"/>
  <c r="AQ7" i="6"/>
  <c r="C58" i="6"/>
  <c r="E58" i="6" s="1"/>
  <c r="H58" i="6" s="1"/>
  <c r="G58" i="6" s="1"/>
  <c r="HC388" i="62" l="1"/>
  <c r="HD388" i="62"/>
  <c r="N67" i="34"/>
  <c r="Q67" i="34"/>
  <c r="P67" i="34"/>
  <c r="K67" i="34"/>
  <c r="L67" i="34"/>
  <c r="J68" i="34"/>
  <c r="C60" i="34"/>
  <c r="E60" i="34" s="1"/>
  <c r="H60" i="34" s="1"/>
  <c r="G60" i="34" s="1"/>
  <c r="B60" i="34"/>
  <c r="D59" i="34"/>
  <c r="F59" i="34" s="1"/>
  <c r="O67" i="34" s="1"/>
  <c r="AR7" i="6"/>
  <c r="C59" i="6"/>
  <c r="E59" i="6" s="1"/>
  <c r="H59" i="6" s="1"/>
  <c r="G59" i="6" s="1"/>
  <c r="D58" i="6"/>
  <c r="F58" i="6" s="1"/>
  <c r="B59" i="6"/>
  <c r="AE58" i="70"/>
  <c r="AF45" i="15"/>
  <c r="AF47" i="15" s="1"/>
  <c r="AI60" i="70"/>
  <c r="CK140" i="62"/>
  <c r="M30" i="51"/>
  <c r="H62" i="10"/>
  <c r="H67" i="10"/>
  <c r="CK155" i="62" s="1"/>
  <c r="DW214" i="62"/>
  <c r="AA45" i="11"/>
  <c r="M66" i="34"/>
  <c r="AJ6" i="33"/>
  <c r="AQ8" i="6"/>
  <c r="AJ7" i="33" s="1"/>
  <c r="HD389" i="62" l="1"/>
  <c r="HC389" i="62"/>
  <c r="DY214" i="62"/>
  <c r="AB45" i="11"/>
  <c r="AF58" i="70"/>
  <c r="AG45" i="15"/>
  <c r="AG47" i="15" s="1"/>
  <c r="I11" i="61"/>
  <c r="D60" i="34"/>
  <c r="F60" i="34" s="1"/>
  <c r="O68" i="34" s="1"/>
  <c r="B61" i="34"/>
  <c r="C61" i="34"/>
  <c r="E61" i="34" s="1"/>
  <c r="H61" i="34" s="1"/>
  <c r="G61" i="34" s="1"/>
  <c r="AS7" i="6"/>
  <c r="C60" i="6"/>
  <c r="E60" i="6" s="1"/>
  <c r="H60" i="6" s="1"/>
  <c r="G60" i="6" s="1"/>
  <c r="D59" i="6"/>
  <c r="F59" i="6" s="1"/>
  <c r="B60" i="6"/>
  <c r="Q68" i="34"/>
  <c r="K68" i="34"/>
  <c r="P68" i="34"/>
  <c r="L68" i="34"/>
  <c r="N68" i="34"/>
  <c r="J69" i="34"/>
  <c r="M67" i="34"/>
  <c r="AK6" i="33"/>
  <c r="AR8" i="6"/>
  <c r="AK7" i="33" s="1"/>
  <c r="AJ60" i="70"/>
  <c r="HD390" i="62" l="1"/>
  <c r="HC390" i="62"/>
  <c r="AK60" i="70"/>
  <c r="M68" i="34"/>
  <c r="AL6" i="33"/>
  <c r="AS8" i="6"/>
  <c r="AL7" i="33" s="1"/>
  <c r="H46" i="10" s="1"/>
  <c r="N69" i="34"/>
  <c r="L69" i="34"/>
  <c r="K69" i="34"/>
  <c r="Q69" i="34"/>
  <c r="P69" i="34"/>
  <c r="J70" i="34"/>
  <c r="D61" i="34"/>
  <c r="F61" i="34" s="1"/>
  <c r="O69" i="34" s="1"/>
  <c r="B62" i="34"/>
  <c r="C62" i="34"/>
  <c r="E62" i="34" s="1"/>
  <c r="H62" i="34" s="1"/>
  <c r="G62" i="34" s="1"/>
  <c r="AG58" i="70"/>
  <c r="AH45" i="15"/>
  <c r="AH47" i="15" s="1"/>
  <c r="D60" i="6"/>
  <c r="F60" i="6" s="1"/>
  <c r="B61" i="6"/>
  <c r="C61" i="6"/>
  <c r="E61" i="6" s="1"/>
  <c r="H61" i="6" s="1"/>
  <c r="G61" i="6" s="1"/>
  <c r="DZ214" i="62"/>
  <c r="AC45" i="11"/>
  <c r="HD391" i="62" l="1"/>
  <c r="HC391" i="62"/>
  <c r="CK150" i="62"/>
  <c r="H45" i="10"/>
  <c r="AL60" i="70"/>
  <c r="H44" i="10"/>
  <c r="EA214" i="62"/>
  <c r="AD45" i="11"/>
  <c r="Q70" i="34"/>
  <c r="K70" i="34"/>
  <c r="P70" i="34"/>
  <c r="L70" i="34"/>
  <c r="N70" i="34"/>
  <c r="J71" i="34"/>
  <c r="M69" i="34"/>
  <c r="D62" i="34"/>
  <c r="F62" i="34" s="1"/>
  <c r="O70" i="34" s="1"/>
  <c r="B63" i="34"/>
  <c r="C63" i="34"/>
  <c r="E63" i="34" s="1"/>
  <c r="H63" i="34" s="1"/>
  <c r="G63" i="34" s="1"/>
  <c r="B62" i="6"/>
  <c r="C62" i="6"/>
  <c r="E62" i="6" s="1"/>
  <c r="H62" i="6" s="1"/>
  <c r="G62" i="6" s="1"/>
  <c r="D61" i="6"/>
  <c r="F61" i="6" s="1"/>
  <c r="AH58" i="70"/>
  <c r="AI45" i="15"/>
  <c r="AI47" i="15" s="1"/>
  <c r="HC392" i="62" l="1"/>
  <c r="HD392" i="62"/>
  <c r="M70" i="34"/>
  <c r="C63" i="6"/>
  <c r="E63" i="6" s="1"/>
  <c r="H63" i="6" s="1"/>
  <c r="G63" i="6" s="1"/>
  <c r="D62" i="6"/>
  <c r="F62" i="6" s="1"/>
  <c r="B63" i="6"/>
  <c r="CK148" i="62"/>
  <c r="H43" i="10"/>
  <c r="AI58" i="70"/>
  <c r="AJ45" i="15"/>
  <c r="AJ47" i="15" s="1"/>
  <c r="CK149" i="62"/>
  <c r="M36" i="51"/>
  <c r="H64" i="10"/>
  <c r="EB214" i="62"/>
  <c r="AE45" i="11"/>
  <c r="N71" i="34"/>
  <c r="Q71" i="34"/>
  <c r="P71" i="34"/>
  <c r="K71" i="34"/>
  <c r="L71" i="34"/>
  <c r="J72" i="34"/>
  <c r="B64" i="34"/>
  <c r="D63" i="34"/>
  <c r="F63" i="34" s="1"/>
  <c r="O71" i="34" s="1"/>
  <c r="C64" i="34"/>
  <c r="E64" i="34" s="1"/>
  <c r="H64" i="34" s="1"/>
  <c r="G64" i="34" s="1"/>
  <c r="HD393" i="62" l="1"/>
  <c r="HC393" i="62"/>
  <c r="CK147" i="62"/>
  <c r="M34" i="51"/>
  <c r="H63" i="10"/>
  <c r="H69" i="10"/>
  <c r="CK157" i="62" s="1"/>
  <c r="H54" i="10"/>
  <c r="B64" i="6"/>
  <c r="C64" i="6"/>
  <c r="E64" i="6" s="1"/>
  <c r="H64" i="6" s="1"/>
  <c r="G64" i="6" s="1"/>
  <c r="D63" i="6"/>
  <c r="F63" i="6" s="1"/>
  <c r="EC214" i="62"/>
  <c r="AF45" i="11"/>
  <c r="D64" i="34"/>
  <c r="F64" i="34" s="1"/>
  <c r="O72" i="34" s="1"/>
  <c r="B65" i="34"/>
  <c r="C65" i="34"/>
  <c r="E65" i="34" s="1"/>
  <c r="H65" i="34" s="1"/>
  <c r="G65" i="34" s="1"/>
  <c r="Q72" i="34"/>
  <c r="K72" i="34"/>
  <c r="P72" i="34"/>
  <c r="L72" i="34"/>
  <c r="N72" i="34"/>
  <c r="J73" i="34"/>
  <c r="M71" i="34"/>
  <c r="AJ58" i="70"/>
  <c r="AK45" i="15"/>
  <c r="AK47" i="15" s="1"/>
  <c r="M72" i="34" l="1"/>
  <c r="HC394" i="62"/>
  <c r="HD394" i="62"/>
  <c r="C65" i="6"/>
  <c r="E65" i="6" s="1"/>
  <c r="H65" i="6" s="1"/>
  <c r="G65" i="6" s="1"/>
  <c r="D64" i="6"/>
  <c r="F64" i="6" s="1"/>
  <c r="B65" i="6"/>
  <c r="AK58" i="70"/>
  <c r="AL45" i="15"/>
  <c r="AL47" i="15" s="1"/>
  <c r="C66" i="34"/>
  <c r="E66" i="34" s="1"/>
  <c r="H66" i="34" s="1"/>
  <c r="G66" i="34" s="1"/>
  <c r="D65" i="34"/>
  <c r="F65" i="34" s="1"/>
  <c r="O73" i="34" s="1"/>
  <c r="B66" i="34"/>
  <c r="I12" i="61"/>
  <c r="M40" i="51"/>
  <c r="CK153" i="62"/>
  <c r="H65" i="10"/>
  <c r="ED214" i="62"/>
  <c r="AG45" i="11"/>
  <c r="N73" i="34"/>
  <c r="P73" i="34"/>
  <c r="Q73" i="34"/>
  <c r="K73" i="34"/>
  <c r="L73" i="34"/>
  <c r="J74" i="34"/>
  <c r="HC395" i="62" l="1"/>
  <c r="HD395" i="62"/>
  <c r="M73" i="34"/>
  <c r="EE214" i="62"/>
  <c r="AH45" i="11"/>
  <c r="AL58" i="70"/>
  <c r="H29" i="10"/>
  <c r="L39" i="20"/>
  <c r="C66" i="6"/>
  <c r="E66" i="6" s="1"/>
  <c r="H66" i="6" s="1"/>
  <c r="G66" i="6" s="1"/>
  <c r="D65" i="6"/>
  <c r="F65" i="6" s="1"/>
  <c r="B66" i="6"/>
  <c r="D66" i="34"/>
  <c r="F66" i="34" s="1"/>
  <c r="O74" i="34" s="1"/>
  <c r="B67" i="34"/>
  <c r="C67" i="34"/>
  <c r="E67" i="34" s="1"/>
  <c r="H67" i="34" s="1"/>
  <c r="G67" i="34" s="1"/>
  <c r="I14" i="61"/>
  <c r="Q74" i="34"/>
  <c r="K74" i="34"/>
  <c r="P74" i="34"/>
  <c r="L74" i="34"/>
  <c r="N74" i="34"/>
  <c r="J75" i="34"/>
  <c r="M74" i="34" l="1"/>
  <c r="HC396" i="62"/>
  <c r="HD396" i="62"/>
  <c r="EF214" i="62"/>
  <c r="AI45" i="11"/>
  <c r="D66" i="6"/>
  <c r="F66" i="6" s="1"/>
  <c r="B67" i="6"/>
  <c r="C67" i="6"/>
  <c r="E67" i="6" s="1"/>
  <c r="H67" i="6" s="1"/>
  <c r="G67" i="6" s="1"/>
  <c r="B68" i="34"/>
  <c r="D67" i="34"/>
  <c r="F67" i="34" s="1"/>
  <c r="O75" i="34" s="1"/>
  <c r="C68" i="34"/>
  <c r="E68" i="34" s="1"/>
  <c r="H68" i="34" s="1"/>
  <c r="G68" i="34" s="1"/>
  <c r="CK136" i="62"/>
  <c r="L29" i="20"/>
  <c r="L40" i="20" s="1"/>
  <c r="H22" i="10"/>
  <c r="N75" i="34"/>
  <c r="P75" i="34"/>
  <c r="K75" i="34"/>
  <c r="Q75" i="34"/>
  <c r="L75" i="34"/>
  <c r="J76" i="34"/>
  <c r="M75" i="34" l="1"/>
  <c r="HD397" i="62"/>
  <c r="HC397" i="62"/>
  <c r="D68" i="34"/>
  <c r="F68" i="34" s="1"/>
  <c r="O76" i="34" s="1"/>
  <c r="B69" i="34"/>
  <c r="C69" i="34"/>
  <c r="E69" i="34" s="1"/>
  <c r="H69" i="34" s="1"/>
  <c r="G69" i="34" s="1"/>
  <c r="B68" i="6"/>
  <c r="C68" i="6"/>
  <c r="E68" i="6" s="1"/>
  <c r="H68" i="6" s="1"/>
  <c r="G68" i="6" s="1"/>
  <c r="D67" i="6"/>
  <c r="F67" i="6" s="1"/>
  <c r="EG214" i="62"/>
  <c r="AJ45" i="11"/>
  <c r="Q76" i="34"/>
  <c r="K76" i="34"/>
  <c r="P76" i="34"/>
  <c r="L76" i="34"/>
  <c r="N76" i="34"/>
  <c r="J77" i="34"/>
  <c r="CK133" i="62"/>
  <c r="M24" i="51"/>
  <c r="H68" i="10"/>
  <c r="CK156" i="62" s="1"/>
  <c r="H59" i="10"/>
  <c r="H30" i="10"/>
  <c r="M76" i="34" l="1"/>
  <c r="HD398" i="62"/>
  <c r="HC398" i="62"/>
  <c r="C69" i="6"/>
  <c r="E69" i="6" s="1"/>
  <c r="H69" i="6" s="1"/>
  <c r="G69" i="6" s="1"/>
  <c r="D68" i="6"/>
  <c r="F68" i="6" s="1"/>
  <c r="B69" i="6"/>
  <c r="CK137" i="62"/>
  <c r="I30" i="10"/>
  <c r="CL137" i="62" s="1"/>
  <c r="H60" i="10"/>
  <c r="I60" i="10" s="1"/>
  <c r="H55" i="10"/>
  <c r="L25" i="20" s="1"/>
  <c r="I3" i="10"/>
  <c r="I33" i="10"/>
  <c r="I45" i="10"/>
  <c r="I43" i="10"/>
  <c r="I54" i="10"/>
  <c r="D69" i="34"/>
  <c r="F69" i="34" s="1"/>
  <c r="O77" i="34" s="1"/>
  <c r="B70" i="34"/>
  <c r="C70" i="34"/>
  <c r="E70" i="34" s="1"/>
  <c r="H70" i="34" s="1"/>
  <c r="G70" i="34" s="1"/>
  <c r="I13" i="61"/>
  <c r="M28" i="51"/>
  <c r="N77" i="34"/>
  <c r="P77" i="34"/>
  <c r="Q77" i="34"/>
  <c r="L77" i="34"/>
  <c r="K77" i="34"/>
  <c r="J78" i="34"/>
  <c r="I22" i="10"/>
  <c r="EH214" i="62"/>
  <c r="AK45" i="11"/>
  <c r="M77" i="34" l="1"/>
  <c r="HD399" i="62"/>
  <c r="HC399" i="62"/>
  <c r="Q78" i="34"/>
  <c r="K78" i="34"/>
  <c r="P78" i="34"/>
  <c r="L78" i="34"/>
  <c r="N78" i="34"/>
  <c r="J79" i="34"/>
  <c r="L23" i="20"/>
  <c r="M40" i="20"/>
  <c r="G13" i="20" s="1"/>
  <c r="EI214" i="62"/>
  <c r="AL45" i="11"/>
  <c r="EJ214" i="62" s="1"/>
  <c r="CL147" i="62"/>
  <c r="I63" i="10"/>
  <c r="B70" i="6"/>
  <c r="C70" i="6"/>
  <c r="E70" i="6" s="1"/>
  <c r="H70" i="6" s="1"/>
  <c r="G70" i="6" s="1"/>
  <c r="D69" i="6"/>
  <c r="F69" i="6" s="1"/>
  <c r="D70" i="34"/>
  <c r="F70" i="34" s="1"/>
  <c r="O78" i="34" s="1"/>
  <c r="B71" i="34"/>
  <c r="C71" i="34"/>
  <c r="E71" i="34" s="1"/>
  <c r="H71" i="34" s="1"/>
  <c r="G71" i="34" s="1"/>
  <c r="N28" i="51"/>
  <c r="M41" i="51"/>
  <c r="N18" i="51"/>
  <c r="N30" i="51"/>
  <c r="N36" i="51"/>
  <c r="N34" i="51"/>
  <c r="N40" i="51"/>
  <c r="N24" i="51"/>
  <c r="CL149" i="62"/>
  <c r="I64" i="10"/>
  <c r="CL129" i="62"/>
  <c r="I58" i="10"/>
  <c r="CL153" i="62"/>
  <c r="I65" i="10"/>
  <c r="CL133" i="62"/>
  <c r="I59" i="10"/>
  <c r="CL140" i="62"/>
  <c r="I62" i="10"/>
  <c r="HC400" i="62" l="1"/>
  <c r="HD400" i="62"/>
  <c r="C71" i="6"/>
  <c r="E71" i="6" s="1"/>
  <c r="H71" i="6" s="1"/>
  <c r="G71" i="6" s="1"/>
  <c r="D70" i="6"/>
  <c r="F70" i="6" s="1"/>
  <c r="B71" i="6"/>
  <c r="N79" i="34"/>
  <c r="P79" i="34"/>
  <c r="Q79" i="34"/>
  <c r="K79" i="34"/>
  <c r="L79" i="34"/>
  <c r="J80" i="34"/>
  <c r="M78" i="34"/>
  <c r="C72" i="34"/>
  <c r="E72" i="34" s="1"/>
  <c r="H72" i="34" s="1"/>
  <c r="G72" i="34" s="1"/>
  <c r="B72" i="34"/>
  <c r="D71" i="34"/>
  <c r="F71" i="34" s="1"/>
  <c r="O79" i="34" s="1"/>
  <c r="HD401" i="62" l="1"/>
  <c r="HC401" i="62"/>
  <c r="M79" i="34"/>
  <c r="D72" i="34"/>
  <c r="F72" i="34" s="1"/>
  <c r="O80" i="34" s="1"/>
  <c r="B73" i="34"/>
  <c r="C73" i="34"/>
  <c r="E73" i="34" s="1"/>
  <c r="H73" i="34" s="1"/>
  <c r="G73" i="34" s="1"/>
  <c r="Q80" i="34"/>
  <c r="K80" i="34"/>
  <c r="P80" i="34"/>
  <c r="L80" i="34"/>
  <c r="N80" i="34"/>
  <c r="J81" i="34"/>
  <c r="C72" i="6"/>
  <c r="E72" i="6" s="1"/>
  <c r="H72" i="6" s="1"/>
  <c r="G72" i="6" s="1"/>
  <c r="D71" i="6"/>
  <c r="F71" i="6" s="1"/>
  <c r="B72" i="6"/>
  <c r="M80" i="34" l="1"/>
  <c r="HD402" i="62"/>
  <c r="HC402" i="62"/>
  <c r="N81" i="34"/>
  <c r="P81" i="34"/>
  <c r="K81" i="34"/>
  <c r="Q81" i="34"/>
  <c r="L81" i="34"/>
  <c r="J82" i="34"/>
  <c r="D73" i="34"/>
  <c r="F73" i="34" s="1"/>
  <c r="O81" i="34" s="1"/>
  <c r="B74" i="34"/>
  <c r="C74" i="34"/>
  <c r="E74" i="34" s="1"/>
  <c r="H74" i="34" s="1"/>
  <c r="G74" i="34" s="1"/>
  <c r="D72" i="6"/>
  <c r="F72" i="6" s="1"/>
  <c r="B73" i="6"/>
  <c r="C73" i="6"/>
  <c r="E73" i="6" s="1"/>
  <c r="H73" i="6" s="1"/>
  <c r="G73" i="6" s="1"/>
  <c r="M81" i="34" l="1"/>
  <c r="HD403" i="62"/>
  <c r="HC403" i="62"/>
  <c r="Q82" i="34"/>
  <c r="K82" i="34"/>
  <c r="P82" i="34"/>
  <c r="L82" i="34"/>
  <c r="N82" i="34"/>
  <c r="J83" i="34"/>
  <c r="B74" i="6"/>
  <c r="D73" i="6"/>
  <c r="F73" i="6" s="1"/>
  <c r="C74" i="6"/>
  <c r="E74" i="6" s="1"/>
  <c r="H74" i="6" s="1"/>
  <c r="G74" i="6" s="1"/>
  <c r="D74" i="34"/>
  <c r="F74" i="34" s="1"/>
  <c r="O82" i="34" s="1"/>
  <c r="C75" i="34"/>
  <c r="E75" i="34" s="1"/>
  <c r="H75" i="34" s="1"/>
  <c r="G75" i="34" s="1"/>
  <c r="B75" i="34"/>
  <c r="HD404" i="62" l="1"/>
  <c r="HC404" i="62"/>
  <c r="M82" i="34"/>
  <c r="D75" i="34"/>
  <c r="F75" i="34" s="1"/>
  <c r="O83" i="34" s="1"/>
  <c r="B76" i="34"/>
  <c r="C76" i="34"/>
  <c r="E76" i="34" s="1"/>
  <c r="H76" i="34" s="1"/>
  <c r="G76" i="34" s="1"/>
  <c r="N83" i="34"/>
  <c r="P83" i="34"/>
  <c r="Q83" i="34"/>
  <c r="L83" i="34"/>
  <c r="K83" i="34"/>
  <c r="J84" i="34"/>
  <c r="C75" i="6"/>
  <c r="E75" i="6" s="1"/>
  <c r="H75" i="6" s="1"/>
  <c r="G75" i="6" s="1"/>
  <c r="D74" i="6"/>
  <c r="F74" i="6" s="1"/>
  <c r="B75" i="6"/>
  <c r="HD405" i="62" l="1"/>
  <c r="HC405" i="62"/>
  <c r="Q84" i="34"/>
  <c r="K84" i="34"/>
  <c r="P84" i="34"/>
  <c r="L84" i="34"/>
  <c r="N84" i="34"/>
  <c r="J85" i="34"/>
  <c r="M83" i="34"/>
  <c r="B76" i="6"/>
  <c r="D75" i="6"/>
  <c r="F75" i="6" s="1"/>
  <c r="C76" i="6"/>
  <c r="E76" i="6" s="1"/>
  <c r="H76" i="6" s="1"/>
  <c r="G76" i="6" s="1"/>
  <c r="D76" i="34"/>
  <c r="F76" i="34" s="1"/>
  <c r="O84" i="34" s="1"/>
  <c r="B77" i="34"/>
  <c r="C77" i="34"/>
  <c r="E77" i="34" s="1"/>
  <c r="H77" i="34" s="1"/>
  <c r="G77" i="34" s="1"/>
  <c r="HD406" i="62" l="1"/>
  <c r="HC406" i="62"/>
  <c r="C78" i="34"/>
  <c r="E78" i="34" s="1"/>
  <c r="H78" i="34" s="1"/>
  <c r="G78" i="34" s="1"/>
  <c r="D77" i="34"/>
  <c r="F77" i="34" s="1"/>
  <c r="O85" i="34" s="1"/>
  <c r="B78" i="34"/>
  <c r="N85" i="34"/>
  <c r="P85" i="34"/>
  <c r="Q85" i="34"/>
  <c r="K85" i="34"/>
  <c r="L85" i="34"/>
  <c r="J86" i="34"/>
  <c r="M84" i="34"/>
  <c r="C77" i="6"/>
  <c r="E77" i="6" s="1"/>
  <c r="H77" i="6" s="1"/>
  <c r="G77" i="6" s="1"/>
  <c r="D76" i="6"/>
  <c r="F76" i="6" s="1"/>
  <c r="B77" i="6"/>
  <c r="HD407" i="62" l="1"/>
  <c r="HC407" i="62"/>
  <c r="M85" i="34"/>
  <c r="D78" i="34"/>
  <c r="F78" i="34" s="1"/>
  <c r="O86" i="34" s="1"/>
  <c r="B79" i="34"/>
  <c r="C79" i="34"/>
  <c r="E79" i="34" s="1"/>
  <c r="H79" i="34" s="1"/>
  <c r="G79" i="34" s="1"/>
  <c r="Q86" i="34"/>
  <c r="K86" i="34"/>
  <c r="P86" i="34"/>
  <c r="L86" i="34"/>
  <c r="N86" i="34"/>
  <c r="J87" i="34"/>
  <c r="C78" i="6"/>
  <c r="E78" i="6" s="1"/>
  <c r="H78" i="6" s="1"/>
  <c r="G78" i="6" s="1"/>
  <c r="D77" i="6"/>
  <c r="F77" i="6" s="1"/>
  <c r="B78" i="6"/>
  <c r="M86" i="34" l="1"/>
  <c r="HC408" i="62"/>
  <c r="HD408" i="62"/>
  <c r="D78" i="6"/>
  <c r="F78" i="6" s="1"/>
  <c r="B79" i="6"/>
  <c r="C79" i="6"/>
  <c r="E79" i="6" s="1"/>
  <c r="H79" i="6" s="1"/>
  <c r="G79" i="6" s="1"/>
  <c r="D79" i="34"/>
  <c r="F79" i="34" s="1"/>
  <c r="O87" i="34" s="1"/>
  <c r="B80" i="34"/>
  <c r="C80" i="34"/>
  <c r="E80" i="34" s="1"/>
  <c r="H80" i="34" s="1"/>
  <c r="G80" i="34" s="1"/>
  <c r="N87" i="34"/>
  <c r="P87" i="34"/>
  <c r="K87" i="34"/>
  <c r="Q87" i="34"/>
  <c r="L87" i="34"/>
  <c r="J88" i="34"/>
  <c r="M87" i="34" l="1"/>
  <c r="HD409" i="62"/>
  <c r="HC409" i="62"/>
  <c r="Q88" i="34"/>
  <c r="K88" i="34"/>
  <c r="P88" i="34"/>
  <c r="L88" i="34"/>
  <c r="N88" i="34"/>
  <c r="J89" i="34"/>
  <c r="D80" i="34"/>
  <c r="F80" i="34" s="1"/>
  <c r="O88" i="34" s="1"/>
  <c r="C81" i="34"/>
  <c r="E81" i="34" s="1"/>
  <c r="H81" i="34" s="1"/>
  <c r="G81" i="34" s="1"/>
  <c r="B81" i="34"/>
  <c r="B80" i="6"/>
  <c r="C80" i="6"/>
  <c r="E80" i="6" s="1"/>
  <c r="H80" i="6" s="1"/>
  <c r="G80" i="6" s="1"/>
  <c r="D79" i="6"/>
  <c r="F79" i="6" s="1"/>
  <c r="HD410" i="62" l="1"/>
  <c r="HC410" i="62"/>
  <c r="M88" i="34"/>
  <c r="D81" i="34"/>
  <c r="F81" i="34" s="1"/>
  <c r="O89" i="34" s="1"/>
  <c r="B82" i="34"/>
  <c r="C82" i="34"/>
  <c r="E82" i="34" s="1"/>
  <c r="H82" i="34" s="1"/>
  <c r="G82" i="34" s="1"/>
  <c r="C81" i="6"/>
  <c r="E81" i="6" s="1"/>
  <c r="H81" i="6" s="1"/>
  <c r="G81" i="6" s="1"/>
  <c r="D80" i="6"/>
  <c r="F80" i="6" s="1"/>
  <c r="B81" i="6"/>
  <c r="N89" i="34"/>
  <c r="P89" i="34"/>
  <c r="Q89" i="34"/>
  <c r="L89" i="34"/>
  <c r="K89" i="34"/>
  <c r="J90" i="34"/>
  <c r="M89" i="34" l="1"/>
  <c r="HC411" i="62"/>
  <c r="HD411" i="62"/>
  <c r="Q90" i="34"/>
  <c r="K90" i="34"/>
  <c r="P90" i="34"/>
  <c r="L90" i="34"/>
  <c r="N90" i="34"/>
  <c r="J91" i="34"/>
  <c r="D82" i="34"/>
  <c r="F82" i="34" s="1"/>
  <c r="O90" i="34" s="1"/>
  <c r="B83" i="34"/>
  <c r="C83" i="34"/>
  <c r="E83" i="34" s="1"/>
  <c r="H83" i="34" s="1"/>
  <c r="G83" i="34" s="1"/>
  <c r="B82" i="6"/>
  <c r="C82" i="6"/>
  <c r="E82" i="6" s="1"/>
  <c r="H82" i="6" s="1"/>
  <c r="G82" i="6" s="1"/>
  <c r="D81" i="6"/>
  <c r="F81" i="6" s="1"/>
  <c r="M90" i="34" l="1"/>
  <c r="HC412" i="62"/>
  <c r="HD412" i="62"/>
  <c r="C83" i="6"/>
  <c r="E83" i="6" s="1"/>
  <c r="H83" i="6" s="1"/>
  <c r="G83" i="6" s="1"/>
  <c r="D82" i="6"/>
  <c r="F82" i="6" s="1"/>
  <c r="B83" i="6"/>
  <c r="N91" i="34"/>
  <c r="P91" i="34"/>
  <c r="Q91" i="34"/>
  <c r="K91" i="34"/>
  <c r="L91" i="34"/>
  <c r="J92" i="34"/>
  <c r="C84" i="34"/>
  <c r="E84" i="34" s="1"/>
  <c r="H84" i="34" s="1"/>
  <c r="G84" i="34" s="1"/>
  <c r="D83" i="34"/>
  <c r="F83" i="34" s="1"/>
  <c r="O91" i="34" s="1"/>
  <c r="B84" i="34"/>
  <c r="HD413" i="62" l="1"/>
  <c r="HC413" i="62"/>
  <c r="M91" i="34"/>
  <c r="C84" i="6"/>
  <c r="E84" i="6" s="1"/>
  <c r="H84" i="6" s="1"/>
  <c r="G84" i="6" s="1"/>
  <c r="D83" i="6"/>
  <c r="F83" i="6" s="1"/>
  <c r="B84" i="6"/>
  <c r="D84" i="34"/>
  <c r="F84" i="34" s="1"/>
  <c r="O92" i="34" s="1"/>
  <c r="B85" i="34"/>
  <c r="C85" i="34"/>
  <c r="E85" i="34" s="1"/>
  <c r="H85" i="34" s="1"/>
  <c r="G85" i="34" s="1"/>
  <c r="Q92" i="34"/>
  <c r="K92" i="34"/>
  <c r="P92" i="34"/>
  <c r="L92" i="34"/>
  <c r="N92" i="34"/>
  <c r="J93" i="34"/>
  <c r="M92" i="34" l="1"/>
  <c r="HC414" i="62"/>
  <c r="HD414" i="62"/>
  <c r="D85" i="34"/>
  <c r="F85" i="34" s="1"/>
  <c r="O93" i="34" s="1"/>
  <c r="B86" i="34"/>
  <c r="C86" i="34"/>
  <c r="E86" i="34" s="1"/>
  <c r="H86" i="34" s="1"/>
  <c r="G86" i="34" s="1"/>
  <c r="D84" i="6"/>
  <c r="F84" i="6" s="1"/>
  <c r="B85" i="6"/>
  <c r="C85" i="6"/>
  <c r="E85" i="6" s="1"/>
  <c r="H85" i="6" s="1"/>
  <c r="G85" i="6" s="1"/>
  <c r="N93" i="34"/>
  <c r="P93" i="34"/>
  <c r="K93" i="34"/>
  <c r="Q93" i="34"/>
  <c r="L93" i="34"/>
  <c r="J94" i="34"/>
  <c r="M93" i="34" l="1"/>
  <c r="HD415" i="62"/>
  <c r="HC415" i="62"/>
  <c r="B86" i="6"/>
  <c r="C86" i="6"/>
  <c r="E86" i="6" s="1"/>
  <c r="H86" i="6" s="1"/>
  <c r="G86" i="6" s="1"/>
  <c r="D85" i="6"/>
  <c r="F85" i="6" s="1"/>
  <c r="Q94" i="34"/>
  <c r="K94" i="34"/>
  <c r="P94" i="34"/>
  <c r="L94" i="34"/>
  <c r="N94" i="34"/>
  <c r="J95" i="34"/>
  <c r="D86" i="34"/>
  <c r="F86" i="34" s="1"/>
  <c r="O94" i="34" s="1"/>
  <c r="B87" i="34"/>
  <c r="C87" i="34"/>
  <c r="E87" i="34" s="1"/>
  <c r="H87" i="34" s="1"/>
  <c r="G87" i="34" s="1"/>
  <c r="HC416" i="62" l="1"/>
  <c r="HD416" i="62"/>
  <c r="M94" i="34"/>
  <c r="C88" i="34"/>
  <c r="E88" i="34" s="1"/>
  <c r="H88" i="34" s="1"/>
  <c r="G88" i="34" s="1"/>
  <c r="D87" i="34"/>
  <c r="F87" i="34" s="1"/>
  <c r="O95" i="34" s="1"/>
  <c r="B88" i="34"/>
  <c r="N95" i="34"/>
  <c r="P95" i="34"/>
  <c r="Q95" i="34"/>
  <c r="L95" i="34"/>
  <c r="K95" i="34"/>
  <c r="J96" i="34"/>
  <c r="D86" i="6"/>
  <c r="F86" i="6" s="1"/>
  <c r="B87" i="6"/>
  <c r="C87" i="6"/>
  <c r="E87" i="6" s="1"/>
  <c r="H87" i="6" s="1"/>
  <c r="G87" i="6" s="1"/>
  <c r="M95" i="34" l="1"/>
  <c r="HC417" i="62"/>
  <c r="HD417" i="62"/>
  <c r="B88" i="6"/>
  <c r="C88" i="6"/>
  <c r="E88" i="6" s="1"/>
  <c r="H88" i="6" s="1"/>
  <c r="G88" i="6" s="1"/>
  <c r="D87" i="6"/>
  <c r="F87" i="6" s="1"/>
  <c r="Q96" i="34"/>
  <c r="K96" i="34"/>
  <c r="P96" i="34"/>
  <c r="L96" i="34"/>
  <c r="N96" i="34"/>
  <c r="J97" i="34"/>
  <c r="D88" i="34"/>
  <c r="F88" i="34" s="1"/>
  <c r="O96" i="34" s="1"/>
  <c r="B89" i="34"/>
  <c r="C89" i="34"/>
  <c r="E89" i="34" s="1"/>
  <c r="H89" i="34" s="1"/>
  <c r="G89" i="34" s="1"/>
  <c r="HD418" i="62" l="1"/>
  <c r="HC418" i="62"/>
  <c r="M96" i="34"/>
  <c r="C89" i="6"/>
  <c r="E89" i="6" s="1"/>
  <c r="H89" i="6" s="1"/>
  <c r="G89" i="6" s="1"/>
  <c r="D88" i="6"/>
  <c r="F88" i="6" s="1"/>
  <c r="B89" i="6"/>
  <c r="D89" i="34"/>
  <c r="F89" i="34" s="1"/>
  <c r="O97" i="34" s="1"/>
  <c r="B90" i="34"/>
  <c r="C90" i="34"/>
  <c r="E90" i="34" s="1"/>
  <c r="H90" i="34" s="1"/>
  <c r="G90" i="34" s="1"/>
  <c r="N97" i="34"/>
  <c r="P97" i="34"/>
  <c r="Q97" i="34"/>
  <c r="K97" i="34"/>
  <c r="L97" i="34"/>
  <c r="J98" i="34"/>
  <c r="HD419" i="62" l="1"/>
  <c r="HC419" i="62"/>
  <c r="D89" i="6"/>
  <c r="F89" i="6" s="1"/>
  <c r="B90" i="6"/>
  <c r="C90" i="6"/>
  <c r="E90" i="6" s="1"/>
  <c r="H90" i="6" s="1"/>
  <c r="G90" i="6" s="1"/>
  <c r="D90" i="34"/>
  <c r="F90" i="34" s="1"/>
  <c r="O98" i="34" s="1"/>
  <c r="C91" i="34"/>
  <c r="E91" i="34" s="1"/>
  <c r="H91" i="34" s="1"/>
  <c r="G91" i="34" s="1"/>
  <c r="B91" i="34"/>
  <c r="Q98" i="34"/>
  <c r="K98" i="34"/>
  <c r="P98" i="34"/>
  <c r="L98" i="34"/>
  <c r="N98" i="34"/>
  <c r="J99" i="34"/>
  <c r="M97" i="34"/>
  <c r="HC420" i="62" l="1"/>
  <c r="HD420" i="62"/>
  <c r="M98" i="34"/>
  <c r="D91" i="34"/>
  <c r="F91" i="34" s="1"/>
  <c r="O99" i="34" s="1"/>
  <c r="B92" i="34"/>
  <c r="C92" i="34"/>
  <c r="E92" i="34" s="1"/>
  <c r="H92" i="34" s="1"/>
  <c r="G92" i="34" s="1"/>
  <c r="N99" i="34"/>
  <c r="P99" i="34"/>
  <c r="K99" i="34"/>
  <c r="Q99" i="34"/>
  <c r="L99" i="34"/>
  <c r="J100" i="34"/>
  <c r="C91" i="6"/>
  <c r="E91" i="6" s="1"/>
  <c r="H91" i="6" s="1"/>
  <c r="G91" i="6" s="1"/>
  <c r="D90" i="6"/>
  <c r="F90" i="6" s="1"/>
  <c r="B91" i="6"/>
  <c r="M99" i="34" l="1"/>
  <c r="HD421" i="62"/>
  <c r="HC421" i="62"/>
  <c r="D92" i="34"/>
  <c r="F92" i="34" s="1"/>
  <c r="O100" i="34" s="1"/>
  <c r="B93" i="34"/>
  <c r="C93" i="34"/>
  <c r="E93" i="34" s="1"/>
  <c r="H93" i="34" s="1"/>
  <c r="G93" i="34" s="1"/>
  <c r="B92" i="6"/>
  <c r="D91" i="6"/>
  <c r="F91" i="6" s="1"/>
  <c r="C92" i="6"/>
  <c r="E92" i="6" s="1"/>
  <c r="H92" i="6" s="1"/>
  <c r="G92" i="6" s="1"/>
  <c r="Q100" i="34"/>
  <c r="K100" i="34"/>
  <c r="P100" i="34"/>
  <c r="L100" i="34"/>
  <c r="N100" i="34"/>
  <c r="J101" i="34"/>
  <c r="M100" i="34" l="1"/>
  <c r="HC422" i="62"/>
  <c r="HD422" i="62"/>
  <c r="D92" i="6"/>
  <c r="F92" i="6" s="1"/>
  <c r="B93" i="6"/>
  <c r="C93" i="6"/>
  <c r="E93" i="6" s="1"/>
  <c r="H93" i="6" s="1"/>
  <c r="G93" i="6" s="1"/>
  <c r="C94" i="34"/>
  <c r="E94" i="34" s="1"/>
  <c r="H94" i="34" s="1"/>
  <c r="G94" i="34" s="1"/>
  <c r="D93" i="34"/>
  <c r="F93" i="34" s="1"/>
  <c r="O101" i="34" s="1"/>
  <c r="B94" i="34"/>
  <c r="N101" i="34"/>
  <c r="P101" i="34"/>
  <c r="Q101" i="34"/>
  <c r="L101" i="34"/>
  <c r="K101" i="34"/>
  <c r="J102" i="34"/>
  <c r="HC423" i="62" l="1"/>
  <c r="HD423" i="62"/>
  <c r="M101" i="34"/>
  <c r="D94" i="34"/>
  <c r="F94" i="34" s="1"/>
  <c r="O102" i="34" s="1"/>
  <c r="B95" i="34"/>
  <c r="C95" i="34"/>
  <c r="E95" i="34" s="1"/>
  <c r="H95" i="34" s="1"/>
  <c r="G95" i="34" s="1"/>
  <c r="B94" i="6"/>
  <c r="D93" i="6"/>
  <c r="F93" i="6" s="1"/>
  <c r="C94" i="6"/>
  <c r="E94" i="6" s="1"/>
  <c r="H94" i="6" s="1"/>
  <c r="G94" i="6" s="1"/>
  <c r="Q102" i="34"/>
  <c r="K102" i="34"/>
  <c r="P102" i="34"/>
  <c r="L102" i="34"/>
  <c r="N102" i="34"/>
  <c r="J103" i="34"/>
  <c r="M102" i="34" l="1"/>
  <c r="HD424" i="62"/>
  <c r="HC424" i="62"/>
  <c r="C95" i="6"/>
  <c r="E95" i="6" s="1"/>
  <c r="H95" i="6" s="1"/>
  <c r="G95" i="6" s="1"/>
  <c r="D94" i="6"/>
  <c r="F94" i="6" s="1"/>
  <c r="B95" i="6"/>
  <c r="D95" i="34"/>
  <c r="F95" i="34" s="1"/>
  <c r="O103" i="34" s="1"/>
  <c r="B96" i="34"/>
  <c r="C96" i="34"/>
  <c r="E96" i="34" s="1"/>
  <c r="H96" i="34" s="1"/>
  <c r="G96" i="34" s="1"/>
  <c r="N103" i="34"/>
  <c r="P103" i="34"/>
  <c r="Q103" i="34"/>
  <c r="K103" i="34"/>
  <c r="L103" i="34"/>
  <c r="J104" i="34"/>
  <c r="M103" i="34" l="1"/>
  <c r="HC425" i="62"/>
  <c r="HD425" i="62"/>
  <c r="Q104" i="34"/>
  <c r="K104" i="34"/>
  <c r="P104" i="34"/>
  <c r="L104" i="34"/>
  <c r="N104" i="34"/>
  <c r="J105" i="34"/>
  <c r="D96" i="34"/>
  <c r="F96" i="34" s="1"/>
  <c r="O104" i="34" s="1"/>
  <c r="C97" i="34"/>
  <c r="E97" i="34" s="1"/>
  <c r="H97" i="34" s="1"/>
  <c r="G97" i="34" s="1"/>
  <c r="B97" i="34"/>
  <c r="D95" i="6"/>
  <c r="F95" i="6" s="1"/>
  <c r="B96" i="6"/>
  <c r="C96" i="6"/>
  <c r="E96" i="6" s="1"/>
  <c r="H96" i="6" s="1"/>
  <c r="G96" i="6" s="1"/>
  <c r="M104" i="34" l="1"/>
  <c r="HC426" i="62"/>
  <c r="HD426" i="62"/>
  <c r="C97" i="6"/>
  <c r="E97" i="6" s="1"/>
  <c r="H97" i="6" s="1"/>
  <c r="G97" i="6" s="1"/>
  <c r="D96" i="6"/>
  <c r="F96" i="6" s="1"/>
  <c r="B97" i="6"/>
  <c r="N105" i="34"/>
  <c r="P105" i="34"/>
  <c r="K105" i="34"/>
  <c r="Q105" i="34"/>
  <c r="L105" i="34"/>
  <c r="J106" i="34"/>
  <c r="D97" i="34"/>
  <c r="F97" i="34" s="1"/>
  <c r="O105" i="34" s="1"/>
  <c r="B98" i="34"/>
  <c r="C98" i="34"/>
  <c r="E98" i="34" s="1"/>
  <c r="H98" i="34" s="1"/>
  <c r="G98" i="34" s="1"/>
  <c r="HC427" i="62" l="1"/>
  <c r="HD427" i="62"/>
  <c r="D98" i="34"/>
  <c r="F98" i="34" s="1"/>
  <c r="O106" i="34" s="1"/>
  <c r="B99" i="34"/>
  <c r="C99" i="34"/>
  <c r="E99" i="34" s="1"/>
  <c r="H99" i="34" s="1"/>
  <c r="G99" i="34" s="1"/>
  <c r="Q106" i="34"/>
  <c r="K106" i="34"/>
  <c r="P106" i="34"/>
  <c r="L106" i="34"/>
  <c r="N106" i="34"/>
  <c r="J107" i="34"/>
  <c r="M105" i="34"/>
  <c r="B98" i="6"/>
  <c r="C98" i="6"/>
  <c r="E98" i="6" s="1"/>
  <c r="H98" i="6" s="1"/>
  <c r="G98" i="6" s="1"/>
  <c r="D97" i="6"/>
  <c r="F97" i="6" s="1"/>
  <c r="M106" i="34" l="1"/>
  <c r="HD428" i="62"/>
  <c r="HC428" i="62"/>
  <c r="N107" i="34"/>
  <c r="P107" i="34"/>
  <c r="Q107" i="34"/>
  <c r="L107" i="34"/>
  <c r="K107" i="34"/>
  <c r="J108" i="34"/>
  <c r="C100" i="34"/>
  <c r="E100" i="34" s="1"/>
  <c r="H100" i="34" s="1"/>
  <c r="G100" i="34" s="1"/>
  <c r="D99" i="34"/>
  <c r="F99" i="34" s="1"/>
  <c r="O107" i="34" s="1"/>
  <c r="B100" i="34"/>
  <c r="D98" i="6"/>
  <c r="F98" i="6" s="1"/>
  <c r="B99" i="6"/>
  <c r="C99" i="6"/>
  <c r="E99" i="6" s="1"/>
  <c r="H99" i="6" s="1"/>
  <c r="G99" i="6" s="1"/>
  <c r="M107" i="34" l="1"/>
  <c r="HC429" i="62"/>
  <c r="HD429" i="62"/>
  <c r="Q108" i="34"/>
  <c r="K108" i="34"/>
  <c r="P108" i="34"/>
  <c r="L108" i="34"/>
  <c r="N108" i="34"/>
  <c r="J109" i="34"/>
  <c r="D100" i="34"/>
  <c r="F100" i="34" s="1"/>
  <c r="O108" i="34" s="1"/>
  <c r="B101" i="34"/>
  <c r="C101" i="34"/>
  <c r="E101" i="34" s="1"/>
  <c r="H101" i="34" s="1"/>
  <c r="G101" i="34" s="1"/>
  <c r="C100" i="6"/>
  <c r="E100" i="6" s="1"/>
  <c r="H100" i="6" s="1"/>
  <c r="G100" i="6" s="1"/>
  <c r="D99" i="6"/>
  <c r="F99" i="6" s="1"/>
  <c r="B100" i="6"/>
  <c r="M108" i="34" l="1"/>
  <c r="HD430" i="62"/>
  <c r="HC430" i="62"/>
  <c r="D101" i="34"/>
  <c r="F101" i="34" s="1"/>
  <c r="O109" i="34" s="1"/>
  <c r="B102" i="34"/>
  <c r="C102" i="34"/>
  <c r="E102" i="34" s="1"/>
  <c r="H102" i="34" s="1"/>
  <c r="G102" i="34" s="1"/>
  <c r="C101" i="6"/>
  <c r="E101" i="6" s="1"/>
  <c r="H101" i="6" s="1"/>
  <c r="G101" i="6" s="1"/>
  <c r="D100" i="6"/>
  <c r="F100" i="6" s="1"/>
  <c r="B101" i="6"/>
  <c r="N109" i="34"/>
  <c r="P109" i="34"/>
  <c r="Q109" i="34"/>
  <c r="K109" i="34"/>
  <c r="L109" i="34"/>
  <c r="J110" i="34"/>
  <c r="M109" i="34" l="1"/>
  <c r="HC431" i="62"/>
  <c r="HD431" i="62"/>
  <c r="Q110" i="34"/>
  <c r="K110" i="34"/>
  <c r="P110" i="34"/>
  <c r="L110" i="34"/>
  <c r="N110" i="34"/>
  <c r="J111" i="34"/>
  <c r="D102" i="34"/>
  <c r="F102" i="34" s="1"/>
  <c r="O110" i="34" s="1"/>
  <c r="C103" i="34"/>
  <c r="E103" i="34" s="1"/>
  <c r="H103" i="34" s="1"/>
  <c r="G103" i="34" s="1"/>
  <c r="B103" i="34"/>
  <c r="D101" i="6"/>
  <c r="F101" i="6" s="1"/>
  <c r="B102" i="6"/>
  <c r="C102" i="6"/>
  <c r="E102" i="6" s="1"/>
  <c r="H102" i="6" s="1"/>
  <c r="G102" i="6" s="1"/>
  <c r="M110" i="34" l="1"/>
  <c r="HC432" i="62"/>
  <c r="HD432" i="62"/>
  <c r="C103" i="6"/>
  <c r="E103" i="6" s="1"/>
  <c r="H103" i="6" s="1"/>
  <c r="G103" i="6" s="1"/>
  <c r="D102" i="6"/>
  <c r="F102" i="6" s="1"/>
  <c r="B103" i="6"/>
  <c r="D103" i="34"/>
  <c r="F103" i="34" s="1"/>
  <c r="O111" i="34" s="1"/>
  <c r="B104" i="34"/>
  <c r="C104" i="34"/>
  <c r="E104" i="34" s="1"/>
  <c r="H104" i="34" s="1"/>
  <c r="G104" i="34" s="1"/>
  <c r="N111" i="34"/>
  <c r="P111" i="34"/>
  <c r="K111" i="34"/>
  <c r="Q111" i="34"/>
  <c r="L111" i="34"/>
  <c r="J112" i="34"/>
  <c r="HC433" i="62" l="1"/>
  <c r="HD433" i="62"/>
  <c r="M111" i="34"/>
  <c r="D104" i="34"/>
  <c r="F104" i="34" s="1"/>
  <c r="O112" i="34" s="1"/>
  <c r="B105" i="34"/>
  <c r="C105" i="34"/>
  <c r="E105" i="34" s="1"/>
  <c r="H105" i="34" s="1"/>
  <c r="G105" i="34" s="1"/>
  <c r="B104" i="6"/>
  <c r="D103" i="6"/>
  <c r="F103" i="6" s="1"/>
  <c r="C104" i="6"/>
  <c r="E104" i="6" s="1"/>
  <c r="H104" i="6" s="1"/>
  <c r="G104" i="6" s="1"/>
  <c r="Q112" i="34"/>
  <c r="K112" i="34"/>
  <c r="P112" i="34"/>
  <c r="L112" i="34"/>
  <c r="N112" i="34"/>
  <c r="J113" i="34"/>
  <c r="M112" i="34" l="1"/>
  <c r="HD434" i="62"/>
  <c r="HC434" i="62"/>
  <c r="N113" i="34"/>
  <c r="P113" i="34"/>
  <c r="Q113" i="34"/>
  <c r="L113" i="34"/>
  <c r="K113" i="34"/>
  <c r="J114" i="34"/>
  <c r="D104" i="6"/>
  <c r="F104" i="6" s="1"/>
  <c r="B105" i="6"/>
  <c r="C105" i="6"/>
  <c r="E105" i="6" s="1"/>
  <c r="H105" i="6" s="1"/>
  <c r="G105" i="6" s="1"/>
  <c r="C106" i="34"/>
  <c r="E106" i="34" s="1"/>
  <c r="H106" i="34" s="1"/>
  <c r="G106" i="34" s="1"/>
  <c r="D105" i="34"/>
  <c r="F105" i="34" s="1"/>
  <c r="O113" i="34" s="1"/>
  <c r="B106" i="34"/>
  <c r="HD435" i="62" l="1"/>
  <c r="HC435" i="62"/>
  <c r="D106" i="34"/>
  <c r="F106" i="34" s="1"/>
  <c r="O114" i="34" s="1"/>
  <c r="B107" i="34"/>
  <c r="C107" i="34"/>
  <c r="E107" i="34" s="1"/>
  <c r="H107" i="34" s="1"/>
  <c r="G107" i="34" s="1"/>
  <c r="C106" i="6"/>
  <c r="E106" i="6" s="1"/>
  <c r="H106" i="6" s="1"/>
  <c r="G106" i="6" s="1"/>
  <c r="D105" i="6"/>
  <c r="F105" i="6" s="1"/>
  <c r="B106" i="6"/>
  <c r="Q114" i="34"/>
  <c r="K114" i="34"/>
  <c r="P114" i="34"/>
  <c r="L114" i="34"/>
  <c r="N114" i="34"/>
  <c r="J115" i="34"/>
  <c r="M113" i="34"/>
  <c r="HD436" i="62" l="1"/>
  <c r="HC436" i="62"/>
  <c r="M114" i="34"/>
  <c r="N115" i="34"/>
  <c r="P115" i="34"/>
  <c r="Q115" i="34"/>
  <c r="K115" i="34"/>
  <c r="L115" i="34"/>
  <c r="J116" i="34"/>
  <c r="D106" i="6"/>
  <c r="F106" i="6" s="1"/>
  <c r="B107" i="6"/>
  <c r="C107" i="6"/>
  <c r="E107" i="6" s="1"/>
  <c r="H107" i="6" s="1"/>
  <c r="G107" i="6" s="1"/>
  <c r="D107" i="34"/>
  <c r="F107" i="34" s="1"/>
  <c r="O115" i="34" s="1"/>
  <c r="B108" i="34"/>
  <c r="C108" i="34"/>
  <c r="E108" i="34" s="1"/>
  <c r="H108" i="34" s="1"/>
  <c r="G108" i="34" s="1"/>
  <c r="HC437" i="62" l="1"/>
  <c r="HD437" i="62"/>
  <c r="D108" i="34"/>
  <c r="F108" i="34" s="1"/>
  <c r="O116" i="34" s="1"/>
  <c r="C109" i="34"/>
  <c r="E109" i="34" s="1"/>
  <c r="H109" i="34" s="1"/>
  <c r="G109" i="34" s="1"/>
  <c r="B109" i="34"/>
  <c r="D107" i="6"/>
  <c r="F107" i="6" s="1"/>
  <c r="B108" i="6"/>
  <c r="C108" i="6"/>
  <c r="E108" i="6" s="1"/>
  <c r="H108" i="6" s="1"/>
  <c r="G108" i="6" s="1"/>
  <c r="Q116" i="34"/>
  <c r="K116" i="34"/>
  <c r="P116" i="34"/>
  <c r="L116" i="34"/>
  <c r="N116" i="34"/>
  <c r="J117" i="34"/>
  <c r="M115" i="34"/>
  <c r="M116" i="34" l="1"/>
  <c r="HC438" i="62"/>
  <c r="HD438" i="62"/>
  <c r="N117" i="34"/>
  <c r="P117" i="34"/>
  <c r="K117" i="34"/>
  <c r="Q117" i="34"/>
  <c r="L117" i="34"/>
  <c r="J118" i="34"/>
  <c r="C109" i="6"/>
  <c r="E109" i="6" s="1"/>
  <c r="H109" i="6" s="1"/>
  <c r="G109" i="6" s="1"/>
  <c r="D108" i="6"/>
  <c r="F108" i="6" s="1"/>
  <c r="B109" i="6"/>
  <c r="D109" i="34"/>
  <c r="F109" i="34" s="1"/>
  <c r="O117" i="34" s="1"/>
  <c r="B110" i="34"/>
  <c r="C110" i="34"/>
  <c r="E110" i="34" s="1"/>
  <c r="H110" i="34" s="1"/>
  <c r="G110" i="34" s="1"/>
  <c r="HD439" i="62" l="1"/>
  <c r="HC439" i="62"/>
  <c r="B110" i="6"/>
  <c r="C110" i="6"/>
  <c r="E110" i="6" s="1"/>
  <c r="H110" i="6" s="1"/>
  <c r="G110" i="6" s="1"/>
  <c r="D109" i="6"/>
  <c r="F109" i="6" s="1"/>
  <c r="M117" i="34"/>
  <c r="Q118" i="34"/>
  <c r="K118" i="34"/>
  <c r="P118" i="34"/>
  <c r="L118" i="34"/>
  <c r="N118" i="34"/>
  <c r="J119" i="34"/>
  <c r="D110" i="34"/>
  <c r="F110" i="34" s="1"/>
  <c r="O118" i="34" s="1"/>
  <c r="B111" i="34"/>
  <c r="C111" i="34"/>
  <c r="E111" i="34" s="1"/>
  <c r="H111" i="34" s="1"/>
  <c r="G111" i="34" s="1"/>
  <c r="M118" i="34" l="1"/>
  <c r="HD440" i="62"/>
  <c r="HC440" i="62"/>
  <c r="C112" i="34"/>
  <c r="E112" i="34" s="1"/>
  <c r="H112" i="34" s="1"/>
  <c r="G112" i="34" s="1"/>
  <c r="D111" i="34"/>
  <c r="F111" i="34" s="1"/>
  <c r="O119" i="34" s="1"/>
  <c r="B112" i="34"/>
  <c r="N119" i="34"/>
  <c r="P119" i="34"/>
  <c r="Q119" i="34"/>
  <c r="L119" i="34"/>
  <c r="K119" i="34"/>
  <c r="J120" i="34"/>
  <c r="D110" i="6"/>
  <c r="F110" i="6" s="1"/>
  <c r="B111" i="6"/>
  <c r="C111" i="6"/>
  <c r="E111" i="6" s="1"/>
  <c r="H111" i="6" s="1"/>
  <c r="G111" i="6" s="1"/>
  <c r="HC441" i="62" l="1"/>
  <c r="HD441" i="62"/>
  <c r="M119" i="34"/>
  <c r="D112" i="34"/>
  <c r="F112" i="34" s="1"/>
  <c r="O120" i="34" s="1"/>
  <c r="B113" i="34"/>
  <c r="C113" i="34"/>
  <c r="E113" i="34" s="1"/>
  <c r="H113" i="34" s="1"/>
  <c r="G113" i="34" s="1"/>
  <c r="Q120" i="34"/>
  <c r="K120" i="34"/>
  <c r="P120" i="34"/>
  <c r="L120" i="34"/>
  <c r="N120" i="34"/>
  <c r="J121" i="34"/>
  <c r="C112" i="6"/>
  <c r="E112" i="6" s="1"/>
  <c r="H112" i="6" s="1"/>
  <c r="G112" i="6" s="1"/>
  <c r="D111" i="6"/>
  <c r="F111" i="6" s="1"/>
  <c r="B112" i="6"/>
  <c r="HC442" i="62" l="1"/>
  <c r="HD442" i="62"/>
  <c r="M120" i="34"/>
  <c r="N121" i="34"/>
  <c r="P121" i="34"/>
  <c r="Q121" i="34"/>
  <c r="K121" i="34"/>
  <c r="L121" i="34"/>
  <c r="J122" i="34"/>
  <c r="D112" i="6"/>
  <c r="F112" i="6" s="1"/>
  <c r="B113" i="6"/>
  <c r="C113" i="6"/>
  <c r="E113" i="6" s="1"/>
  <c r="H113" i="6" s="1"/>
  <c r="G113" i="6" s="1"/>
  <c r="D113" i="34"/>
  <c r="F113" i="34" s="1"/>
  <c r="O121" i="34" s="1"/>
  <c r="B114" i="34"/>
  <c r="C114" i="34"/>
  <c r="E114" i="34" s="1"/>
  <c r="H114" i="34" s="1"/>
  <c r="G114" i="34" s="1"/>
  <c r="HD443" i="62" l="1"/>
  <c r="HC443" i="62"/>
  <c r="D114" i="34"/>
  <c r="F114" i="34" s="1"/>
  <c r="C115" i="34"/>
  <c r="E115" i="34" s="1"/>
  <c r="H115" i="34" s="1"/>
  <c r="G115" i="34" s="1"/>
  <c r="B115" i="34"/>
  <c r="D113" i="6"/>
  <c r="F113" i="6" s="1"/>
  <c r="B114" i="6"/>
  <c r="C114" i="6"/>
  <c r="E114" i="6" s="1"/>
  <c r="H114" i="6" s="1"/>
  <c r="G114" i="6" s="1"/>
  <c r="M121" i="34"/>
  <c r="Q122" i="34"/>
  <c r="K122" i="34"/>
  <c r="P122" i="34"/>
  <c r="L122" i="34"/>
  <c r="N122" i="34"/>
  <c r="O122" i="34"/>
  <c r="J123" i="34"/>
  <c r="HD444" i="62" l="1"/>
  <c r="HC444" i="62"/>
  <c r="M122" i="34"/>
  <c r="D115" i="34"/>
  <c r="F115" i="34" s="1"/>
  <c r="O123" i="34" s="1"/>
  <c r="B116" i="34"/>
  <c r="C116" i="34"/>
  <c r="E116" i="34" s="1"/>
  <c r="H116" i="34" s="1"/>
  <c r="G116" i="34" s="1"/>
  <c r="C115" i="6"/>
  <c r="E115" i="6" s="1"/>
  <c r="H115" i="6" s="1"/>
  <c r="G115" i="6" s="1"/>
  <c r="D114" i="6"/>
  <c r="F114" i="6" s="1"/>
  <c r="B115" i="6"/>
  <c r="N123" i="34"/>
  <c r="P123" i="34"/>
  <c r="K123" i="34"/>
  <c r="Q123" i="34"/>
  <c r="L123" i="34"/>
  <c r="J124" i="34"/>
  <c r="M123" i="34" l="1"/>
  <c r="HC445" i="62"/>
  <c r="HD445" i="62"/>
  <c r="Q124" i="34"/>
  <c r="K124" i="34"/>
  <c r="P124" i="34"/>
  <c r="L124" i="34"/>
  <c r="N124" i="34"/>
  <c r="J125" i="34"/>
  <c r="B116" i="6"/>
  <c r="C116" i="6"/>
  <c r="E116" i="6" s="1"/>
  <c r="H116" i="6" s="1"/>
  <c r="G116" i="6" s="1"/>
  <c r="D115" i="6"/>
  <c r="F115" i="6" s="1"/>
  <c r="D116" i="34"/>
  <c r="F116" i="34" s="1"/>
  <c r="O124" i="34" s="1"/>
  <c r="B117" i="34"/>
  <c r="C117" i="34"/>
  <c r="E117" i="34" s="1"/>
  <c r="H117" i="34" s="1"/>
  <c r="G117" i="34" s="1"/>
  <c r="HC446" i="62" l="1"/>
  <c r="HD446" i="62"/>
  <c r="C118" i="34"/>
  <c r="E118" i="34" s="1"/>
  <c r="H118" i="34" s="1"/>
  <c r="G118" i="34" s="1"/>
  <c r="D117" i="34"/>
  <c r="F117" i="34" s="1"/>
  <c r="O125" i="34" s="1"/>
  <c r="B118" i="34"/>
  <c r="M124" i="34"/>
  <c r="N125" i="34"/>
  <c r="P125" i="34"/>
  <c r="Q125" i="34"/>
  <c r="L125" i="34"/>
  <c r="K125" i="34"/>
  <c r="J126" i="34"/>
  <c r="D116" i="6"/>
  <c r="F116" i="6" s="1"/>
  <c r="B117" i="6"/>
  <c r="C117" i="6"/>
  <c r="E117" i="6" s="1"/>
  <c r="H117" i="6" s="1"/>
  <c r="G117" i="6" s="1"/>
  <c r="HD447" i="62" l="1"/>
  <c r="HC447" i="62"/>
  <c r="M125" i="34"/>
  <c r="C118" i="6"/>
  <c r="E118" i="6" s="1"/>
  <c r="H118" i="6" s="1"/>
  <c r="G118" i="6" s="1"/>
  <c r="D117" i="6"/>
  <c r="F117" i="6" s="1"/>
  <c r="B118" i="6"/>
  <c r="Q126" i="34"/>
  <c r="K126" i="34"/>
  <c r="P126" i="34"/>
  <c r="L126" i="34"/>
  <c r="N126" i="34"/>
  <c r="J127" i="34"/>
  <c r="D118" i="34"/>
  <c r="F118" i="34" s="1"/>
  <c r="O126" i="34" s="1"/>
  <c r="B119" i="34"/>
  <c r="C119" i="34"/>
  <c r="E119" i="34" s="1"/>
  <c r="H119" i="34" s="1"/>
  <c r="G119" i="34" s="1"/>
  <c r="HD448" i="62" l="1"/>
  <c r="HC448" i="62"/>
  <c r="P127" i="34"/>
  <c r="K127" i="34"/>
  <c r="Q127" i="34"/>
  <c r="L127" i="34"/>
  <c r="N127" i="34"/>
  <c r="J128" i="34"/>
  <c r="D118" i="6"/>
  <c r="F118" i="6" s="1"/>
  <c r="B119" i="6"/>
  <c r="C119" i="6"/>
  <c r="E119" i="6" s="1"/>
  <c r="H119" i="6" s="1"/>
  <c r="G119" i="6" s="1"/>
  <c r="D119" i="34"/>
  <c r="F119" i="34" s="1"/>
  <c r="O127" i="34" s="1"/>
  <c r="B120" i="34"/>
  <c r="C120" i="34"/>
  <c r="E120" i="34" s="1"/>
  <c r="H120" i="34" s="1"/>
  <c r="G120" i="34" s="1"/>
  <c r="M126" i="34"/>
  <c r="HD449" i="62" l="1"/>
  <c r="HC449" i="62"/>
  <c r="D120" i="34"/>
  <c r="F120" i="34" s="1"/>
  <c r="O128" i="34" s="1"/>
  <c r="C121" i="34"/>
  <c r="E121" i="34" s="1"/>
  <c r="H121" i="34" s="1"/>
  <c r="G121" i="34" s="1"/>
  <c r="B121" i="34"/>
  <c r="D119" i="6"/>
  <c r="F119" i="6" s="1"/>
  <c r="B120" i="6"/>
  <c r="C120" i="6"/>
  <c r="E120" i="6" s="1"/>
  <c r="H120" i="6" s="1"/>
  <c r="G120" i="6" s="1"/>
  <c r="P128" i="34"/>
  <c r="Q128" i="34"/>
  <c r="K128" i="34"/>
  <c r="L128" i="34"/>
  <c r="N128" i="34"/>
  <c r="J129" i="34"/>
  <c r="M127" i="34"/>
  <c r="HD450" i="62" l="1"/>
  <c r="HC450" i="62"/>
  <c r="M128" i="34"/>
  <c r="N129" i="34"/>
  <c r="K129" i="34"/>
  <c r="L129" i="34"/>
  <c r="Q129" i="34"/>
  <c r="P129" i="34"/>
  <c r="J130" i="34"/>
  <c r="C121" i="6"/>
  <c r="E121" i="6" s="1"/>
  <c r="H121" i="6" s="1"/>
  <c r="G121" i="6" s="1"/>
  <c r="D120" i="6"/>
  <c r="F120" i="6" s="1"/>
  <c r="B121" i="6"/>
  <c r="D121" i="34"/>
  <c r="F121" i="34" s="1"/>
  <c r="O129" i="34" s="1"/>
  <c r="B122" i="34"/>
  <c r="C122" i="34"/>
  <c r="E122" i="34" s="1"/>
  <c r="H122" i="34" s="1"/>
  <c r="G122" i="34" s="1"/>
  <c r="HD451" i="62" l="1"/>
  <c r="HC451" i="62"/>
  <c r="M129" i="34"/>
  <c r="D122" i="34"/>
  <c r="F122" i="34" s="1"/>
  <c r="O130" i="34" s="1"/>
  <c r="B123" i="34"/>
  <c r="C123" i="34"/>
  <c r="E123" i="34" s="1"/>
  <c r="H123" i="34" s="1"/>
  <c r="G123" i="34" s="1"/>
  <c r="P130" i="34"/>
  <c r="Q130" i="34"/>
  <c r="K130" i="34"/>
  <c r="N130" i="34"/>
  <c r="L130" i="34"/>
  <c r="J131" i="34"/>
  <c r="B122" i="6"/>
  <c r="C122" i="6"/>
  <c r="E122" i="6" s="1"/>
  <c r="H122" i="6" s="1"/>
  <c r="G122" i="6" s="1"/>
  <c r="D121" i="6"/>
  <c r="F121" i="6" s="1"/>
  <c r="HD452" i="62" l="1"/>
  <c r="HC452" i="62"/>
  <c r="M130" i="34"/>
  <c r="D122" i="6"/>
  <c r="F122" i="6" s="1"/>
  <c r="B123" i="6"/>
  <c r="C123" i="6"/>
  <c r="E123" i="6" s="1"/>
  <c r="H123" i="6" s="1"/>
  <c r="G123" i="6" s="1"/>
  <c r="N131" i="34"/>
  <c r="Q131" i="34"/>
  <c r="P131" i="34"/>
  <c r="K131" i="34"/>
  <c r="L131" i="34"/>
  <c r="J132" i="34"/>
  <c r="C124" i="34"/>
  <c r="E124" i="34" s="1"/>
  <c r="H124" i="34" s="1"/>
  <c r="G124" i="34" s="1"/>
  <c r="D123" i="34"/>
  <c r="F123" i="34" s="1"/>
  <c r="O131" i="34" s="1"/>
  <c r="B124" i="34"/>
  <c r="HC453" i="62" l="1"/>
  <c r="HD453" i="62"/>
  <c r="D124" i="34"/>
  <c r="F124" i="34" s="1"/>
  <c r="B125" i="34"/>
  <c r="C125" i="34"/>
  <c r="E125" i="34" s="1"/>
  <c r="H125" i="34" s="1"/>
  <c r="G125" i="34" s="1"/>
  <c r="C124" i="6"/>
  <c r="E124" i="6" s="1"/>
  <c r="H124" i="6" s="1"/>
  <c r="G124" i="6" s="1"/>
  <c r="D123" i="6"/>
  <c r="F123" i="6" s="1"/>
  <c r="B124" i="6"/>
  <c r="M131" i="34"/>
  <c r="P132" i="34"/>
  <c r="Q132" i="34"/>
  <c r="K132" i="34"/>
  <c r="L132" i="34"/>
  <c r="N132" i="34"/>
  <c r="O132" i="34"/>
  <c r="J133" i="34"/>
  <c r="M132" i="34" l="1"/>
  <c r="HD454" i="62"/>
  <c r="HC454" i="62"/>
  <c r="D125" i="34"/>
  <c r="F125" i="34" s="1"/>
  <c r="O133" i="34" s="1"/>
  <c r="B126" i="34"/>
  <c r="C126" i="34"/>
  <c r="E126" i="34" s="1"/>
  <c r="H126" i="34" s="1"/>
  <c r="G126" i="34" s="1"/>
  <c r="N133" i="34"/>
  <c r="L133" i="34"/>
  <c r="Q133" i="34"/>
  <c r="P133" i="34"/>
  <c r="K133" i="34"/>
  <c r="J134" i="34"/>
  <c r="D124" i="6"/>
  <c r="F124" i="6" s="1"/>
  <c r="B125" i="6"/>
  <c r="C125" i="6"/>
  <c r="E125" i="6" s="1"/>
  <c r="H125" i="6" s="1"/>
  <c r="G125" i="6" s="1"/>
  <c r="M133" i="34" l="1"/>
  <c r="HD455" i="62"/>
  <c r="HC455" i="62"/>
  <c r="D126" i="34"/>
  <c r="F126" i="34" s="1"/>
  <c r="O134" i="34" s="1"/>
  <c r="C127" i="34"/>
  <c r="E127" i="34" s="1"/>
  <c r="H127" i="34" s="1"/>
  <c r="G127" i="34" s="1"/>
  <c r="B127" i="34"/>
  <c r="P134" i="34"/>
  <c r="Q134" i="34"/>
  <c r="K134" i="34"/>
  <c r="L134" i="34"/>
  <c r="N134" i="34"/>
  <c r="J135" i="34"/>
  <c r="D125" i="6"/>
  <c r="F125" i="6" s="1"/>
  <c r="B126" i="6"/>
  <c r="C126" i="6"/>
  <c r="E126" i="6" s="1"/>
  <c r="H126" i="6" s="1"/>
  <c r="G126" i="6" s="1"/>
  <c r="M134" i="34" l="1"/>
  <c r="HC456" i="62"/>
  <c r="HD456" i="62"/>
  <c r="C127" i="6"/>
  <c r="E127" i="6" s="1"/>
  <c r="H127" i="6" s="1"/>
  <c r="G127" i="6" s="1"/>
  <c r="D126" i="6"/>
  <c r="F126" i="6" s="1"/>
  <c r="B127" i="6"/>
  <c r="N135" i="34"/>
  <c r="K135" i="34"/>
  <c r="L135" i="34"/>
  <c r="P135" i="34"/>
  <c r="Q135" i="34"/>
  <c r="J136" i="34"/>
  <c r="B128" i="34"/>
  <c r="D127" i="34"/>
  <c r="F127" i="34" s="1"/>
  <c r="O135" i="34" s="1"/>
  <c r="C128" i="34"/>
  <c r="E128" i="34" s="1"/>
  <c r="H128" i="34" s="1"/>
  <c r="G128" i="34" s="1"/>
  <c r="HC457" i="62" l="1"/>
  <c r="HD457" i="62"/>
  <c r="M135" i="34"/>
  <c r="B129" i="34"/>
  <c r="D128" i="34"/>
  <c r="F128" i="34" s="1"/>
  <c r="O136" i="34" s="1"/>
  <c r="C129" i="34"/>
  <c r="E129" i="34" s="1"/>
  <c r="H129" i="34" s="1"/>
  <c r="G129" i="34" s="1"/>
  <c r="P136" i="34"/>
  <c r="Q136" i="34"/>
  <c r="K136" i="34"/>
  <c r="N136" i="34"/>
  <c r="L136" i="34"/>
  <c r="J137" i="34"/>
  <c r="B128" i="6"/>
  <c r="C128" i="6"/>
  <c r="E128" i="6" s="1"/>
  <c r="H128" i="6" s="1"/>
  <c r="G128" i="6" s="1"/>
  <c r="D127" i="6"/>
  <c r="F127" i="6" s="1"/>
  <c r="M136" i="34" l="1"/>
  <c r="HD458" i="62"/>
  <c r="HC458" i="62"/>
  <c r="N137" i="34"/>
  <c r="Q137" i="34"/>
  <c r="P137" i="34"/>
  <c r="K137" i="34"/>
  <c r="L137" i="34"/>
  <c r="J138" i="34"/>
  <c r="D128" i="6"/>
  <c r="F128" i="6" s="1"/>
  <c r="B129" i="6"/>
  <c r="C129" i="6"/>
  <c r="E129" i="6" s="1"/>
  <c r="H129" i="6" s="1"/>
  <c r="G129" i="6" s="1"/>
  <c r="C130" i="34"/>
  <c r="E130" i="34" s="1"/>
  <c r="H130" i="34" s="1"/>
  <c r="G130" i="34" s="1"/>
  <c r="B130" i="34"/>
  <c r="D129" i="34"/>
  <c r="F129" i="34" s="1"/>
  <c r="O137" i="34" s="1"/>
  <c r="HD459" i="62" l="1"/>
  <c r="HC459" i="62"/>
  <c r="P138" i="34"/>
  <c r="Q138" i="34"/>
  <c r="K138" i="34"/>
  <c r="L138" i="34"/>
  <c r="N138" i="34"/>
  <c r="J139" i="34"/>
  <c r="D130" i="34"/>
  <c r="F130" i="34" s="1"/>
  <c r="O138" i="34" s="1"/>
  <c r="B131" i="34"/>
  <c r="C131" i="34"/>
  <c r="E131" i="34" s="1"/>
  <c r="H131" i="34" s="1"/>
  <c r="G131" i="34" s="1"/>
  <c r="C130" i="6"/>
  <c r="E130" i="6" s="1"/>
  <c r="H130" i="6" s="1"/>
  <c r="G130" i="6" s="1"/>
  <c r="D129" i="6"/>
  <c r="F129" i="6" s="1"/>
  <c r="B130" i="6"/>
  <c r="M137" i="34"/>
  <c r="HC460" i="62" l="1"/>
  <c r="HD460" i="62"/>
  <c r="M138" i="34"/>
  <c r="D130" i="6"/>
  <c r="F130" i="6" s="1"/>
  <c r="B131" i="6"/>
  <c r="C131" i="6"/>
  <c r="E131" i="6" s="1"/>
  <c r="H131" i="6" s="1"/>
  <c r="G131" i="6" s="1"/>
  <c r="N139" i="34"/>
  <c r="L139" i="34"/>
  <c r="Q139" i="34"/>
  <c r="P139" i="34"/>
  <c r="K139" i="34"/>
  <c r="J140" i="34"/>
  <c r="B132" i="34"/>
  <c r="D131" i="34"/>
  <c r="F131" i="34" s="1"/>
  <c r="O139" i="34" s="1"/>
  <c r="C132" i="34"/>
  <c r="E132" i="34" s="1"/>
  <c r="H132" i="34" s="1"/>
  <c r="G132" i="34" s="1"/>
  <c r="M139" i="34" l="1"/>
  <c r="HC461" i="62"/>
  <c r="HD461" i="62"/>
  <c r="D132" i="34"/>
  <c r="F132" i="34" s="1"/>
  <c r="O140" i="34" s="1"/>
  <c r="C133" i="34"/>
  <c r="E133" i="34" s="1"/>
  <c r="H133" i="34" s="1"/>
  <c r="G133" i="34" s="1"/>
  <c r="B133" i="34"/>
  <c r="P140" i="34"/>
  <c r="Q140" i="34"/>
  <c r="K140" i="34"/>
  <c r="L140" i="34"/>
  <c r="N140" i="34"/>
  <c r="J141" i="34"/>
  <c r="D131" i="6"/>
  <c r="F131" i="6" s="1"/>
  <c r="C132" i="6"/>
  <c r="E132" i="6" s="1"/>
  <c r="H132" i="6" s="1"/>
  <c r="G132" i="6" s="1"/>
  <c r="B132" i="6"/>
  <c r="M140" i="34" l="1"/>
  <c r="HC462" i="62"/>
  <c r="HD462" i="62"/>
  <c r="D133" i="34"/>
  <c r="F133" i="34" s="1"/>
  <c r="O141" i="34" s="1"/>
  <c r="B134" i="34"/>
  <c r="C134" i="34"/>
  <c r="E134" i="34" s="1"/>
  <c r="H134" i="34" s="1"/>
  <c r="G134" i="34" s="1"/>
  <c r="N141" i="34"/>
  <c r="K141" i="34"/>
  <c r="L141" i="34"/>
  <c r="P141" i="34"/>
  <c r="Q141" i="34"/>
  <c r="J142" i="34"/>
  <c r="C133" i="6"/>
  <c r="E133" i="6" s="1"/>
  <c r="H133" i="6" s="1"/>
  <c r="G133" i="6" s="1"/>
  <c r="D132" i="6"/>
  <c r="F132" i="6" s="1"/>
  <c r="B133" i="6"/>
  <c r="HD463" i="62" l="1"/>
  <c r="HC463" i="62"/>
  <c r="M141" i="34"/>
  <c r="D134" i="34"/>
  <c r="F134" i="34" s="1"/>
  <c r="O142" i="34" s="1"/>
  <c r="B135" i="34"/>
  <c r="C135" i="34"/>
  <c r="E135" i="34" s="1"/>
  <c r="H135" i="34" s="1"/>
  <c r="G135" i="34" s="1"/>
  <c r="P142" i="34"/>
  <c r="Q142" i="34"/>
  <c r="K142" i="34"/>
  <c r="N142" i="34"/>
  <c r="L142" i="34"/>
  <c r="J143" i="34"/>
  <c r="B134" i="6"/>
  <c r="D133" i="6"/>
  <c r="F133" i="6" s="1"/>
  <c r="C134" i="6"/>
  <c r="E134" i="6" s="1"/>
  <c r="H134" i="6" s="1"/>
  <c r="G134" i="6" s="1"/>
  <c r="M142" i="34" l="1"/>
  <c r="HC464" i="62"/>
  <c r="HD464" i="62"/>
  <c r="N143" i="34"/>
  <c r="Q143" i="34"/>
  <c r="P143" i="34"/>
  <c r="K143" i="34"/>
  <c r="L143" i="34"/>
  <c r="J144" i="34"/>
  <c r="D134" i="6"/>
  <c r="F134" i="6" s="1"/>
  <c r="B135" i="6"/>
  <c r="C135" i="6"/>
  <c r="E135" i="6" s="1"/>
  <c r="H135" i="6" s="1"/>
  <c r="G135" i="6" s="1"/>
  <c r="C136" i="34"/>
  <c r="E136" i="34" s="1"/>
  <c r="H136" i="34" s="1"/>
  <c r="G136" i="34" s="1"/>
  <c r="B136" i="34"/>
  <c r="D135" i="34"/>
  <c r="F135" i="34" s="1"/>
  <c r="O143" i="34" s="1"/>
  <c r="HD465" i="62" l="1"/>
  <c r="HC465" i="62"/>
  <c r="B136" i="6"/>
  <c r="D135" i="6"/>
  <c r="F135" i="6" s="1"/>
  <c r="C136" i="6"/>
  <c r="E136" i="6" s="1"/>
  <c r="H136" i="6" s="1"/>
  <c r="G136" i="6" s="1"/>
  <c r="P144" i="34"/>
  <c r="Q144" i="34"/>
  <c r="K144" i="34"/>
  <c r="L144" i="34"/>
  <c r="N144" i="34"/>
  <c r="J145" i="34"/>
  <c r="D136" i="34"/>
  <c r="F136" i="34" s="1"/>
  <c r="O144" i="34" s="1"/>
  <c r="B137" i="34"/>
  <c r="C137" i="34"/>
  <c r="E137" i="34" s="1"/>
  <c r="H137" i="34" s="1"/>
  <c r="G137" i="34" s="1"/>
  <c r="M143" i="34"/>
  <c r="HD466" i="62" l="1"/>
  <c r="HC466" i="62"/>
  <c r="B138" i="34"/>
  <c r="D137" i="34"/>
  <c r="F137" i="34" s="1"/>
  <c r="O145" i="34" s="1"/>
  <c r="C138" i="34"/>
  <c r="E138" i="34" s="1"/>
  <c r="H138" i="34" s="1"/>
  <c r="G138" i="34" s="1"/>
  <c r="N145" i="34"/>
  <c r="L145" i="34"/>
  <c r="Q145" i="34"/>
  <c r="P145" i="34"/>
  <c r="K145" i="34"/>
  <c r="J146" i="34"/>
  <c r="D136" i="6"/>
  <c r="F136" i="6" s="1"/>
  <c r="B137" i="6"/>
  <c r="C137" i="6"/>
  <c r="E137" i="6" s="1"/>
  <c r="H137" i="6" s="1"/>
  <c r="G137" i="6" s="1"/>
  <c r="M144" i="34"/>
  <c r="M145" i="34" l="1"/>
  <c r="HC467" i="62"/>
  <c r="HD467" i="62"/>
  <c r="B138" i="6"/>
  <c r="D137" i="6"/>
  <c r="F137" i="6" s="1"/>
  <c r="C138" i="6"/>
  <c r="E138" i="6" s="1"/>
  <c r="H138" i="6" s="1"/>
  <c r="G138" i="6" s="1"/>
  <c r="P146" i="34"/>
  <c r="Q146" i="34"/>
  <c r="K146" i="34"/>
  <c r="L146" i="34"/>
  <c r="N146" i="34"/>
  <c r="J147" i="34"/>
  <c r="D138" i="34"/>
  <c r="F138" i="34" s="1"/>
  <c r="O146" i="34" s="1"/>
  <c r="C139" i="34"/>
  <c r="E139" i="34" s="1"/>
  <c r="H139" i="34" s="1"/>
  <c r="G139" i="34" s="1"/>
  <c r="B139" i="34"/>
  <c r="HC468" i="62" l="1"/>
  <c r="HD468" i="62"/>
  <c r="N147" i="34"/>
  <c r="K147" i="34"/>
  <c r="L147" i="34"/>
  <c r="Q147" i="34"/>
  <c r="P147" i="34"/>
  <c r="J148" i="34"/>
  <c r="D139" i="34"/>
  <c r="F139" i="34" s="1"/>
  <c r="O147" i="34" s="1"/>
  <c r="B140" i="34"/>
  <c r="C140" i="34"/>
  <c r="E140" i="34" s="1"/>
  <c r="H140" i="34" s="1"/>
  <c r="G140" i="34" s="1"/>
  <c r="C139" i="6"/>
  <c r="E139" i="6" s="1"/>
  <c r="H139" i="6" s="1"/>
  <c r="G139" i="6" s="1"/>
  <c r="D138" i="6"/>
  <c r="F138" i="6" s="1"/>
  <c r="B139" i="6"/>
  <c r="M146" i="34"/>
  <c r="HC469" i="62" l="1"/>
  <c r="HD469" i="62"/>
  <c r="M147" i="34"/>
  <c r="B140" i="6"/>
  <c r="D139" i="6"/>
  <c r="F139" i="6" s="1"/>
  <c r="C140" i="6"/>
  <c r="E140" i="6" s="1"/>
  <c r="H140" i="6" s="1"/>
  <c r="G140" i="6" s="1"/>
  <c r="P148" i="34"/>
  <c r="Q148" i="34"/>
  <c r="K148" i="34"/>
  <c r="N148" i="34"/>
  <c r="L148" i="34"/>
  <c r="J149" i="34"/>
  <c r="D140" i="34"/>
  <c r="F140" i="34" s="1"/>
  <c r="O148" i="34" s="1"/>
  <c r="B141" i="34"/>
  <c r="C141" i="34"/>
  <c r="E141" i="34" s="1"/>
  <c r="H141" i="34" s="1"/>
  <c r="G141" i="34" s="1"/>
  <c r="HD470" i="62" l="1"/>
  <c r="HC470" i="62"/>
  <c r="C142" i="34"/>
  <c r="E142" i="34" s="1"/>
  <c r="H142" i="34" s="1"/>
  <c r="G142" i="34" s="1"/>
  <c r="B142" i="34"/>
  <c r="D141" i="34"/>
  <c r="F141" i="34" s="1"/>
  <c r="O149" i="34" s="1"/>
  <c r="M148" i="34"/>
  <c r="N149" i="34"/>
  <c r="Q149" i="34"/>
  <c r="P149" i="34"/>
  <c r="K149" i="34"/>
  <c r="L149" i="34"/>
  <c r="J150" i="34"/>
  <c r="D140" i="6"/>
  <c r="F140" i="6" s="1"/>
  <c r="B141" i="6"/>
  <c r="C141" i="6"/>
  <c r="E141" i="6" s="1"/>
  <c r="H141" i="6" s="1"/>
  <c r="G141" i="6" s="1"/>
  <c r="M149" i="34" l="1"/>
  <c r="HC471" i="62"/>
  <c r="HD471" i="62"/>
  <c r="D142" i="34"/>
  <c r="F142" i="34" s="1"/>
  <c r="O150" i="34" s="1"/>
  <c r="B143" i="34"/>
  <c r="C143" i="34"/>
  <c r="E143" i="34" s="1"/>
  <c r="H143" i="34" s="1"/>
  <c r="G143" i="34" s="1"/>
  <c r="B142" i="6"/>
  <c r="D141" i="6"/>
  <c r="F141" i="6" s="1"/>
  <c r="C142" i="6"/>
  <c r="E142" i="6" s="1"/>
  <c r="H142" i="6" s="1"/>
  <c r="G142" i="6" s="1"/>
  <c r="P150" i="34"/>
  <c r="Q150" i="34"/>
  <c r="K150" i="34"/>
  <c r="L150" i="34"/>
  <c r="N150" i="34"/>
  <c r="J151" i="34"/>
  <c r="M150" i="34" l="1"/>
  <c r="HD472" i="62"/>
  <c r="HC472" i="62"/>
  <c r="N151" i="34"/>
  <c r="L151" i="34"/>
  <c r="Q151" i="34"/>
  <c r="P151" i="34"/>
  <c r="K151" i="34"/>
  <c r="J152" i="34"/>
  <c r="B144" i="34"/>
  <c r="D143" i="34"/>
  <c r="F143" i="34" s="1"/>
  <c r="O151" i="34" s="1"/>
  <c r="C144" i="34"/>
  <c r="E144" i="34" s="1"/>
  <c r="H144" i="34" s="1"/>
  <c r="G144" i="34" s="1"/>
  <c r="B143" i="6"/>
  <c r="D142" i="6"/>
  <c r="F142" i="6" s="1"/>
  <c r="C143" i="6"/>
  <c r="E143" i="6" s="1"/>
  <c r="H143" i="6" s="1"/>
  <c r="G143" i="6" s="1"/>
  <c r="HC473" i="62" l="1"/>
  <c r="HD473" i="62"/>
  <c r="B144" i="6"/>
  <c r="D143" i="6"/>
  <c r="F143" i="6" s="1"/>
  <c r="C144" i="6"/>
  <c r="E144" i="6" s="1"/>
  <c r="H144" i="6" s="1"/>
  <c r="G144" i="6" s="1"/>
  <c r="D144" i="34"/>
  <c r="F144" i="34" s="1"/>
  <c r="C145" i="34"/>
  <c r="E145" i="34" s="1"/>
  <c r="H145" i="34" s="1"/>
  <c r="G145" i="34" s="1"/>
  <c r="B145" i="34"/>
  <c r="P152" i="34"/>
  <c r="Q152" i="34"/>
  <c r="K152" i="34"/>
  <c r="O152" i="34"/>
  <c r="L152" i="34"/>
  <c r="N152" i="34"/>
  <c r="J153" i="34"/>
  <c r="M151" i="34"/>
  <c r="M152" i="34" l="1"/>
  <c r="HC474" i="62"/>
  <c r="HD474" i="62"/>
  <c r="N153" i="34"/>
  <c r="K153" i="34"/>
  <c r="L153" i="34"/>
  <c r="P153" i="34"/>
  <c r="Q153" i="34"/>
  <c r="J154" i="34"/>
  <c r="D145" i="34"/>
  <c r="F145" i="34" s="1"/>
  <c r="O153" i="34" s="1"/>
  <c r="B146" i="34"/>
  <c r="C146" i="34"/>
  <c r="E146" i="34" s="1"/>
  <c r="H146" i="34" s="1"/>
  <c r="G146" i="34" s="1"/>
  <c r="C145" i="6"/>
  <c r="E145" i="6" s="1"/>
  <c r="H145" i="6" s="1"/>
  <c r="G145" i="6" s="1"/>
  <c r="D144" i="6"/>
  <c r="F144" i="6" s="1"/>
  <c r="B145" i="6"/>
  <c r="HD475" i="62" l="1"/>
  <c r="HC475" i="62"/>
  <c r="D146" i="34"/>
  <c r="F146" i="34" s="1"/>
  <c r="O154" i="34" s="1"/>
  <c r="B147" i="34"/>
  <c r="C147" i="34"/>
  <c r="E147" i="34" s="1"/>
  <c r="H147" i="34" s="1"/>
  <c r="G147" i="34" s="1"/>
  <c r="P154" i="34"/>
  <c r="Q154" i="34"/>
  <c r="K154" i="34"/>
  <c r="N154" i="34"/>
  <c r="L154" i="34"/>
  <c r="J155" i="34"/>
  <c r="B146" i="6"/>
  <c r="D145" i="6"/>
  <c r="F145" i="6" s="1"/>
  <c r="C146" i="6"/>
  <c r="E146" i="6" s="1"/>
  <c r="H146" i="6" s="1"/>
  <c r="G146" i="6" s="1"/>
  <c r="M153" i="34"/>
  <c r="M154" i="34" l="1"/>
  <c r="HC476" i="62"/>
  <c r="HD476" i="62"/>
  <c r="D146" i="6"/>
  <c r="F146" i="6" s="1"/>
  <c r="B147" i="6"/>
  <c r="C147" i="6"/>
  <c r="E147" i="6" s="1"/>
  <c r="H147" i="6" s="1"/>
  <c r="G147" i="6" s="1"/>
  <c r="C148" i="34"/>
  <c r="E148" i="34" s="1"/>
  <c r="H148" i="34" s="1"/>
  <c r="G148" i="34" s="1"/>
  <c r="B148" i="34"/>
  <c r="D147" i="34"/>
  <c r="F147" i="34" s="1"/>
  <c r="N155" i="34"/>
  <c r="Q155" i="34"/>
  <c r="P155" i="34"/>
  <c r="K155" i="34"/>
  <c r="L155" i="34"/>
  <c r="O155" i="34"/>
  <c r="J156" i="34"/>
  <c r="M155" i="34" l="1"/>
  <c r="HD477" i="62"/>
  <c r="HC477" i="62"/>
  <c r="D148" i="34"/>
  <c r="F148" i="34" s="1"/>
  <c r="O156" i="34" s="1"/>
  <c r="B149" i="34"/>
  <c r="C149" i="34"/>
  <c r="E149" i="34" s="1"/>
  <c r="H149" i="34" s="1"/>
  <c r="G149" i="34" s="1"/>
  <c r="B148" i="6"/>
  <c r="C148" i="6"/>
  <c r="E148" i="6" s="1"/>
  <c r="H148" i="6" s="1"/>
  <c r="G148" i="6" s="1"/>
  <c r="D147" i="6"/>
  <c r="F147" i="6" s="1"/>
  <c r="P156" i="34"/>
  <c r="Q156" i="34"/>
  <c r="K156" i="34"/>
  <c r="L156" i="34"/>
  <c r="N156" i="34"/>
  <c r="J157" i="34"/>
  <c r="M156" i="34" l="1"/>
  <c r="HD478" i="62"/>
  <c r="HC478" i="62"/>
  <c r="B150" i="34"/>
  <c r="D149" i="34"/>
  <c r="F149" i="34" s="1"/>
  <c r="O157" i="34" s="1"/>
  <c r="C150" i="34"/>
  <c r="E150" i="34" s="1"/>
  <c r="H150" i="34" s="1"/>
  <c r="G150" i="34" s="1"/>
  <c r="D148" i="6"/>
  <c r="F148" i="6" s="1"/>
  <c r="B149" i="6"/>
  <c r="C149" i="6"/>
  <c r="E149" i="6" s="1"/>
  <c r="H149" i="6" s="1"/>
  <c r="G149" i="6" s="1"/>
  <c r="N157" i="34"/>
  <c r="L157" i="34"/>
  <c r="Q157" i="34"/>
  <c r="P157" i="34"/>
  <c r="K157" i="34"/>
  <c r="J158" i="34"/>
  <c r="HC479" i="62" l="1"/>
  <c r="HD479" i="62"/>
  <c r="M157" i="34"/>
  <c r="D149" i="6"/>
  <c r="F149" i="6" s="1"/>
  <c r="C150" i="6"/>
  <c r="E150" i="6" s="1"/>
  <c r="H150" i="6" s="1"/>
  <c r="G150" i="6" s="1"/>
  <c r="B150" i="6"/>
  <c r="P158" i="34"/>
  <c r="Q158" i="34"/>
  <c r="K158" i="34"/>
  <c r="L158" i="34"/>
  <c r="N158" i="34"/>
  <c r="J159" i="34"/>
  <c r="D150" i="34"/>
  <c r="F150" i="34" s="1"/>
  <c r="O158" i="34" s="1"/>
  <c r="C151" i="34"/>
  <c r="E151" i="34" s="1"/>
  <c r="H151" i="34" s="1"/>
  <c r="G151" i="34" s="1"/>
  <c r="B151" i="34"/>
  <c r="HC480" i="62" l="1"/>
  <c r="HD480" i="62"/>
  <c r="C151" i="6"/>
  <c r="E151" i="6" s="1"/>
  <c r="H151" i="6" s="1"/>
  <c r="G151" i="6" s="1"/>
  <c r="D150" i="6"/>
  <c r="F150" i="6" s="1"/>
  <c r="B151" i="6"/>
  <c r="D151" i="34"/>
  <c r="F151" i="34" s="1"/>
  <c r="O159" i="34" s="1"/>
  <c r="B152" i="34"/>
  <c r="C152" i="34"/>
  <c r="E152" i="34" s="1"/>
  <c r="H152" i="34" s="1"/>
  <c r="G152" i="34" s="1"/>
  <c r="N159" i="34"/>
  <c r="K159" i="34"/>
  <c r="L159" i="34"/>
  <c r="P159" i="34"/>
  <c r="Q159" i="34"/>
  <c r="J160" i="34"/>
  <c r="M158" i="34"/>
  <c r="M159" i="34" l="1"/>
  <c r="HC481" i="62"/>
  <c r="HD481" i="62"/>
  <c r="B152" i="6"/>
  <c r="D151" i="6"/>
  <c r="F151" i="6" s="1"/>
  <c r="C152" i="6"/>
  <c r="E152" i="6" s="1"/>
  <c r="H152" i="6" s="1"/>
  <c r="G152" i="6" s="1"/>
  <c r="P160" i="34"/>
  <c r="Q160" i="34"/>
  <c r="K160" i="34"/>
  <c r="N160" i="34"/>
  <c r="L160" i="34"/>
  <c r="J161" i="34"/>
  <c r="D152" i="34"/>
  <c r="F152" i="34" s="1"/>
  <c r="O160" i="34" s="1"/>
  <c r="B153" i="34"/>
  <c r="C153" i="34"/>
  <c r="E153" i="34" s="1"/>
  <c r="H153" i="34" s="1"/>
  <c r="G153" i="34" s="1"/>
  <c r="HD482" i="62" l="1"/>
  <c r="HC482" i="62"/>
  <c r="N161" i="34"/>
  <c r="Q161" i="34"/>
  <c r="P161" i="34"/>
  <c r="K161" i="34"/>
  <c r="L161" i="34"/>
  <c r="J162" i="34"/>
  <c r="M160" i="34"/>
  <c r="C154" i="34"/>
  <c r="E154" i="34" s="1"/>
  <c r="H154" i="34" s="1"/>
  <c r="G154" i="34" s="1"/>
  <c r="B154" i="34"/>
  <c r="D153" i="34"/>
  <c r="F153" i="34" s="1"/>
  <c r="O161" i="34" s="1"/>
  <c r="D152" i="6"/>
  <c r="F152" i="6" s="1"/>
  <c r="B153" i="6"/>
  <c r="C153" i="6"/>
  <c r="E153" i="6" s="1"/>
  <c r="H153" i="6" s="1"/>
  <c r="G153" i="6" s="1"/>
  <c r="HD483" i="62" l="1"/>
  <c r="HC483" i="62"/>
  <c r="D154" i="34"/>
  <c r="F154" i="34" s="1"/>
  <c r="O162" i="34" s="1"/>
  <c r="B155" i="34"/>
  <c r="C155" i="34"/>
  <c r="E155" i="34" s="1"/>
  <c r="H155" i="34" s="1"/>
  <c r="G155" i="34" s="1"/>
  <c r="P162" i="34"/>
  <c r="Q162" i="34"/>
  <c r="K162" i="34"/>
  <c r="L162" i="34"/>
  <c r="N162" i="34"/>
  <c r="J163" i="34"/>
  <c r="B154" i="6"/>
  <c r="D153" i="6"/>
  <c r="F153" i="6" s="1"/>
  <c r="C154" i="6"/>
  <c r="E154" i="6" s="1"/>
  <c r="H154" i="6" s="1"/>
  <c r="G154" i="6" s="1"/>
  <c r="M161" i="34"/>
  <c r="M162" i="34" l="1"/>
  <c r="HD484" i="62"/>
  <c r="HC484" i="62"/>
  <c r="D154" i="6"/>
  <c r="F154" i="6" s="1"/>
  <c r="B155" i="6"/>
  <c r="C155" i="6"/>
  <c r="E155" i="6" s="1"/>
  <c r="H155" i="6" s="1"/>
  <c r="G155" i="6" s="1"/>
  <c r="N163" i="34"/>
  <c r="L163" i="34"/>
  <c r="Q163" i="34"/>
  <c r="P163" i="34"/>
  <c r="K163" i="34"/>
  <c r="J164" i="34"/>
  <c r="B156" i="34"/>
  <c r="D155" i="34"/>
  <c r="F155" i="34" s="1"/>
  <c r="O163" i="34" s="1"/>
  <c r="C156" i="34"/>
  <c r="E156" i="34" s="1"/>
  <c r="H156" i="34" s="1"/>
  <c r="G156" i="34" s="1"/>
  <c r="HC485" i="62" l="1"/>
  <c r="HD485" i="62"/>
  <c r="B156" i="6"/>
  <c r="D155" i="6"/>
  <c r="F155" i="6" s="1"/>
  <c r="C156" i="6"/>
  <c r="E156" i="6" s="1"/>
  <c r="H156" i="6" s="1"/>
  <c r="G156" i="6" s="1"/>
  <c r="D156" i="34"/>
  <c r="F156" i="34" s="1"/>
  <c r="C157" i="34"/>
  <c r="E157" i="34" s="1"/>
  <c r="H157" i="34" s="1"/>
  <c r="G157" i="34" s="1"/>
  <c r="B157" i="34"/>
  <c r="P164" i="34"/>
  <c r="Q164" i="34"/>
  <c r="K164" i="34"/>
  <c r="O164" i="34"/>
  <c r="L164" i="34"/>
  <c r="N164" i="34"/>
  <c r="J165" i="34"/>
  <c r="M163" i="34"/>
  <c r="M164" i="34" l="1"/>
  <c r="HC486" i="62"/>
  <c r="HD486" i="62"/>
  <c r="D157" i="34"/>
  <c r="F157" i="34" s="1"/>
  <c r="O165" i="34" s="1"/>
  <c r="B158" i="34"/>
  <c r="C158" i="34"/>
  <c r="E158" i="34" s="1"/>
  <c r="H158" i="34" s="1"/>
  <c r="G158" i="34" s="1"/>
  <c r="N165" i="34"/>
  <c r="K165" i="34"/>
  <c r="L165" i="34"/>
  <c r="Q165" i="34"/>
  <c r="P165" i="34"/>
  <c r="J166" i="34"/>
  <c r="C157" i="6"/>
  <c r="E157" i="6" s="1"/>
  <c r="H157" i="6" s="1"/>
  <c r="G157" i="6" s="1"/>
  <c r="D156" i="6"/>
  <c r="F156" i="6" s="1"/>
  <c r="B157" i="6"/>
  <c r="M165" i="34" l="1"/>
  <c r="HC487" i="62"/>
  <c r="HD487" i="62"/>
  <c r="B158" i="6"/>
  <c r="D157" i="6"/>
  <c r="F157" i="6" s="1"/>
  <c r="C158" i="6"/>
  <c r="E158" i="6" s="1"/>
  <c r="H158" i="6" s="1"/>
  <c r="G158" i="6" s="1"/>
  <c r="P166" i="34"/>
  <c r="Q166" i="34"/>
  <c r="K166" i="34"/>
  <c r="N166" i="34"/>
  <c r="L166" i="34"/>
  <c r="J167" i="34"/>
  <c r="D158" i="34"/>
  <c r="F158" i="34" s="1"/>
  <c r="O166" i="34" s="1"/>
  <c r="B159" i="34"/>
  <c r="C159" i="34"/>
  <c r="E159" i="34" s="1"/>
  <c r="H159" i="34" s="1"/>
  <c r="G159" i="34" s="1"/>
  <c r="HD488" i="62" l="1"/>
  <c r="HC488" i="62"/>
  <c r="N167" i="34"/>
  <c r="Q167" i="34"/>
  <c r="P167" i="34"/>
  <c r="K167" i="34"/>
  <c r="L167" i="34"/>
  <c r="J168" i="34"/>
  <c r="M166" i="34"/>
  <c r="C160" i="34"/>
  <c r="E160" i="34" s="1"/>
  <c r="H160" i="34" s="1"/>
  <c r="G160" i="34" s="1"/>
  <c r="B160" i="34"/>
  <c r="D159" i="34"/>
  <c r="F159" i="34" s="1"/>
  <c r="O167" i="34" s="1"/>
  <c r="D158" i="6"/>
  <c r="F158" i="6" s="1"/>
  <c r="B159" i="6"/>
  <c r="C159" i="6"/>
  <c r="E159" i="6" s="1"/>
  <c r="H159" i="6" s="1"/>
  <c r="G159" i="6" s="1"/>
  <c r="HC489" i="62" l="1"/>
  <c r="HD489" i="62"/>
  <c r="D160" i="34"/>
  <c r="F160" i="34" s="1"/>
  <c r="O168" i="34" s="1"/>
  <c r="B161" i="34"/>
  <c r="C161" i="34"/>
  <c r="E161" i="34" s="1"/>
  <c r="H161" i="34" s="1"/>
  <c r="G161" i="34" s="1"/>
  <c r="P168" i="34"/>
  <c r="Q168" i="34"/>
  <c r="K168" i="34"/>
  <c r="L168" i="34"/>
  <c r="N168" i="34"/>
  <c r="J169" i="34"/>
  <c r="B160" i="6"/>
  <c r="D159" i="6"/>
  <c r="F159" i="6" s="1"/>
  <c r="C160" i="6"/>
  <c r="E160" i="6" s="1"/>
  <c r="H160" i="6" s="1"/>
  <c r="G160" i="6" s="1"/>
  <c r="M167" i="34"/>
  <c r="M168" i="34" l="1"/>
  <c r="HC490" i="62"/>
  <c r="HD490" i="62"/>
  <c r="D160" i="6"/>
  <c r="F160" i="6" s="1"/>
  <c r="B161" i="6"/>
  <c r="C161" i="6"/>
  <c r="E161" i="6" s="1"/>
  <c r="H161" i="6" s="1"/>
  <c r="G161" i="6" s="1"/>
  <c r="B162" i="34"/>
  <c r="D161" i="34"/>
  <c r="F161" i="34" s="1"/>
  <c r="O169" i="34" s="1"/>
  <c r="C162" i="34"/>
  <c r="E162" i="34" s="1"/>
  <c r="H162" i="34" s="1"/>
  <c r="G162" i="34" s="1"/>
  <c r="N169" i="34"/>
  <c r="Q169" i="34"/>
  <c r="P169" i="34"/>
  <c r="L169" i="34"/>
  <c r="K169" i="34"/>
  <c r="J170" i="34"/>
  <c r="M169" i="34" l="1"/>
  <c r="HC491" i="62"/>
  <c r="HD491" i="62"/>
  <c r="P170" i="34"/>
  <c r="L170" i="34"/>
  <c r="Q170" i="34"/>
  <c r="K170" i="34"/>
  <c r="N170" i="34"/>
  <c r="J171" i="34"/>
  <c r="B162" i="6"/>
  <c r="D161" i="6"/>
  <c r="F161" i="6" s="1"/>
  <c r="C162" i="6"/>
  <c r="E162" i="6" s="1"/>
  <c r="H162" i="6" s="1"/>
  <c r="G162" i="6" s="1"/>
  <c r="D162" i="34"/>
  <c r="F162" i="34" s="1"/>
  <c r="O170" i="34" s="1"/>
  <c r="C163" i="34"/>
  <c r="E163" i="34" s="1"/>
  <c r="H163" i="34" s="1"/>
  <c r="G163" i="34" s="1"/>
  <c r="B163" i="34"/>
  <c r="M170" i="34" l="1"/>
  <c r="HD492" i="62"/>
  <c r="HC492" i="62"/>
  <c r="N171" i="34"/>
  <c r="K171" i="34"/>
  <c r="P171" i="34"/>
  <c r="L171" i="34"/>
  <c r="Q171" i="34"/>
  <c r="J172" i="34"/>
  <c r="D163" i="34"/>
  <c r="F163" i="34" s="1"/>
  <c r="O171" i="34" s="1"/>
  <c r="B164" i="34"/>
  <c r="C164" i="34"/>
  <c r="E164" i="34" s="1"/>
  <c r="H164" i="34" s="1"/>
  <c r="G164" i="34" s="1"/>
  <c r="C163" i="6"/>
  <c r="E163" i="6" s="1"/>
  <c r="H163" i="6" s="1"/>
  <c r="G163" i="6" s="1"/>
  <c r="D162" i="6"/>
  <c r="F162" i="6" s="1"/>
  <c r="B163" i="6"/>
  <c r="M171" i="34" l="1"/>
  <c r="HD493" i="62"/>
  <c r="HC493" i="62"/>
  <c r="B164" i="6"/>
  <c r="D163" i="6"/>
  <c r="F163" i="6" s="1"/>
  <c r="C164" i="6"/>
  <c r="E164" i="6" s="1"/>
  <c r="H164" i="6" s="1"/>
  <c r="G164" i="6" s="1"/>
  <c r="P172" i="34"/>
  <c r="L172" i="34"/>
  <c r="Q172" i="34"/>
  <c r="K172" i="34"/>
  <c r="N172" i="34"/>
  <c r="J173" i="34"/>
  <c r="D164" i="34"/>
  <c r="F164" i="34" s="1"/>
  <c r="O172" i="34" s="1"/>
  <c r="B165" i="34"/>
  <c r="C165" i="34"/>
  <c r="E165" i="34" s="1"/>
  <c r="H165" i="34" s="1"/>
  <c r="G165" i="34" s="1"/>
  <c r="M172" i="34" l="1"/>
  <c r="HD494" i="62"/>
  <c r="HC494" i="62"/>
  <c r="N173" i="34"/>
  <c r="Q173" i="34"/>
  <c r="P173" i="34"/>
  <c r="K173" i="34"/>
  <c r="L173" i="34"/>
  <c r="J174" i="34"/>
  <c r="C166" i="34"/>
  <c r="E166" i="34" s="1"/>
  <c r="H166" i="34" s="1"/>
  <c r="G166" i="34" s="1"/>
  <c r="B166" i="34"/>
  <c r="D165" i="34"/>
  <c r="F165" i="34" s="1"/>
  <c r="O173" i="34" s="1"/>
  <c r="D164" i="6"/>
  <c r="F164" i="6" s="1"/>
  <c r="B165" i="6"/>
  <c r="C165" i="6"/>
  <c r="E165" i="6" s="1"/>
  <c r="H165" i="6" s="1"/>
  <c r="G165" i="6" s="1"/>
  <c r="HC495" i="62" l="1"/>
  <c r="HD495" i="62"/>
  <c r="B166" i="6"/>
  <c r="C166" i="6"/>
  <c r="E166" i="6" s="1"/>
  <c r="H166" i="6" s="1"/>
  <c r="G166" i="6" s="1"/>
  <c r="D165" i="6"/>
  <c r="F165" i="6" s="1"/>
  <c r="D166" i="34"/>
  <c r="F166" i="34" s="1"/>
  <c r="O174" i="34" s="1"/>
  <c r="B167" i="34"/>
  <c r="C167" i="34"/>
  <c r="E167" i="34" s="1"/>
  <c r="H167" i="34" s="1"/>
  <c r="G167" i="34" s="1"/>
  <c r="P174" i="34"/>
  <c r="L174" i="34"/>
  <c r="Q174" i="34"/>
  <c r="K174" i="34"/>
  <c r="N174" i="34"/>
  <c r="J175" i="34"/>
  <c r="M173" i="34"/>
  <c r="M174" i="34" l="1"/>
  <c r="HC496" i="62"/>
  <c r="HD496" i="62"/>
  <c r="N175" i="34"/>
  <c r="K175" i="34"/>
  <c r="P175" i="34"/>
  <c r="L175" i="34"/>
  <c r="Q175" i="34"/>
  <c r="J176" i="34"/>
  <c r="B168" i="34"/>
  <c r="D167" i="34"/>
  <c r="F167" i="34" s="1"/>
  <c r="O175" i="34" s="1"/>
  <c r="C168" i="34"/>
  <c r="E168" i="34" s="1"/>
  <c r="H168" i="34" s="1"/>
  <c r="G168" i="34" s="1"/>
  <c r="D166" i="6"/>
  <c r="F166" i="6" s="1"/>
  <c r="B167" i="6"/>
  <c r="C167" i="6"/>
  <c r="E167" i="6" s="1"/>
  <c r="H167" i="6" s="1"/>
  <c r="G167" i="6" s="1"/>
  <c r="HC497" i="62" l="1"/>
  <c r="HD497" i="62"/>
  <c r="M175" i="34"/>
  <c r="D168" i="34"/>
  <c r="F168" i="34" s="1"/>
  <c r="O176" i="34" s="1"/>
  <c r="C169" i="34"/>
  <c r="E169" i="34" s="1"/>
  <c r="H169" i="34" s="1"/>
  <c r="G169" i="34" s="1"/>
  <c r="B169" i="34"/>
  <c r="P176" i="34"/>
  <c r="L176" i="34"/>
  <c r="Q176" i="34"/>
  <c r="K176" i="34"/>
  <c r="N176" i="34"/>
  <c r="J177" i="34"/>
  <c r="B168" i="6"/>
  <c r="D167" i="6"/>
  <c r="F167" i="6" s="1"/>
  <c r="C168" i="6"/>
  <c r="E168" i="6" s="1"/>
  <c r="H168" i="6" s="1"/>
  <c r="G168" i="6" s="1"/>
  <c r="M176" i="34" l="1"/>
  <c r="HC498" i="62"/>
  <c r="HD498" i="62"/>
  <c r="C169" i="6"/>
  <c r="E169" i="6" s="1"/>
  <c r="H169" i="6" s="1"/>
  <c r="G169" i="6" s="1"/>
  <c r="D168" i="6"/>
  <c r="F168" i="6" s="1"/>
  <c r="B169" i="6"/>
  <c r="N177" i="34"/>
  <c r="Q177" i="34"/>
  <c r="P177" i="34"/>
  <c r="K177" i="34"/>
  <c r="L177" i="34"/>
  <c r="J178" i="34"/>
  <c r="D169" i="34"/>
  <c r="F169" i="34" s="1"/>
  <c r="O177" i="34" s="1"/>
  <c r="B170" i="34"/>
  <c r="C170" i="34"/>
  <c r="E170" i="34" s="1"/>
  <c r="H170" i="34" s="1"/>
  <c r="G170" i="34" s="1"/>
  <c r="HD499" i="62" l="1"/>
  <c r="HC499" i="62"/>
  <c r="P178" i="34"/>
  <c r="L178" i="34"/>
  <c r="Q178" i="34"/>
  <c r="K178" i="34"/>
  <c r="N178" i="34"/>
  <c r="J179" i="34"/>
  <c r="B170" i="6"/>
  <c r="D169" i="6"/>
  <c r="F169" i="6" s="1"/>
  <c r="C170" i="6"/>
  <c r="E170" i="6" s="1"/>
  <c r="H170" i="6" s="1"/>
  <c r="G170" i="6" s="1"/>
  <c r="B171" i="34"/>
  <c r="D170" i="34"/>
  <c r="F170" i="34" s="1"/>
  <c r="O178" i="34" s="1"/>
  <c r="C171" i="34"/>
  <c r="E171" i="34" s="1"/>
  <c r="H171" i="34" s="1"/>
  <c r="G171" i="34" s="1"/>
  <c r="M177" i="34"/>
  <c r="M178" i="34" l="1"/>
  <c r="HC500" i="62"/>
  <c r="HD500" i="62"/>
  <c r="C172" i="34"/>
  <c r="E172" i="34" s="1"/>
  <c r="H172" i="34" s="1"/>
  <c r="G172" i="34" s="1"/>
  <c r="B172" i="34"/>
  <c r="D171" i="34"/>
  <c r="F171" i="34" s="1"/>
  <c r="O179" i="34" s="1"/>
  <c r="D170" i="6"/>
  <c r="F170" i="6" s="1"/>
  <c r="B171" i="6"/>
  <c r="C171" i="6"/>
  <c r="E171" i="6" s="1"/>
  <c r="H171" i="6" s="1"/>
  <c r="G171" i="6" s="1"/>
  <c r="N179" i="34"/>
  <c r="K179" i="34"/>
  <c r="P179" i="34"/>
  <c r="L179" i="34"/>
  <c r="Q179" i="34"/>
  <c r="J180" i="34"/>
  <c r="HD501" i="62" l="1"/>
  <c r="HC501" i="62"/>
  <c r="M179" i="34"/>
  <c r="P180" i="34"/>
  <c r="L180" i="34"/>
  <c r="Q180" i="34"/>
  <c r="K180" i="34"/>
  <c r="N180" i="34"/>
  <c r="J181" i="34"/>
  <c r="B172" i="6"/>
  <c r="D171" i="6"/>
  <c r="F171" i="6" s="1"/>
  <c r="C172" i="6"/>
  <c r="E172" i="6" s="1"/>
  <c r="H172" i="6" s="1"/>
  <c r="G172" i="6" s="1"/>
  <c r="B173" i="34"/>
  <c r="D172" i="34"/>
  <c r="F172" i="34" s="1"/>
  <c r="O180" i="34" s="1"/>
  <c r="C173" i="34"/>
  <c r="E173" i="34" s="1"/>
  <c r="H173" i="34" s="1"/>
  <c r="G173" i="34" s="1"/>
  <c r="M180" i="34" l="1"/>
  <c r="HC502" i="62"/>
  <c r="HD502" i="62"/>
  <c r="D173" i="34"/>
  <c r="F173" i="34" s="1"/>
  <c r="O181" i="34" s="1"/>
  <c r="B174" i="34"/>
  <c r="C174" i="34"/>
  <c r="E174" i="34" s="1"/>
  <c r="H174" i="34" s="1"/>
  <c r="G174" i="34" s="1"/>
  <c r="D172" i="6"/>
  <c r="F172" i="6" s="1"/>
  <c r="B173" i="6"/>
  <c r="C173" i="6"/>
  <c r="E173" i="6" s="1"/>
  <c r="H173" i="6" s="1"/>
  <c r="G173" i="6" s="1"/>
  <c r="M181" i="34"/>
  <c r="N181" i="34"/>
  <c r="Q181" i="34"/>
  <c r="P181" i="34"/>
  <c r="L181" i="34"/>
  <c r="K181" i="34"/>
  <c r="J182" i="34"/>
  <c r="HC503" i="62" l="1"/>
  <c r="HD503" i="62"/>
  <c r="B175" i="34"/>
  <c r="D174" i="34"/>
  <c r="F174" i="34" s="1"/>
  <c r="O182" i="34" s="1"/>
  <c r="C175" i="34"/>
  <c r="E175" i="34" s="1"/>
  <c r="H175" i="34" s="1"/>
  <c r="G175" i="34" s="1"/>
  <c r="B174" i="6"/>
  <c r="D173" i="6"/>
  <c r="F173" i="6" s="1"/>
  <c r="C174" i="6"/>
  <c r="E174" i="6" s="1"/>
  <c r="H174" i="6" s="1"/>
  <c r="G174" i="6" s="1"/>
  <c r="P182" i="34"/>
  <c r="L182" i="34"/>
  <c r="Q182" i="34"/>
  <c r="K182" i="34"/>
  <c r="N182" i="34"/>
  <c r="J183" i="34"/>
  <c r="M182" i="34" l="1"/>
  <c r="HC504" i="62"/>
  <c r="HD504" i="62"/>
  <c r="N183" i="34"/>
  <c r="K183" i="34"/>
  <c r="P183" i="34"/>
  <c r="L183" i="34"/>
  <c r="Q183" i="34"/>
  <c r="J184" i="34"/>
  <c r="C175" i="6"/>
  <c r="E175" i="6" s="1"/>
  <c r="H175" i="6" s="1"/>
  <c r="G175" i="6" s="1"/>
  <c r="D174" i="6"/>
  <c r="F174" i="6" s="1"/>
  <c r="B175" i="6"/>
  <c r="D175" i="34"/>
  <c r="F175" i="34" s="1"/>
  <c r="O183" i="34" s="1"/>
  <c r="B176" i="34"/>
  <c r="C176" i="34"/>
  <c r="E176" i="34" s="1"/>
  <c r="H176" i="34" s="1"/>
  <c r="G176" i="34" s="1"/>
  <c r="HC505" i="62" l="1"/>
  <c r="HD505" i="62"/>
  <c r="B176" i="6"/>
  <c r="D175" i="6"/>
  <c r="F175" i="6" s="1"/>
  <c r="C176" i="6"/>
  <c r="E176" i="6" s="1"/>
  <c r="H176" i="6" s="1"/>
  <c r="G176" i="6" s="1"/>
  <c r="P184" i="34"/>
  <c r="L184" i="34"/>
  <c r="Q184" i="34"/>
  <c r="K184" i="34"/>
  <c r="N184" i="34"/>
  <c r="J185" i="34"/>
  <c r="B177" i="34"/>
  <c r="D176" i="34"/>
  <c r="F176" i="34" s="1"/>
  <c r="O184" i="34" s="1"/>
  <c r="C177" i="34"/>
  <c r="E177" i="34" s="1"/>
  <c r="H177" i="34" s="1"/>
  <c r="G177" i="34" s="1"/>
  <c r="M183" i="34"/>
  <c r="M184" i="34" l="1"/>
  <c r="HD506" i="62"/>
  <c r="HC506" i="62"/>
  <c r="C178" i="34"/>
  <c r="E178" i="34" s="1"/>
  <c r="H178" i="34" s="1"/>
  <c r="G178" i="34" s="1"/>
  <c r="D177" i="34"/>
  <c r="F177" i="34" s="1"/>
  <c r="O185" i="34" s="1"/>
  <c r="B178" i="34"/>
  <c r="N185" i="34"/>
  <c r="Q185" i="34"/>
  <c r="P185" i="34"/>
  <c r="K185" i="34"/>
  <c r="L185" i="34"/>
  <c r="J186" i="34"/>
  <c r="D176" i="6"/>
  <c r="F176" i="6" s="1"/>
  <c r="B177" i="6"/>
  <c r="C177" i="6"/>
  <c r="E177" i="6" s="1"/>
  <c r="H177" i="6" s="1"/>
  <c r="G177" i="6" s="1"/>
  <c r="HC507" i="62" l="1"/>
  <c r="HD507" i="62"/>
  <c r="B178" i="6"/>
  <c r="C178" i="6"/>
  <c r="E178" i="6" s="1"/>
  <c r="H178" i="6" s="1"/>
  <c r="G178" i="6" s="1"/>
  <c r="D177" i="6"/>
  <c r="F177" i="6" s="1"/>
  <c r="P186" i="34"/>
  <c r="L186" i="34"/>
  <c r="Q186" i="34"/>
  <c r="K186" i="34"/>
  <c r="N186" i="34"/>
  <c r="J187" i="34"/>
  <c r="M185" i="34"/>
  <c r="B179" i="34"/>
  <c r="D178" i="34"/>
  <c r="F178" i="34" s="1"/>
  <c r="O186" i="34" s="1"/>
  <c r="C179" i="34"/>
  <c r="E179" i="34" s="1"/>
  <c r="H179" i="34" s="1"/>
  <c r="G179" i="34" s="1"/>
  <c r="HD508" i="62" l="1"/>
  <c r="HC508" i="62"/>
  <c r="D178" i="6"/>
  <c r="F178" i="6" s="1"/>
  <c r="B179" i="6"/>
  <c r="C179" i="6"/>
  <c r="E179" i="6" s="1"/>
  <c r="H179" i="6" s="1"/>
  <c r="G179" i="6" s="1"/>
  <c r="N187" i="34"/>
  <c r="K187" i="34"/>
  <c r="P187" i="34"/>
  <c r="L187" i="34"/>
  <c r="Q187" i="34"/>
  <c r="J188" i="34"/>
  <c r="D179" i="34"/>
  <c r="F179" i="34" s="1"/>
  <c r="O187" i="34" s="1"/>
  <c r="B180" i="34"/>
  <c r="C180" i="34"/>
  <c r="E180" i="34" s="1"/>
  <c r="H180" i="34" s="1"/>
  <c r="G180" i="34" s="1"/>
  <c r="M186" i="34"/>
  <c r="HC509" i="62" l="1"/>
  <c r="HD509" i="62"/>
  <c r="B181" i="34"/>
  <c r="D180" i="34"/>
  <c r="F180" i="34" s="1"/>
  <c r="O188" i="34" s="1"/>
  <c r="C181" i="34"/>
  <c r="E181" i="34" s="1"/>
  <c r="H181" i="34" s="1"/>
  <c r="G181" i="34" s="1"/>
  <c r="P188" i="34"/>
  <c r="L188" i="34"/>
  <c r="Q188" i="34"/>
  <c r="K188" i="34"/>
  <c r="M188" i="34"/>
  <c r="N188" i="34"/>
  <c r="J189" i="34"/>
  <c r="M187" i="34"/>
  <c r="B180" i="6"/>
  <c r="D179" i="6"/>
  <c r="F179" i="6" s="1"/>
  <c r="C180" i="6"/>
  <c r="E180" i="6" s="1"/>
  <c r="H180" i="6" s="1"/>
  <c r="G180" i="6" s="1"/>
  <c r="HC510" i="62" l="1"/>
  <c r="HD510" i="62"/>
  <c r="C181" i="6"/>
  <c r="E181" i="6" s="1"/>
  <c r="H181" i="6" s="1"/>
  <c r="G181" i="6" s="1"/>
  <c r="D180" i="6"/>
  <c r="F180" i="6" s="1"/>
  <c r="B181" i="6"/>
  <c r="D181" i="34"/>
  <c r="F181" i="34" s="1"/>
  <c r="O189" i="34" s="1"/>
  <c r="B182" i="34"/>
  <c r="C182" i="34"/>
  <c r="E182" i="34" s="1"/>
  <c r="H182" i="34" s="1"/>
  <c r="G182" i="34" s="1"/>
  <c r="N189" i="34"/>
  <c r="Q189" i="34"/>
  <c r="P189" i="34"/>
  <c r="K189" i="34"/>
  <c r="L189" i="34"/>
  <c r="J190" i="34"/>
  <c r="M189" i="34" l="1"/>
  <c r="HD511" i="62"/>
  <c r="HC511" i="62"/>
  <c r="P190" i="34"/>
  <c r="L190" i="34"/>
  <c r="Q190" i="34"/>
  <c r="K190" i="34"/>
  <c r="N190" i="34"/>
  <c r="J191" i="34"/>
  <c r="B183" i="34"/>
  <c r="D182" i="34"/>
  <c r="F182" i="34" s="1"/>
  <c r="O190" i="34" s="1"/>
  <c r="C183" i="34"/>
  <c r="E183" i="34" s="1"/>
  <c r="H183" i="34" s="1"/>
  <c r="G183" i="34" s="1"/>
  <c r="B182" i="6"/>
  <c r="D181" i="6"/>
  <c r="F181" i="6" s="1"/>
  <c r="C182" i="6"/>
  <c r="E182" i="6" s="1"/>
  <c r="H182" i="6" s="1"/>
  <c r="G182" i="6" s="1"/>
  <c r="M190" i="34" l="1"/>
  <c r="HD512" i="62"/>
  <c r="HC512" i="62"/>
  <c r="D182" i="6"/>
  <c r="F182" i="6" s="1"/>
  <c r="B183" i="6"/>
  <c r="C183" i="6"/>
  <c r="E183" i="6" s="1"/>
  <c r="H183" i="6" s="1"/>
  <c r="G183" i="6" s="1"/>
  <c r="N191" i="34"/>
  <c r="K191" i="34"/>
  <c r="P191" i="34"/>
  <c r="L191" i="34"/>
  <c r="Q191" i="34"/>
  <c r="C184" i="34"/>
  <c r="E184" i="34" s="1"/>
  <c r="H184" i="34" s="1"/>
  <c r="G184" i="34" s="1"/>
  <c r="B184" i="34"/>
  <c r="D183" i="34"/>
  <c r="F183" i="34" s="1"/>
  <c r="O191" i="34" s="1"/>
  <c r="HD513" i="62" l="1"/>
  <c r="HC513" i="62"/>
  <c r="M191" i="34"/>
  <c r="B185" i="34"/>
  <c r="D184" i="34"/>
  <c r="F184" i="34" s="1"/>
  <c r="C185" i="34"/>
  <c r="E185" i="34" s="1"/>
  <c r="H185" i="34" s="1"/>
  <c r="G185" i="34" s="1"/>
  <c r="B184" i="6"/>
  <c r="D183" i="6"/>
  <c r="F183" i="6" s="1"/>
  <c r="C184" i="6"/>
  <c r="E184" i="6" s="1"/>
  <c r="H184" i="6" s="1"/>
  <c r="G184" i="6" s="1"/>
  <c r="HC514" i="62" l="1"/>
  <c r="HD514" i="62"/>
  <c r="D184" i="6"/>
  <c r="F184" i="6" s="1"/>
  <c r="B185" i="6"/>
  <c r="C185" i="6"/>
  <c r="E185" i="6" s="1"/>
  <c r="H185" i="6" s="1"/>
  <c r="G185" i="6" s="1"/>
  <c r="D185" i="34"/>
  <c r="F185" i="34" s="1"/>
  <c r="B186" i="34"/>
  <c r="C186" i="34"/>
  <c r="E186" i="34" s="1"/>
  <c r="H186" i="34" s="1"/>
  <c r="G186" i="34" s="1"/>
  <c r="HD515" i="62" l="1"/>
  <c r="HC515" i="62"/>
  <c r="B186" i="6"/>
  <c r="D185" i="6"/>
  <c r="F185" i="6" s="1"/>
  <c r="C186" i="6"/>
  <c r="E186" i="6" s="1"/>
  <c r="H186" i="6" s="1"/>
  <c r="G186" i="6" s="1"/>
  <c r="B187" i="34"/>
  <c r="D186" i="34"/>
  <c r="F186" i="34" s="1"/>
  <c r="C187" i="34"/>
  <c r="E187" i="34" s="1"/>
  <c r="H187" i="34" s="1"/>
  <c r="G187" i="34" s="1"/>
  <c r="HC516" i="62" l="1"/>
  <c r="HD516" i="62"/>
  <c r="D187" i="34"/>
  <c r="F187" i="34" s="1"/>
  <c r="B188" i="34"/>
  <c r="C188" i="34"/>
  <c r="E188" i="34" s="1"/>
  <c r="H188" i="34" s="1"/>
  <c r="G188" i="34" s="1"/>
  <c r="C187" i="6"/>
  <c r="E187" i="6" s="1"/>
  <c r="H187" i="6" s="1"/>
  <c r="G187" i="6" s="1"/>
  <c r="D186" i="6"/>
  <c r="F186" i="6" s="1"/>
  <c r="B187" i="6"/>
  <c r="HC517" i="62" l="1"/>
  <c r="HD517" i="62"/>
  <c r="B189" i="34"/>
  <c r="D188" i="34"/>
  <c r="F188" i="34" s="1"/>
  <c r="C189" i="34"/>
  <c r="E189" i="34" s="1"/>
  <c r="H189" i="34" s="1"/>
  <c r="G189" i="34" s="1"/>
  <c r="B188" i="6"/>
  <c r="D187" i="6"/>
  <c r="F187" i="6" s="1"/>
  <c r="C188" i="6"/>
  <c r="E188" i="6" s="1"/>
  <c r="H188" i="6" s="1"/>
  <c r="G188" i="6" s="1"/>
  <c r="HC518" i="62" l="1"/>
  <c r="HD518" i="62"/>
  <c r="D188" i="6"/>
  <c r="F188" i="6" s="1"/>
  <c r="B189" i="6"/>
  <c r="C189" i="6"/>
  <c r="E189" i="6" s="1"/>
  <c r="H189" i="6" s="1"/>
  <c r="G189" i="6" s="1"/>
  <c r="C190" i="34"/>
  <c r="E190" i="34" s="1"/>
  <c r="H190" i="34" s="1"/>
  <c r="G190" i="34" s="1"/>
  <c r="D189" i="34"/>
  <c r="F189" i="34" s="1"/>
  <c r="B190" i="34"/>
  <c r="HC519" i="62" l="1"/>
  <c r="HD519" i="62"/>
  <c r="B190" i="6"/>
  <c r="C190" i="6"/>
  <c r="E190" i="6" s="1"/>
  <c r="H190" i="6" s="1"/>
  <c r="G190" i="6" s="1"/>
  <c r="D189" i="6"/>
  <c r="F189" i="6" s="1"/>
  <c r="B191" i="34"/>
  <c r="D191" i="34" s="1"/>
  <c r="F191" i="34" s="1"/>
  <c r="D190" i="34"/>
  <c r="F190" i="34" s="1"/>
  <c r="C191" i="34"/>
  <c r="HC520" i="62" l="1"/>
  <c r="HD520" i="62"/>
  <c r="G191" i="34"/>
  <c r="E191" i="34"/>
  <c r="C192" i="34"/>
  <c r="D190" i="6"/>
  <c r="F190" i="6" s="1"/>
  <c r="B191" i="6"/>
  <c r="D191" i="6" s="1"/>
  <c r="F191" i="6" s="1"/>
  <c r="C191" i="6"/>
  <c r="HD521" i="62" l="1"/>
  <c r="HC521" i="62"/>
  <c r="G191" i="6"/>
  <c r="E191" i="6"/>
  <c r="C192" i="6"/>
  <c r="H191" i="34"/>
  <c r="E192" i="34"/>
  <c r="G192" i="34" s="1"/>
  <c r="HC522" i="62" l="1"/>
  <c r="HD522" i="62"/>
  <c r="H191" i="6"/>
  <c r="E192" i="6"/>
  <c r="G192" i="6" s="1"/>
  <c r="HC523" i="62" l="1"/>
  <c r="HD523" i="62"/>
  <c r="HC524" i="62" l="1"/>
  <c r="HD524" i="62"/>
  <c r="HD525" i="62" l="1"/>
  <c r="HC525" i="62"/>
  <c r="HD526" i="62" l="1"/>
  <c r="HC526" i="62"/>
  <c r="HC527" i="62" l="1"/>
  <c r="HD527" i="62"/>
  <c r="HC528" i="62" l="1"/>
  <c r="HD528" i="62"/>
  <c r="HC529" i="62" l="1"/>
  <c r="HD529" i="62"/>
  <c r="HD530" i="62" l="1"/>
  <c r="HC530" i="62"/>
  <c r="HD531" i="62" l="1"/>
  <c r="HC531" i="62"/>
  <c r="HD532" i="62" l="1"/>
  <c r="HC532" i="62"/>
  <c r="HC533" i="62" l="1"/>
  <c r="HD533" i="62"/>
  <c r="HC534" i="62" l="1"/>
  <c r="HD534" i="62"/>
  <c r="HD535" i="62" l="1"/>
  <c r="HC535" i="62"/>
  <c r="HD536" i="62" l="1"/>
  <c r="HC536" i="62"/>
  <c r="HD537" i="62" l="1"/>
  <c r="HC537" i="62"/>
  <c r="HD538" i="62" l="1"/>
  <c r="HC538" i="62"/>
  <c r="HC539" i="62" l="1"/>
  <c r="HD539" i="62"/>
  <c r="HC540" i="62" l="1"/>
  <c r="HD540" i="62"/>
  <c r="HC541" i="62" l="1"/>
  <c r="HD541" i="62"/>
  <c r="HD542" i="62" l="1"/>
  <c r="HC542" i="62"/>
  <c r="HD543" i="62" l="1"/>
  <c r="HC543" i="62"/>
  <c r="HC544" i="62" l="1"/>
  <c r="HD544" i="62"/>
  <c r="HD545" i="62" l="1"/>
  <c r="HC545" i="62"/>
  <c r="HD546" i="62" l="1"/>
  <c r="HC546" i="62"/>
  <c r="HD547" i="62" l="1"/>
  <c r="HC547" i="62"/>
  <c r="HC548" i="62" l="1"/>
  <c r="HD548" i="62"/>
  <c r="HC549" i="62" l="1"/>
  <c r="HD549" i="62"/>
  <c r="HC550" i="62" l="1"/>
  <c r="HD550" i="62"/>
  <c r="HD551" i="62" l="1"/>
  <c r="HC551" i="62"/>
  <c r="HD552" i="62" l="1"/>
  <c r="HC552" i="62"/>
  <c r="HC553" i="62" l="1"/>
  <c r="HD553" i="62"/>
  <c r="HC554" i="62" l="1"/>
  <c r="HD554" i="62"/>
  <c r="HD555" i="62" l="1"/>
  <c r="HC555" i="62"/>
  <c r="HD556" i="62" l="1"/>
  <c r="HC556" i="62"/>
  <c r="HD557" i="62" l="1"/>
  <c r="HC557" i="62"/>
  <c r="HD558" i="62" l="1"/>
  <c r="HC558" i="62"/>
  <c r="HD559" i="62" l="1"/>
  <c r="HC559" i="62"/>
  <c r="HC560" i="62" l="1"/>
  <c r="HD560" i="62"/>
  <c r="HD561" i="62" l="1"/>
  <c r="HC561" i="62"/>
  <c r="HD562" i="62" l="1"/>
  <c r="HC562" i="62"/>
  <c r="HD563" i="62" l="1"/>
  <c r="HC563" i="62"/>
  <c r="HC564" i="62" l="1"/>
  <c r="HD564" i="62"/>
  <c r="HD565" i="62" l="1"/>
  <c r="HC565" i="62"/>
  <c r="HC566" i="62" l="1"/>
  <c r="HD566" i="62"/>
  <c r="HD567" i="62" l="1"/>
  <c r="HC567" i="62"/>
  <c r="HC568" i="62" l="1"/>
  <c r="HD568" i="62"/>
  <c r="HD569" i="62" l="1"/>
  <c r="HC569" i="62"/>
  <c r="HD570" i="62" l="1"/>
  <c r="HC570" i="62"/>
  <c r="HC571" i="62" l="1"/>
  <c r="HD571" i="62"/>
  <c r="HC572" i="62" l="1"/>
  <c r="HD572" i="62"/>
  <c r="HD573" i="62" l="1"/>
  <c r="HC573" i="62"/>
  <c r="HD574" i="62" l="1"/>
  <c r="HC574" i="62"/>
  <c r="HD575" i="62" l="1"/>
  <c r="HC575" i="62"/>
  <c r="HD576" i="62" l="1"/>
  <c r="HC576" i="62"/>
  <c r="HC577" i="62" l="1"/>
  <c r="HD577" i="62"/>
  <c r="HC578" i="62" l="1"/>
  <c r="HD578" i="62"/>
  <c r="HD579" i="62" l="1"/>
  <c r="HC579" i="62"/>
  <c r="HD580" i="62" l="1"/>
  <c r="HC580" i="62"/>
  <c r="HD581" i="62" l="1"/>
  <c r="HC581" i="62"/>
  <c r="HD582" i="62" l="1"/>
  <c r="HC582" i="62"/>
  <c r="HD583" i="62" l="1"/>
  <c r="HC583" i="62"/>
  <c r="HD584" i="62" l="1"/>
  <c r="HC584" i="62"/>
  <c r="HD585" i="62" l="1"/>
  <c r="HC585" i="62"/>
  <c r="HD586" i="62" l="1"/>
  <c r="HC586" i="62"/>
  <c r="HD587" i="62" l="1"/>
  <c r="HC587" i="62"/>
  <c r="HD588" i="62" l="1"/>
  <c r="HC588" i="62"/>
  <c r="HC589" i="62" l="1"/>
  <c r="HD589" i="62"/>
  <c r="HD590" i="62" l="1"/>
  <c r="HC590" i="62"/>
  <c r="HC591" i="62" l="1"/>
  <c r="HD591" i="62"/>
  <c r="HD592" i="62" l="1"/>
  <c r="HC592" i="62"/>
  <c r="HD593" i="62" l="1"/>
  <c r="HC593" i="62"/>
  <c r="HD594" i="62" l="1"/>
  <c r="HC594" i="62"/>
  <c r="HC595" i="62" l="1"/>
  <c r="HD595" i="62"/>
  <c r="HD596" i="62" l="1"/>
  <c r="HC596" i="62"/>
  <c r="HD597" i="62" l="1"/>
  <c r="HC597" i="62"/>
  <c r="HD598" i="62" l="1"/>
  <c r="HC598" i="62"/>
  <c r="HC599" i="62" l="1"/>
  <c r="HD599" i="62"/>
  <c r="HD600" i="62" l="1"/>
  <c r="HC600" i="62"/>
  <c r="HC601" i="62" l="1"/>
  <c r="HD601" i="62"/>
  <c r="HC602" i="62" l="1"/>
  <c r="HD602" i="62"/>
  <c r="HC603" i="62" l="1"/>
  <c r="HD603" i="62"/>
  <c r="HD604" i="62" l="1"/>
  <c r="HC604" i="62"/>
  <c r="HD605" i="62" l="1"/>
  <c r="HC605" i="62"/>
  <c r="HD606" i="62" l="1"/>
  <c r="HC606" i="62"/>
  <c r="HC607" i="62" l="1"/>
  <c r="HD607" i="62"/>
  <c r="HD608" i="62" l="1"/>
  <c r="HC608" i="62"/>
  <c r="HC609" i="62" l="1"/>
  <c r="HD609" i="62"/>
  <c r="HD610" i="62" l="1"/>
  <c r="HC610" i="62"/>
  <c r="HD611" i="62" l="1"/>
  <c r="HC611" i="62"/>
  <c r="HC612" i="62" l="1"/>
  <c r="HD612" i="62"/>
  <c r="HD613" i="62" l="1"/>
  <c r="HC613" i="62"/>
  <c r="HD614" i="62" l="1"/>
  <c r="HC614" i="62"/>
  <c r="HD615" i="62" l="1"/>
  <c r="HC615" i="62"/>
  <c r="HD616" i="62" l="1"/>
  <c r="HC616" i="62"/>
  <c r="HD617" i="62" l="1"/>
  <c r="HC617" i="62"/>
  <c r="HD618" i="62" l="1"/>
  <c r="HC618" i="62"/>
  <c r="HD619" i="62" l="1"/>
  <c r="HC619" i="62"/>
  <c r="HD620" i="62" l="1"/>
  <c r="HC620" i="62"/>
  <c r="HC621" i="62" l="1"/>
  <c r="HD621" i="62"/>
  <c r="HC622" i="62" l="1"/>
  <c r="HD622" i="62"/>
  <c r="HD623" i="62" l="1"/>
  <c r="HC623" i="62"/>
  <c r="HD624" i="62" l="1"/>
  <c r="HC624" i="62"/>
  <c r="HD625" i="62" l="1"/>
  <c r="HC625" i="62"/>
  <c r="HD626" i="62" l="1"/>
  <c r="HC626" i="62"/>
  <c r="HD627" i="62" l="1"/>
  <c r="HC627" i="62"/>
  <c r="HD628" i="62" l="1"/>
  <c r="HC628" i="62"/>
  <c r="HD629" i="62" l="1"/>
  <c r="HC629" i="62"/>
  <c r="HC630" i="62" l="1"/>
  <c r="HD630" i="62"/>
  <c r="HD631" i="62" l="1"/>
  <c r="HC631" i="62"/>
  <c r="HD632" i="62" l="1"/>
  <c r="HC632" i="62"/>
  <c r="HD633" i="62" l="1"/>
  <c r="HC633" i="62"/>
  <c r="HC634" i="62" l="1"/>
  <c r="HD634" i="62"/>
  <c r="HD635" i="62" l="1"/>
  <c r="HC635" i="62"/>
  <c r="HD636" i="62" l="1"/>
  <c r="HC636" i="62"/>
  <c r="HC637" i="62" l="1"/>
  <c r="HD637" i="62"/>
  <c r="HD638" i="62" l="1"/>
  <c r="HC638" i="62"/>
  <c r="HD639" i="62" l="1"/>
  <c r="HC639" i="62"/>
  <c r="HD640" i="62" l="1"/>
  <c r="HC640" i="62"/>
  <c r="HD641" i="62" l="1"/>
  <c r="HC641" i="62"/>
  <c r="HD642" i="62" l="1"/>
  <c r="HC642" i="62"/>
  <c r="HC643" i="62" l="1"/>
  <c r="HD643" i="62"/>
  <c r="HC644" i="62" l="1"/>
  <c r="HD644" i="62"/>
  <c r="HC645" i="62" l="1"/>
  <c r="HD645" i="62"/>
  <c r="HD646" i="62" l="1"/>
  <c r="HC646" i="62"/>
  <c r="HD647" i="62" l="1"/>
  <c r="HC647" i="62"/>
  <c r="HD648" i="62" l="1"/>
  <c r="HC648" i="62"/>
  <c r="HD649" i="62" l="1"/>
  <c r="HC649" i="62"/>
  <c r="HC650" i="62" l="1"/>
  <c r="HD650" i="62"/>
  <c r="HC651" i="62" l="1"/>
  <c r="HD651" i="62"/>
  <c r="HD652" i="62" l="1"/>
  <c r="HC652" i="62"/>
  <c r="HD653" i="62" l="1"/>
  <c r="HC653" i="62"/>
  <c r="HD654" i="62" l="1"/>
  <c r="HC654" i="62"/>
  <c r="HD655" i="62" l="1"/>
  <c r="HC655" i="62"/>
  <c r="HD656" i="62" l="1"/>
  <c r="HC656" i="62"/>
  <c r="HC657" i="62" l="1"/>
  <c r="HD657" i="62"/>
  <c r="HD658" i="62" l="1"/>
  <c r="HC658" i="62"/>
  <c r="HD659" i="62" l="1"/>
  <c r="HC659" i="62"/>
  <c r="HD660" i="62" l="1"/>
  <c r="HC660" i="62"/>
  <c r="HD661" i="62" l="1"/>
  <c r="HC661" i="62"/>
  <c r="HD662" i="62" l="1"/>
  <c r="HC662" i="62"/>
  <c r="HC663" i="62" l="1"/>
  <c r="HD663" i="62"/>
  <c r="HD664" i="62" l="1"/>
  <c r="HC664" i="62"/>
  <c r="HC665" i="62" l="1"/>
  <c r="HD665" i="62"/>
  <c r="HD666" i="62" l="1"/>
  <c r="HC666" i="62"/>
  <c r="HD667" i="62" l="1"/>
  <c r="HC667" i="62"/>
  <c r="HD668" i="62" l="1"/>
  <c r="HC668" i="62"/>
  <c r="HC669" i="62" l="1"/>
  <c r="HD669" i="62"/>
  <c r="HC670" i="62" l="1"/>
  <c r="HD670" i="62"/>
  <c r="HD671" i="62" l="1"/>
  <c r="HC671" i="62"/>
  <c r="HD672" i="62" l="1"/>
  <c r="HC672" i="62"/>
  <c r="HC673" i="62" l="1"/>
  <c r="HD673" i="62"/>
  <c r="HD674" i="62" l="1"/>
  <c r="HC674" i="62"/>
  <c r="HC675" i="62" l="1"/>
  <c r="HD675" i="62"/>
  <c r="HD676" i="62" l="1"/>
  <c r="HC676" i="62"/>
  <c r="HD677" i="62" l="1"/>
  <c r="HC677" i="62"/>
  <c r="HD678" i="62" l="1"/>
  <c r="HC678" i="62"/>
  <c r="HD679" i="62" l="1"/>
  <c r="HC679" i="62"/>
  <c r="HD680" i="62" l="1"/>
  <c r="HC680" i="62"/>
  <c r="HD681" i="62" l="1"/>
  <c r="HC681" i="62"/>
  <c r="HD682" i="62" l="1"/>
  <c r="HC682" i="62"/>
  <c r="HC683" i="62" l="1"/>
  <c r="HD683" i="62"/>
  <c r="HC684" i="62" l="1"/>
  <c r="HD684" i="62"/>
  <c r="HD685" i="62" l="1"/>
  <c r="HC685" i="62"/>
  <c r="HD686" i="62" l="1"/>
  <c r="HC686" i="62"/>
  <c r="HC687" i="62" l="1"/>
  <c r="HD687" i="62"/>
  <c r="HC688" i="62" l="1"/>
  <c r="HD688" i="62"/>
  <c r="HD689" i="62" l="1"/>
  <c r="HC689" i="62"/>
  <c r="HC690" i="62" l="1"/>
  <c r="HD690" i="62"/>
  <c r="HC691" i="62" l="1"/>
  <c r="HD691" i="62"/>
  <c r="HD692" i="62" l="1"/>
  <c r="HC692" i="62"/>
  <c r="HD693" i="62" l="1"/>
  <c r="HC693" i="62"/>
  <c r="HD694" i="62" l="1"/>
  <c r="HC694" i="62"/>
  <c r="HD695" i="62" l="1"/>
  <c r="HC695" i="62"/>
  <c r="HC696" i="62" l="1"/>
  <c r="HD696" i="62"/>
  <c r="HC697" i="62" l="1"/>
  <c r="HD697" i="62"/>
  <c r="HD698" i="62" l="1"/>
  <c r="HC698" i="62"/>
  <c r="HD699" i="62" l="1"/>
  <c r="HC699" i="62"/>
  <c r="HC700" i="62" l="1"/>
  <c r="HD700" i="62"/>
  <c r="HD701" i="62" l="1"/>
  <c r="HC701" i="62"/>
  <c r="HD702" i="62" l="1"/>
  <c r="HC702" i="62"/>
  <c r="HD703" i="62" l="1"/>
  <c r="HC703" i="62"/>
  <c r="HD704" i="62" l="1"/>
  <c r="HC704" i="6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<sst xmlns="http://schemas.openxmlformats.org/spreadsheetml/2006/main" count="2063" uniqueCount="1111">
  <si>
    <t>Cuenta</t>
  </si>
  <si>
    <t>Fianzas</t>
  </si>
  <si>
    <t>Equipos procesos información</t>
  </si>
  <si>
    <t>TOTAL</t>
  </si>
  <si>
    <t>Aportación socios</t>
  </si>
  <si>
    <t>Enero</t>
  </si>
  <si>
    <t>Febrero</t>
  </si>
  <si>
    <t>Marzo</t>
  </si>
  <si>
    <t>Abril</t>
  </si>
  <si>
    <t>Mayo</t>
  </si>
  <si>
    <t>Junio</t>
  </si>
  <si>
    <t>Julio</t>
  </si>
  <si>
    <t>Agosto</t>
  </si>
  <si>
    <t>Septiembre</t>
  </si>
  <si>
    <t>Octubre</t>
  </si>
  <si>
    <t>Noviembre</t>
  </si>
  <si>
    <t>Diciembre</t>
  </si>
  <si>
    <t>MES</t>
  </si>
  <si>
    <t>Descripción</t>
  </si>
  <si>
    <t>Importe</t>
  </si>
  <si>
    <t>Base €</t>
  </si>
  <si>
    <t>IVA €</t>
  </si>
  <si>
    <t>Patentes y marcas</t>
  </si>
  <si>
    <t>Derechos de traspaso</t>
  </si>
  <si>
    <t>Aplicaciones informáticas</t>
  </si>
  <si>
    <t>Terrenos</t>
  </si>
  <si>
    <t>Construcciones</t>
  </si>
  <si>
    <t>Maquinaria</t>
  </si>
  <si>
    <t>Otras instalaciones</t>
  </si>
  <si>
    <t>Mobiliario</t>
  </si>
  <si>
    <t>Elementos de transporte</t>
  </si>
  <si>
    <t>Otro inmovilizado material</t>
  </si>
  <si>
    <t>Amortización acumulada</t>
  </si>
  <si>
    <t>Existencias</t>
  </si>
  <si>
    <t>INVERSIONES</t>
  </si>
  <si>
    <t>% AMORT.</t>
  </si>
  <si>
    <t>Capital</t>
  </si>
  <si>
    <t>Reservas</t>
  </si>
  <si>
    <t>Capitalización paro</t>
  </si>
  <si>
    <t>Subvenciones</t>
  </si>
  <si>
    <t>FINANCIACIÓN</t>
  </si>
  <si>
    <t>Tipo interés</t>
  </si>
  <si>
    <t>Cuota</t>
  </si>
  <si>
    <t>TESORERÍA INICIAL</t>
  </si>
  <si>
    <t xml:space="preserve"> </t>
  </si>
  <si>
    <t>Años</t>
  </si>
  <si>
    <t>Carencia años</t>
  </si>
  <si>
    <t>CAPITAL</t>
  </si>
  <si>
    <t>TIPO INTERÉS</t>
  </si>
  <si>
    <t>DURACIÓN AÑOS</t>
  </si>
  <si>
    <t>CARENCIA AÑOS</t>
  </si>
  <si>
    <t>PERIODICIDAD</t>
  </si>
  <si>
    <t>MENSUAL</t>
  </si>
  <si>
    <t>CUOTA</t>
  </si>
  <si>
    <t>RESERVA</t>
  </si>
  <si>
    <t>INTERÈS</t>
  </si>
  <si>
    <t>INT. ACUM.</t>
  </si>
  <si>
    <t>AMORTITZ.</t>
  </si>
  <si>
    <t>AMORT. ACUM.</t>
  </si>
  <si>
    <t>TERMES ACUM.</t>
  </si>
  <si>
    <t>N</t>
  </si>
  <si>
    <t>TOTALES</t>
  </si>
  <si>
    <t>PRÉSTAMO</t>
  </si>
  <si>
    <t>Préstamo</t>
  </si>
  <si>
    <t>FINANCIACIÓN INICIAL</t>
  </si>
  <si>
    <t>INVERSIÓN INICIAL</t>
  </si>
  <si>
    <t>Catálogo productos/servicios por familias</t>
  </si>
  <si>
    <t>% IVA</t>
  </si>
  <si>
    <t>Margen</t>
  </si>
  <si>
    <t>€</t>
  </si>
  <si>
    <t>%</t>
  </si>
  <si>
    <t>Plazo de cobro</t>
  </si>
  <si>
    <r>
      <t>Precio venta unitario</t>
    </r>
    <r>
      <rPr>
        <b/>
        <sz val="9"/>
        <color theme="0"/>
        <rFont val="Calibri"/>
        <family val="2"/>
        <scheme val="minor"/>
      </rPr>
      <t xml:space="preserve"> sin IVA</t>
    </r>
  </si>
  <si>
    <t>Gastos fijos (sin IVA)</t>
  </si>
  <si>
    <t>Coste</t>
  </si>
  <si>
    <t>VENTAS</t>
  </si>
  <si>
    <t>Periodo cobro</t>
  </si>
  <si>
    <t>Total Ventas</t>
  </si>
  <si>
    <t>Total IVA Ventas</t>
  </si>
  <si>
    <t>Total Cobro IVA Ventas</t>
  </si>
  <si>
    <t>COMPRAS</t>
  </si>
  <si>
    <t>Periodo pago</t>
  </si>
  <si>
    <t>Total Compras</t>
  </si>
  <si>
    <t>Total IVA Compras</t>
  </si>
  <si>
    <t>RESTO GASTOS VARIABLES (PAGO CONTADO)</t>
  </si>
  <si>
    <t>Ventas € AÑO 1</t>
  </si>
  <si>
    <t>Ventas € AÑO 2</t>
  </si>
  <si>
    <t>Ventas € AÑO 3</t>
  </si>
  <si>
    <t>Otros costes variables</t>
  </si>
  <si>
    <t>% coste compra</t>
  </si>
  <si>
    <t>% coste variable</t>
  </si>
  <si>
    <t>BALANCE INICIAL</t>
  </si>
  <si>
    <t>ACTIVO</t>
  </si>
  <si>
    <t>ACTIVO NO CORRIENTE</t>
  </si>
  <si>
    <t>Amortización acumulada intangible</t>
  </si>
  <si>
    <t>Amortización acumulada tangible</t>
  </si>
  <si>
    <t>Inversiones financieras</t>
  </si>
  <si>
    <t>ACTIVO CORRIENTE</t>
  </si>
  <si>
    <t>Deudores</t>
  </si>
  <si>
    <t>Clientes</t>
  </si>
  <si>
    <t>Hda. Pública Deudora</t>
  </si>
  <si>
    <t>Tesorería</t>
  </si>
  <si>
    <t>TOTAL ACTIVO</t>
  </si>
  <si>
    <t>PATRIMONIO NETO Y PASIVO</t>
  </si>
  <si>
    <t>PATRIMONIO NETO</t>
  </si>
  <si>
    <t>Resultados</t>
  </si>
  <si>
    <t>PASIVO NO CORRIENTE</t>
  </si>
  <si>
    <t>PASIVO CORRIENTE</t>
  </si>
  <si>
    <t>Proveedores</t>
  </si>
  <si>
    <t>TOTAL P.N. Y PASIVO</t>
  </si>
  <si>
    <t>Ventas</t>
  </si>
  <si>
    <t>AÑO 1</t>
  </si>
  <si>
    <t>AÑO 2</t>
  </si>
  <si>
    <t>AÑO 3</t>
  </si>
  <si>
    <t>Compras</t>
  </si>
  <si>
    <t>Margen bruto</t>
  </si>
  <si>
    <t>Otros costes fijos</t>
  </si>
  <si>
    <t>Amortización</t>
  </si>
  <si>
    <t>Gastos financieros</t>
  </si>
  <si>
    <t>Sueldos y salarios</t>
  </si>
  <si>
    <t>Seguridad social</t>
  </si>
  <si>
    <t>Alquiler</t>
  </si>
  <si>
    <t>Resto gastos variables</t>
  </si>
  <si>
    <t>Amortizaciones</t>
  </si>
  <si>
    <t>Total inicial</t>
  </si>
  <si>
    <t>Inversiones € AÑO 1</t>
  </si>
  <si>
    <t>Inversión € AÑO 2</t>
  </si>
  <si>
    <t>Inversión € AÑO 3</t>
  </si>
  <si>
    <t>Financiación € AÑO 1</t>
  </si>
  <si>
    <t>Financiación € AÑO 2</t>
  </si>
  <si>
    <t>Financiación € AÑO 3</t>
  </si>
  <si>
    <t>IRPF</t>
  </si>
  <si>
    <t>Tipo</t>
  </si>
  <si>
    <t>MES 1</t>
  </si>
  <si>
    <t>MES 2</t>
  </si>
  <si>
    <t>MES 3</t>
  </si>
  <si>
    <t>MES 4</t>
  </si>
  <si>
    <t>MES 5</t>
  </si>
  <si>
    <t>MES 6</t>
  </si>
  <si>
    <t>MES 7</t>
  </si>
  <si>
    <t>MES 8</t>
  </si>
  <si>
    <t>MES 9</t>
  </si>
  <si>
    <t>MES 10</t>
  </si>
  <si>
    <t>MES 11</t>
  </si>
  <si>
    <t>MES 12</t>
  </si>
  <si>
    <t>MES 13</t>
  </si>
  <si>
    <t>MES 14</t>
  </si>
  <si>
    <t>MES 15</t>
  </si>
  <si>
    <t>MES 16</t>
  </si>
  <si>
    <t>MES 17</t>
  </si>
  <si>
    <t>MES 18</t>
  </si>
  <si>
    <t>MES 19</t>
  </si>
  <si>
    <t>MES 20</t>
  </si>
  <si>
    <t>MES 21</t>
  </si>
  <si>
    <t>MES 22</t>
  </si>
  <si>
    <t>MES 23</t>
  </si>
  <si>
    <t>MES 24</t>
  </si>
  <si>
    <t>MES 25</t>
  </si>
  <si>
    <t>MES 26</t>
  </si>
  <si>
    <t>MES 27</t>
  </si>
  <si>
    <t>MES 28</t>
  </si>
  <si>
    <t>MES 29</t>
  </si>
  <si>
    <t>MES 30</t>
  </si>
  <si>
    <t>MES 31</t>
  </si>
  <si>
    <t>MES 32</t>
  </si>
  <si>
    <t>MES 33</t>
  </si>
  <si>
    <t>MES 34</t>
  </si>
  <si>
    <t>MES 35</t>
  </si>
  <si>
    <t>MES 36</t>
  </si>
  <si>
    <t>Trabajadores</t>
  </si>
  <si>
    <t>Pago Trabajadores</t>
  </si>
  <si>
    <t>Pago IRPF Alquiler</t>
  </si>
  <si>
    <t>IVA</t>
  </si>
  <si>
    <t>IVA repercutido ventas</t>
  </si>
  <si>
    <t>IVA soportado compras</t>
  </si>
  <si>
    <t>IVA soportados gastos variables</t>
  </si>
  <si>
    <t>IVA soportado gastos</t>
  </si>
  <si>
    <t>IVA Inversiones</t>
  </si>
  <si>
    <t>Total IVA</t>
  </si>
  <si>
    <t>Resultado acumulado IVA</t>
  </si>
  <si>
    <t>Pago IVA</t>
  </si>
  <si>
    <t>MARGEN BRUTO</t>
  </si>
  <si>
    <t>Provisiones</t>
  </si>
  <si>
    <t>TOTAL GASTOS DE EXPLOTACIÓN</t>
  </si>
  <si>
    <t>RESULTADO DE EXPLOTACIÓN</t>
  </si>
  <si>
    <t>Intereses préstamos</t>
  </si>
  <si>
    <t>RESULTADOS ANTES IMPUESTOS</t>
  </si>
  <si>
    <t>RESULTADO ACUMULADO</t>
  </si>
  <si>
    <t>COMPRA INMOVILIZADO</t>
  </si>
  <si>
    <t>Total Compra Inmovilizado</t>
  </si>
  <si>
    <t>ACUMULADO</t>
  </si>
  <si>
    <t>Total Acumulado Inmovilizado</t>
  </si>
  <si>
    <t>INMOVILIZADO</t>
  </si>
  <si>
    <t>% Amortización</t>
  </si>
  <si>
    <t>Total Amortización Inmovilizado</t>
  </si>
  <si>
    <t>Financiación / Aportación socios</t>
  </si>
  <si>
    <t>Devolución préstamos</t>
  </si>
  <si>
    <t>IRPF Alquileres</t>
  </si>
  <si>
    <t>Inversiones / Stock inicial</t>
  </si>
  <si>
    <t>TOTAL PAGOS</t>
  </si>
  <si>
    <t>SALDO INICIAL</t>
  </si>
  <si>
    <t>COBROS - PAGOS</t>
  </si>
  <si>
    <t>SALDO FINAL</t>
  </si>
  <si>
    <t>21%</t>
  </si>
  <si>
    <t>TOTAL 3 AÑOS</t>
  </si>
  <si>
    <t>Resultado antes impuestos</t>
  </si>
  <si>
    <t>% IVA Gtos. Var.</t>
  </si>
  <si>
    <t>IVA GASTOS VARIABLES (PAGO CONTADO)</t>
  </si>
  <si>
    <t>Total Cobros</t>
  </si>
  <si>
    <t>INTERESES</t>
  </si>
  <si>
    <t>AMORTIZACIÓN</t>
  </si>
  <si>
    <t>DEUDA PENDIENTE</t>
  </si>
  <si>
    <t>DEUDA LARGO</t>
  </si>
  <si>
    <t>DEUDA CORTO</t>
  </si>
  <si>
    <t>Préstamo corto plazo</t>
  </si>
  <si>
    <t>diferencia ventas - cobro</t>
  </si>
  <si>
    <t>TOTAL IVA REPERCUTIDO</t>
  </si>
  <si>
    <t>TOTAL IVA SOPORTADO</t>
  </si>
  <si>
    <t>TOTAL PAGADO</t>
  </si>
  <si>
    <t>Seguridad Social</t>
  </si>
  <si>
    <t xml:space="preserve">SALDO IRPF </t>
  </si>
  <si>
    <t>TOTAL PAGADO IRPF</t>
  </si>
  <si>
    <t>SALDO HDA. IRPF</t>
  </si>
  <si>
    <t>Hda. Pública Acreedora IVA</t>
  </si>
  <si>
    <t>Hda. Pública Acreedora IRPF</t>
  </si>
  <si>
    <t>Acreedores / Hda. Pública</t>
  </si>
  <si>
    <t>GASTOS PERSONAL</t>
  </si>
  <si>
    <t>Retención</t>
  </si>
  <si>
    <t>SEGURIDAD SOCIAL</t>
  </si>
  <si>
    <t>% coste</t>
  </si>
  <si>
    <t xml:space="preserve">Salario Bruto </t>
  </si>
  <si>
    <t>Ventas:</t>
  </si>
  <si>
    <t>Rtdo:</t>
  </si>
  <si>
    <t>Margen:</t>
  </si>
  <si>
    <t>P.e.</t>
  </si>
  <si>
    <t>Tesor.Min.</t>
  </si>
  <si>
    <t>Impuestos</t>
  </si>
  <si>
    <t>Resultado después impuestos</t>
  </si>
  <si>
    <t xml:space="preserve">  </t>
  </si>
  <si>
    <t>Punto de equilibrio</t>
  </si>
  <si>
    <r>
      <t>PROMOTOR:</t>
    </r>
    <r>
      <rPr>
        <sz val="16"/>
        <color theme="1"/>
        <rFont val="Verdana"/>
        <family val="2"/>
      </rPr>
      <t/>
    </r>
  </si>
  <si>
    <t>Forma jurídica</t>
  </si>
  <si>
    <t>DNI</t>
  </si>
  <si>
    <t xml:space="preserve"> Administrador / Cargo</t>
  </si>
  <si>
    <t>% CAP.</t>
  </si>
  <si>
    <t>Formación</t>
  </si>
  <si>
    <t>Situación Laboral</t>
  </si>
  <si>
    <t>Lugar de residencia</t>
  </si>
  <si>
    <t>Número de puestos de trabajo</t>
  </si>
  <si>
    <t>Cornellà de Llob.</t>
  </si>
  <si>
    <t>Baix Llob.</t>
  </si>
  <si>
    <t>Fuera</t>
  </si>
  <si>
    <t>Total</t>
  </si>
  <si>
    <t>Ha/n creado una empresa con anterioridad</t>
  </si>
  <si>
    <t>Clientes objetivos</t>
  </si>
  <si>
    <t>Estrategia comercial: Relación con los clientes / Plan de comunicación</t>
  </si>
  <si>
    <t>Canales de distribución</t>
  </si>
  <si>
    <t>NO</t>
  </si>
  <si>
    <t>Empresario Individual</t>
  </si>
  <si>
    <t>S.L.</t>
  </si>
  <si>
    <t>S.A.</t>
  </si>
  <si>
    <t>S.L.L.</t>
  </si>
  <si>
    <t xml:space="preserve">FECHA INICIO PREVISTO: </t>
  </si>
  <si>
    <t>Índice</t>
  </si>
  <si>
    <t>1. Presentación</t>
  </si>
  <si>
    <t>2. Marketing</t>
  </si>
  <si>
    <t>3. Producción y calidad</t>
  </si>
  <si>
    <t>4. Organización y gestión</t>
  </si>
  <si>
    <t>5. Jurídico fiscal</t>
  </si>
  <si>
    <t>6. Económico-financiera</t>
  </si>
  <si>
    <t>7. Valoración</t>
  </si>
  <si>
    <t>1.1. Definición del negocio</t>
  </si>
  <si>
    <t>1.2. Equipo promotor</t>
  </si>
  <si>
    <t>2.1. Producto o servicio</t>
  </si>
  <si>
    <t>2.2. Mercado</t>
  </si>
  <si>
    <t>2.3. Competencia</t>
  </si>
  <si>
    <t>2.6. Promoción</t>
  </si>
  <si>
    <t>2.7. Previsiones de ventas</t>
  </si>
  <si>
    <t>3.1. Producción/Prestación de servicios</t>
  </si>
  <si>
    <t>4.1. Organización</t>
  </si>
  <si>
    <t>5.1. Forma jurídica y trámites</t>
  </si>
  <si>
    <t>5.2. Obligaciones periódicas fiscales y laborales</t>
  </si>
  <si>
    <t>7.1. Puntos fuertes y débiles, oportunidades y amenazas externas</t>
  </si>
  <si>
    <t>6.1. Balance situación 3 primeros años</t>
  </si>
  <si>
    <t>6.2. Resultados por líneas de actividad</t>
  </si>
  <si>
    <t>6.3. Resultados mensuales</t>
  </si>
  <si>
    <t>6.4. Resultados y punto equilibrio 3 primeros años</t>
  </si>
  <si>
    <t>6.5. Previsión tesorería mensual</t>
  </si>
  <si>
    <t>Justificación de las ventas</t>
  </si>
  <si>
    <t>2.4. Propuesta de valor</t>
  </si>
  <si>
    <t>2.5. Canales de distribución</t>
  </si>
  <si>
    <t>Producción / Prestación del servicio</t>
  </si>
  <si>
    <t>Normativa</t>
  </si>
  <si>
    <t>3.3. Normativa</t>
  </si>
  <si>
    <t>4.2. Retribuciones</t>
  </si>
  <si>
    <t>Nombre</t>
  </si>
  <si>
    <t>4.2. Retribución</t>
  </si>
  <si>
    <t>Resto</t>
  </si>
  <si>
    <t>Salario bruto</t>
  </si>
  <si>
    <t>Hda. Pública Impto.Sdades.</t>
  </si>
  <si>
    <t>Puntos fuertes y débiles, oportunidades y amenazas externas</t>
  </si>
  <si>
    <t>Código</t>
  </si>
  <si>
    <t>Fecha inicio según Plan Financiero</t>
  </si>
  <si>
    <t>Mercado potencial cuantificado</t>
  </si>
  <si>
    <t xml:space="preserve">Cuota de mercado objetivo </t>
  </si>
  <si>
    <t>SALDO HDA PÚBLICA IVA FINAL AÑO</t>
  </si>
  <si>
    <t>Salario pendiente cobro</t>
  </si>
  <si>
    <t>Var. Vtas.</t>
  </si>
  <si>
    <t>Competencia</t>
  </si>
  <si>
    <t>SI</t>
  </si>
  <si>
    <t>CUENTA DE RESULTADOS</t>
  </si>
  <si>
    <t>RESULTADOS MENSUALES</t>
  </si>
  <si>
    <t>RESULTADOS S/BALANCE</t>
  </si>
  <si>
    <t>TESORERÍA</t>
  </si>
  <si>
    <t>IMPUESTOS</t>
  </si>
  <si>
    <t>TESORERÍA SEGÚN BALANCE</t>
  </si>
  <si>
    <t>VALIDACIÓN RESULTADOS</t>
  </si>
  <si>
    <t>Razonabilidad de las ventas</t>
  </si>
  <si>
    <t>Mix</t>
  </si>
  <si>
    <t>Líneas de actividad</t>
  </si>
  <si>
    <t>Otros gastos fijos</t>
  </si>
  <si>
    <t xml:space="preserve">DIF. BALANCE </t>
  </si>
  <si>
    <t>El local tiene retención IRPF</t>
  </si>
  <si>
    <t>Ventaja competitiva</t>
  </si>
  <si>
    <t>INICIO PRÉSTAMO</t>
  </si>
  <si>
    <t>Préstamo posterior</t>
  </si>
  <si>
    <t>Total años</t>
  </si>
  <si>
    <t>Mes 2 a 36</t>
  </si>
  <si>
    <t>% Margen bruto</t>
  </si>
  <si>
    <t>Explicación de cómo se financia la inversión inicial</t>
  </si>
  <si>
    <t>Módulos</t>
  </si>
  <si>
    <t>3.2. Equipos, inversiones necesarios y financiación</t>
  </si>
  <si>
    <t>Ver Curriculum Vitae en Anexo 1</t>
  </si>
  <si>
    <t>Inmovilizado inmaterial</t>
  </si>
  <si>
    <t>Pago Año 3</t>
  </si>
  <si>
    <t>Pago Año 2</t>
  </si>
  <si>
    <t>Per.AÑO 2</t>
  </si>
  <si>
    <t>A VALORAR</t>
  </si>
  <si>
    <t xml:space="preserve">Detalle ventas </t>
  </si>
  <si>
    <t>Web</t>
  </si>
  <si>
    <t>EBITDA</t>
  </si>
  <si>
    <t>Observacions</t>
  </si>
  <si>
    <t xml:space="preserve">1. Major perfil emprenedor del promotor                                                  </t>
  </si>
  <si>
    <t xml:space="preserve">2. Majors perspectives de creació d’ocupació en un any                           </t>
  </si>
  <si>
    <t xml:space="preserve">3. Millor raonament de la previsió de vendes                                              </t>
  </si>
  <si>
    <t xml:space="preserve">4. Menor grau d’endeutament                                                                    </t>
  </si>
  <si>
    <t xml:space="preserve">5. Major grau d’innovació amb relació al sector                                          </t>
  </si>
  <si>
    <t>6. Major grau de cohesió entre els promotors o socis</t>
  </si>
  <si>
    <t>Total puntuación</t>
  </si>
  <si>
    <t>La puntuació màxima a obtenir per part d’un promotor o empresa serà de 20 punts. En cas que hi hagi dos o més sol·licitants que compleixin la resta de requisits indicats anteriorment i que estiguin interessats en un mateix espai, s’adjudicarà a aquell qui obtingui una puntuació superior. No obstant això, per a poder accedir a qualsevol espai s’haurà de superar una puntuació mínima de 10 punts i no comptar amb 0 punts al criteri “Major idoneïtat de l’activitat en relació amb empreses allotjades i municipi”.</t>
  </si>
  <si>
    <t>Criteris de puntuació</t>
  </si>
  <si>
    <t>Comentaris</t>
  </si>
  <si>
    <t>Sense formació adequada ni experiència</t>
  </si>
  <si>
    <t>Formació adequada o experiència al sector</t>
  </si>
  <si>
    <t>Formació adequada experiència al sector</t>
  </si>
  <si>
    <t>El perfil emprenedor valora la capacitació del promotor per a portar a terme el projecte empresarial tenint en compte la seva formació i experiència relacionada amb l’activitat a desenvolupar.</t>
  </si>
  <si>
    <t>Cap lloc de treball</t>
  </si>
  <si>
    <t>1 lloc de treball</t>
  </si>
  <si>
    <t>2 llocs de treball</t>
  </si>
  <si>
    <t>3 llocs de treball</t>
  </si>
  <si>
    <t>4 ó més llocs de treball</t>
  </si>
  <si>
    <t xml:space="preserve">Les perspectives de creació d’ocupació en un any valoren, en nombres absoluts, la creació d’ocupació al territori .                         </t>
  </si>
  <si>
    <t>Previsió de vendes no raonada</t>
  </si>
  <si>
    <t>Previsió de vendes raonada basada en estimacions</t>
  </si>
  <si>
    <t xml:space="preserve">Previsió de vendes raonada basada en estudis i informacions </t>
  </si>
  <si>
    <t>Previsió de vendes raonada basada en estudis i experiències reals</t>
  </si>
  <si>
    <t xml:space="preserve">El grau de raonament de la previsió de vendes valora la solidesa de les  bases  per les quals el projecte empresarial és viable o no.  </t>
  </si>
  <si>
    <t>Superior al 40%</t>
  </si>
  <si>
    <t>El grau d’endeutament ve definit pel rati (Passiu-Fons Propis)/Actiu.</t>
  </si>
  <si>
    <t>No innovador i sector en crisi</t>
  </si>
  <si>
    <t>Innovador o sector en creixement</t>
  </si>
  <si>
    <t>Innovador en sector en creixement</t>
  </si>
  <si>
    <t>El grau d’innovació amb relació al sector valora la diferenciació o valor afegit del projecte empresarial i l’evolució del sector on se situa.</t>
  </si>
  <si>
    <t>Sense cohesió</t>
  </si>
  <si>
    <t>Cohesió mínima necessària</t>
  </si>
  <si>
    <t>Alta cohesió o promotor/soci únic</t>
  </si>
  <si>
    <t>El grau de cohesió entre els promotors o socis valora la complementarietat, vincles, valors personals  i objectius empresarials existents entre els diferents socis del projecte.</t>
  </si>
  <si>
    <t>Gens idoni</t>
  </si>
  <si>
    <t>Idoneïtat parcial</t>
  </si>
  <si>
    <t>Idoneïtat total</t>
  </si>
  <si>
    <t>Puntos débiles</t>
  </si>
  <si>
    <t>Puntos Fuertes</t>
  </si>
  <si>
    <t>De origen Interno</t>
  </si>
  <si>
    <t>De origen externo</t>
  </si>
  <si>
    <t>Amenazas</t>
  </si>
  <si>
    <t>Debilidades</t>
  </si>
  <si>
    <t>Fortalezas</t>
  </si>
  <si>
    <t>Oportunidades</t>
  </si>
  <si>
    <t>Tesor.Mínima</t>
  </si>
  <si>
    <t>Clientes AÑO 1</t>
  </si>
  <si>
    <t>Clientes AÑO 2</t>
  </si>
  <si>
    <t>Clientes AÑO 3</t>
  </si>
  <si>
    <t>Unidades medias vendidas * cliente</t>
  </si>
  <si>
    <t>Unidades vendidas * cliente AÑO 1</t>
  </si>
  <si>
    <t>Unidades vendidas * cliente AÑO 2</t>
  </si>
  <si>
    <t>Unidades vendidas * cliente AÑO 3</t>
  </si>
  <si>
    <t>Resultado:</t>
  </si>
  <si>
    <t>LTV</t>
  </si>
  <si>
    <t>Lunes</t>
  </si>
  <si>
    <t>Martes</t>
  </si>
  <si>
    <t>Miércoles</t>
  </si>
  <si>
    <t>Jueves</t>
  </si>
  <si>
    <t>Viernes</t>
  </si>
  <si>
    <t>Sábado</t>
  </si>
  <si>
    <t>Domingo</t>
  </si>
  <si>
    <t>Validación</t>
  </si>
  <si>
    <t>Orden</t>
  </si>
  <si>
    <t>Tipus de societat</t>
  </si>
  <si>
    <t>Tipus impositiu</t>
  </si>
  <si>
    <t>Sociedad cooperativa</t>
  </si>
  <si>
    <t>Entidad sin ánimo de lucro</t>
  </si>
  <si>
    <t>Estimación directa</t>
  </si>
  <si>
    <t>Estimación objetiva / Módulos</t>
  </si>
  <si>
    <t>Con recargo de equivaléncia</t>
  </si>
  <si>
    <t>Sociedad</t>
  </si>
  <si>
    <t>Declaraciones de IVA Trimestrales y anual (Modelo 303 y 390)
Declaraciones de Pago fraccionado IRPF Trimestrales (Modelo 130)
Declaraciones de IRPF Trimestrales facturas de profesionales recibidas (Modelo 111 y 190)
Declaración informativa 347
Declaraciones operaciones intracomunitarias 349
Declaracions operacions intracomunitaries 349</t>
  </si>
  <si>
    <t>Declaraciones de IVA Trimestrales (Modelo 303)
Declaraciones de IRPF Trimestrales (Modelo 131)
Declaraciones de IRPF Trimestrales trabajadores y/o facturas de profesionales recibidas (Modelo 111 y 190)
Declaración informativa 347</t>
  </si>
  <si>
    <t>Declaraciones de IRPF Trimestrales (Modelo 131)
Declaraciones de IRPF Trimestrales trabajadores y/o facturas de profesionales recibidas (Modelo 111 y 190)</t>
  </si>
  <si>
    <t>Declaraciones de IVA Trimestrales y anual (Modelo 303 y 390)
Declaraciones de IRPF Trimestrales facturas de profesionales recibidas (Modelo 111 y 190)
Impuesto sobre sociedades y pagos por anticipado si procede. (Modelo 200 y 202)
Declaración informativa 347
Declaraciones operaciones intracomunitaries 349
Obligaciones mercantiles. Depósito de Cuentas Anuales, legalización de libros y actas</t>
  </si>
  <si>
    <t>Declaraciones retencines alquiler (Model 115 i 180)</t>
  </si>
  <si>
    <t>Forma jurídica:</t>
  </si>
  <si>
    <t>% Retención alquiler</t>
  </si>
  <si>
    <t>IS Societats</t>
  </si>
  <si>
    <t>TIPUS</t>
  </si>
  <si>
    <t>RESULTAT</t>
  </si>
  <si>
    <t>IMPOST</t>
  </si>
  <si>
    <t>Estimación IS mensual</t>
  </si>
  <si>
    <t>TOTAL IMPUESTO IS</t>
  </si>
  <si>
    <t>Pago IS</t>
  </si>
  <si>
    <t>Nómina imputada promotor</t>
  </si>
  <si>
    <t>Resultado actividad</t>
  </si>
  <si>
    <t>Pagos a cuenta IRPF</t>
  </si>
  <si>
    <t>SALDO HDA PÚBLICA IS/IRPF FINAL Año</t>
  </si>
  <si>
    <t>Gasto</t>
  </si>
  <si>
    <t>Pago</t>
  </si>
  <si>
    <t>Saldo Balance</t>
  </si>
  <si>
    <t>PAGO MÓDULOS</t>
  </si>
  <si>
    <t>Gasto módulo</t>
  </si>
  <si>
    <t>Comisión apertura préstamos</t>
  </si>
  <si>
    <t>Comisión de apertura</t>
  </si>
  <si>
    <t>Comissió obertura</t>
  </si>
  <si>
    <t>Quota</t>
  </si>
  <si>
    <t>Total anys</t>
  </si>
  <si>
    <t>Mes inici préstec</t>
  </si>
  <si>
    <t xml:space="preserve">Productes/serveis </t>
  </si>
  <si>
    <t>Altres costos variables</t>
  </si>
  <si>
    <t>% cost variable</t>
  </si>
  <si>
    <t>Catàleg productes/serveis per famílies</t>
  </si>
  <si>
    <t>Plazo pag.</t>
  </si>
  <si>
    <t>Coste variable 4</t>
  </si>
  <si>
    <t>Coste variable 5</t>
  </si>
  <si>
    <t>Coste variable 6</t>
  </si>
  <si>
    <t>Coste variable 7</t>
  </si>
  <si>
    <t xml:space="preserve"> AÑO 3</t>
  </si>
  <si>
    <t>Resultado Empresarioo individual</t>
  </si>
  <si>
    <r>
      <t xml:space="preserve">Datos a cumplimentar </t>
    </r>
    <r>
      <rPr>
        <sz val="8"/>
        <color theme="1"/>
        <rFont val="Calibri"/>
        <family val="2"/>
        <scheme val="minor"/>
      </rPr>
      <t>(Sólo</t>
    </r>
    <r>
      <rPr>
        <b/>
        <sz val="8"/>
        <color theme="1"/>
        <rFont val="Calibri"/>
        <family val="2"/>
        <scheme val="minor"/>
      </rPr>
      <t xml:space="preserve"> </t>
    </r>
    <r>
      <rPr>
        <sz val="8"/>
        <color theme="1"/>
        <rFont val="Calibri"/>
        <family val="2"/>
        <scheme val="minor"/>
      </rPr>
      <t>h</t>
    </r>
    <r>
      <rPr>
        <sz val="8"/>
        <color theme="1"/>
        <rFont val="Calibri"/>
        <family val="2"/>
      </rPr>
      <t>ojas y casillas azul claro)</t>
    </r>
  </si>
  <si>
    <t>Total Pagaments compres sense IVA</t>
  </si>
  <si>
    <t>Total Pagaments IVA Compres</t>
  </si>
  <si>
    <t>diferencia gastos - pago</t>
  </si>
  <si>
    <t>Obligaciones periódicas</t>
  </si>
  <si>
    <t>Vinculación cohesión entre los socios y motivos creación</t>
  </si>
  <si>
    <t>Situación y características del sector</t>
  </si>
  <si>
    <t>mes</t>
  </si>
  <si>
    <t>Costes</t>
  </si>
  <si>
    <t>Currículum Vitae de todos los promotores.</t>
  </si>
  <si>
    <t>Información del sector y cuantificar mercado potencial.</t>
  </si>
  <si>
    <t>Estimación mensual de clientes y ventas (en unidades y valor).</t>
  </si>
  <si>
    <t>Estudio de la competencia.</t>
  </si>
  <si>
    <t>Catálogo de servicios y / o productos con los precios de venta.</t>
  </si>
  <si>
    <t>Costes y márgenes medios de los productos y servicios que se ofrecen.</t>
  </si>
  <si>
    <t>Posibles proveedores (precios, plazos de pago)</t>
  </si>
  <si>
    <t>Presupuestos de la inversión y stock inicial.</t>
  </si>
  <si>
    <t>Cuantificar el gasto inicial en publicidad, qué acciones desarrollarán y el presupuesto anual.</t>
  </si>
  <si>
    <t>Cuantificar gastos fijos: alquiler, seguros, suministros (agua, luz, teléfono, etc.)</t>
  </si>
  <si>
    <t>Conocer la necesidad de personal, hacer un cuadro horario del personal (teniendo en cuenta las vacaciones y los días festivos).</t>
  </si>
  <si>
    <t>Conocer la duración del contrato, las mensualidades y la fianza.</t>
  </si>
  <si>
    <t>Conocer los gastos y requisitos para obtener la licencia de apertura, del ingeniero técnico, tasas ... consultar en el Ayuntamiento.</t>
  </si>
  <si>
    <t>Preguntar a urbanismo si el local está afectado.</t>
  </si>
  <si>
    <t>Situar el local en un plano para conocer la afluencia de paso.</t>
  </si>
  <si>
    <t>Preguntar si tiene el permiso de la comunidad de propietarios para desarrollar su actividad.</t>
  </si>
  <si>
    <t>En el caso de que haya un traspaso o contrato de franquicia llevar la documentación.</t>
  </si>
  <si>
    <t>COMPLIANCE</t>
  </si>
  <si>
    <t>Grado</t>
  </si>
  <si>
    <t>Grado 1: Clientes por cuyas circunstancias su admisión debe ser rechazada. 
Grado 2: Clientes que, por considerarse de riesgo superior, su admisión requiere autorización del OCI.1. 
Grado 3: Clientes que, por considerarse de riesgo medio, son admisibles con la aplicación de medidas normales. 
Grado 4: Clientes que, en base a su bajo riesgo, pueden admitirse con la aplicación de medidas simplificadas.</t>
  </si>
  <si>
    <t>Clasificación cliente según grado de Riesgo</t>
  </si>
  <si>
    <t xml:space="preserve">¿Desempeñan o han desempañado en los dos últimos años funciones públicas importantes en algún estado miembro de la Unión Europea o en terceros países? </t>
  </si>
  <si>
    <t xml:space="preserve">¿Son ustedes familiar o allegado de alguna persona que desempeñe o haya desempañado en los dos últimos años funciones públicas importantes en algún estado miembro de la Unión Europea o en terceros países? </t>
  </si>
  <si>
    <t>Familiar y cargo:</t>
  </si>
  <si>
    <t>Objeto visita</t>
  </si>
  <si>
    <t>Evolución prevista empleados</t>
  </si>
  <si>
    <t>Ventas / Nº Empleados</t>
  </si>
  <si>
    <t>Fondo de maniobra</t>
  </si>
  <si>
    <t>Periodo medio de cobro</t>
  </si>
  <si>
    <t>Periodo medio de pago</t>
  </si>
  <si>
    <t>DAFO</t>
  </si>
  <si>
    <t>Países donde exporta producto / servicio</t>
  </si>
  <si>
    <t>Variaciones Ventas</t>
  </si>
  <si>
    <t>% Margen</t>
  </si>
  <si>
    <t>CAC</t>
  </si>
  <si>
    <t>Endeudamiento</t>
  </si>
  <si>
    <t>Periodicidad venta</t>
  </si>
  <si>
    <t>Anual (1 venta año)</t>
  </si>
  <si>
    <t>Semestral (2 ventas al año)</t>
  </si>
  <si>
    <t>Trimestral (4 ventas al año)</t>
  </si>
  <si>
    <t>Mensual (12 ventas al año)</t>
  </si>
  <si>
    <t>Sociedad Civil Privada</t>
  </si>
  <si>
    <t>Seguimiento</t>
  </si>
  <si>
    <t>Cuenta de Resultados</t>
  </si>
  <si>
    <t>Coste de compras</t>
  </si>
  <si>
    <t>Coste de personal</t>
  </si>
  <si>
    <t>Publicidad</t>
  </si>
  <si>
    <t>Otros gastos generales</t>
  </si>
  <si>
    <t>GASTOS EXPLOTACIÓN</t>
  </si>
  <si>
    <t>RESULTADOS ANTES IMP.</t>
  </si>
  <si>
    <t>PUNTO DE EQUILIBRIO</t>
  </si>
  <si>
    <t>Balance</t>
  </si>
  <si>
    <t>Fecha nacimiento</t>
  </si>
  <si>
    <t>Amortización y prov.</t>
  </si>
  <si>
    <t>¿Has realizado la sesión de Ayudas para Emprender?</t>
  </si>
  <si>
    <t>¿Tienes conocimiento de normativa RGPD y Protección marca?</t>
  </si>
  <si>
    <t xml:space="preserve">Análisis Viabilidad </t>
  </si>
  <si>
    <t>Financiación</t>
  </si>
  <si>
    <t>Solicitud ubicación</t>
  </si>
  <si>
    <t>Renovación ubicación</t>
  </si>
  <si>
    <t>Capitalización de paro</t>
  </si>
  <si>
    <t>SALARIO BRUTO ANUAL</t>
  </si>
  <si>
    <t>COSTE EMPRESA SEG.SOCIAL ANUAL</t>
  </si>
  <si>
    <t>COSTE TRABAJADOR SEG.SOCIAL</t>
  </si>
  <si>
    <t>RETENCIÓN IRPF</t>
  </si>
  <si>
    <t>LÍQUIDO ANUAL</t>
  </si>
  <si>
    <t>LÍQUIDO COBRADO MENSUAL (12 PAGAS)</t>
  </si>
  <si>
    <t>PROMEDIO EMPLEADOS AÑO 1</t>
  </si>
  <si>
    <t>Número de personas</t>
  </si>
  <si>
    <t>Anexos a incluir Plan de Empresa</t>
  </si>
  <si>
    <t>Clientes objetivos / Target / Segmento</t>
  </si>
  <si>
    <t>Estrategia comercial: Relación con los clientes / Plan de comunicación por segmento</t>
  </si>
  <si>
    <t>¿Está asociados a alguna Patronal / Asociación / Colegio...?. Indicarlas</t>
  </si>
  <si>
    <t>Préstamo largo plazo</t>
  </si>
  <si>
    <t>Deudores / Clientes</t>
  </si>
  <si>
    <t>Cobros clientes próximos meses</t>
  </si>
  <si>
    <t>Estudiantes en prácticas</t>
  </si>
  <si>
    <t>Problema que soluciona</t>
  </si>
  <si>
    <t>Inicial</t>
  </si>
  <si>
    <t>TOTAL inicial</t>
  </si>
  <si>
    <t>VALORACIÓN</t>
  </si>
  <si>
    <t>Competencia (cuadro de posicionamiento)</t>
  </si>
  <si>
    <t>Programa Startup</t>
  </si>
  <si>
    <t>Documentos finales</t>
  </si>
  <si>
    <t>Anexos</t>
  </si>
  <si>
    <t>Pagos a corto (Proveedores)</t>
  </si>
  <si>
    <t xml:space="preserve">¿Has de realizar algún contrato mercantil? </t>
  </si>
  <si>
    <t>Legal y fiscal</t>
  </si>
  <si>
    <t>Puntos fuertes y débiles de los promotores y directivos</t>
  </si>
  <si>
    <t>Con cuántos clientes cubres el 80% de facturación</t>
  </si>
  <si>
    <t>Total gastos fijos</t>
  </si>
  <si>
    <t>PLAN DE VIABILIDAD</t>
  </si>
  <si>
    <t>IRPF Empresario individual en estimación directa</t>
  </si>
  <si>
    <t>% IRPF</t>
  </si>
  <si>
    <t>Resumen datos 12 primeros meses</t>
  </si>
  <si>
    <t>Presentación del proyecto</t>
  </si>
  <si>
    <t>Control de Calidad</t>
  </si>
  <si>
    <t>Subcontratación de servicios</t>
  </si>
  <si>
    <t>Descripción del local</t>
  </si>
  <si>
    <t>Existencias. Aprovisionamiento y almacenamiento</t>
  </si>
  <si>
    <t>Producción</t>
  </si>
  <si>
    <t>Recursos Humanos</t>
  </si>
  <si>
    <t>Fondos propios</t>
  </si>
  <si>
    <t>% VTA.</t>
  </si>
  <si>
    <t>Periodo medio cobro</t>
  </si>
  <si>
    <t>Periodo medio pago</t>
  </si>
  <si>
    <t>Recomendaciones</t>
  </si>
  <si>
    <t>Domicilio fiscal</t>
  </si>
  <si>
    <t>Tipos de acciones</t>
  </si>
  <si>
    <t>Reunión tutoría</t>
  </si>
  <si>
    <t>Reunión especialista</t>
  </si>
  <si>
    <t>Trabajo a realizar</t>
  </si>
  <si>
    <t>Margen €</t>
  </si>
  <si>
    <t>Margen %</t>
  </si>
  <si>
    <t>RESULTADO DESPUÉS IMPUESTOS</t>
  </si>
  <si>
    <t>Otros pagos fijos</t>
  </si>
  <si>
    <t>ANEXOS</t>
  </si>
  <si>
    <t xml:space="preserve"> Información sectorial</t>
  </si>
  <si>
    <t xml:space="preserve"> Potenciales clientes</t>
  </si>
  <si>
    <t xml:space="preserve"> Mapa de posicionamiento. información competencia.</t>
  </si>
  <si>
    <t xml:space="preserve"> Tarifas precios/presupuesto. analítica de costes</t>
  </si>
  <si>
    <t xml:space="preserve"> Material comunicación</t>
  </si>
  <si>
    <t xml:space="preserve"> Análisis actividad. Canvas</t>
  </si>
  <si>
    <t xml:space="preserve"> Esquema proceso productivo</t>
  </si>
  <si>
    <t xml:space="preserve"> Presupuestos inversiones</t>
  </si>
  <si>
    <t xml:space="preserve"> Plano local</t>
  </si>
  <si>
    <t xml:space="preserve"> Existencias iniciales</t>
  </si>
  <si>
    <t xml:space="preserve"> Proveedores. Contratos partners</t>
  </si>
  <si>
    <t xml:space="preserve"> Necesidades y gastos de personal. </t>
  </si>
  <si>
    <t xml:space="preserve"> Escritura constitución</t>
  </si>
  <si>
    <t xml:space="preserve"> Pacto de socios</t>
  </si>
  <si>
    <t xml:space="preserve"> Métricas. (CAC, LTV, Burn Rate)</t>
  </si>
  <si>
    <t xml:space="preserve"> Currículum socios</t>
  </si>
  <si>
    <t>Incluido</t>
  </si>
  <si>
    <t>Si-No</t>
  </si>
  <si>
    <t>Volver a cuestionario</t>
  </si>
  <si>
    <t>Producción/Prestación de servicios</t>
  </si>
  <si>
    <t>3.1. Producción</t>
  </si>
  <si>
    <t>Seg.social</t>
  </si>
  <si>
    <t>Alianzas clave. Colaboración empresas entorno</t>
  </si>
  <si>
    <t>Alianzas y subcontratación clave y empresas entorno colabora</t>
  </si>
  <si>
    <t>Comercial y márqueting</t>
  </si>
  <si>
    <t>Innovación y Digitalización</t>
  </si>
  <si>
    <t>Inferior al 40%</t>
  </si>
  <si>
    <t>Unidades vendidas</t>
  </si>
  <si>
    <t xml:space="preserve">Diferencias </t>
  </si>
  <si>
    <t>Nº puestos de trabajo</t>
  </si>
  <si>
    <t>La Estimación de ventas por líneas de actividad, para los 12 primeros meses de actividad es la siguiente:</t>
  </si>
  <si>
    <t>Estado</t>
  </si>
  <si>
    <t>Ok</t>
  </si>
  <si>
    <t>Pdte.</t>
  </si>
  <si>
    <t>Realizado</t>
  </si>
  <si>
    <t>Revisado</t>
  </si>
  <si>
    <t>Pendiente</t>
  </si>
  <si>
    <t>No procede</t>
  </si>
  <si>
    <t>Dirección comercial</t>
  </si>
  <si>
    <t>Ir a anexos</t>
  </si>
  <si>
    <t xml:space="preserve"> Resumen ejecutivo</t>
  </si>
  <si>
    <t xml:space="preserve"> Organigrama de la empresa</t>
  </si>
  <si>
    <t>¿El local tiene retención IRPF?</t>
  </si>
  <si>
    <t>Ventaja competitiva, propuesta de valor</t>
  </si>
  <si>
    <t>N/A</t>
  </si>
  <si>
    <t>Capacidad productiva</t>
  </si>
  <si>
    <t>Honorarios profesionales</t>
  </si>
  <si>
    <t>Experiencia en el sector</t>
  </si>
  <si>
    <t>Precio unit. coste</t>
  </si>
  <si>
    <t>Estimación de ventas mensuales:</t>
  </si>
  <si>
    <t>AV</t>
  </si>
  <si>
    <t>PS</t>
  </si>
  <si>
    <t>CP</t>
  </si>
  <si>
    <t>FI</t>
  </si>
  <si>
    <t>SU</t>
  </si>
  <si>
    <t>RU</t>
  </si>
  <si>
    <t>SE</t>
  </si>
  <si>
    <t>Empresario</t>
  </si>
  <si>
    <t>Emprendedor</t>
  </si>
  <si>
    <t>Promotor (nombre y apellidos):</t>
  </si>
  <si>
    <t>Fecha primera visita Plan Financiero</t>
  </si>
  <si>
    <t>Recuperación inversión sin financiación</t>
  </si>
  <si>
    <t>Rentabilidad inversión sin financiación (TIR)</t>
  </si>
  <si>
    <t>Ratios financieros</t>
  </si>
  <si>
    <t>Pasivo/Patrimonio neto</t>
  </si>
  <si>
    <t>Solvencia</t>
  </si>
  <si>
    <t>Activo/Pasivo</t>
  </si>
  <si>
    <t>Liquidez</t>
  </si>
  <si>
    <t>Activo corriente/Pasivo corriente</t>
  </si>
  <si>
    <t>Activo corriente-Existencias/Pasivo corriente</t>
  </si>
  <si>
    <t>Activo corriente - Pasivo corriente</t>
  </si>
  <si>
    <t>Ratio de Número de empleados / Fondos propios</t>
  </si>
  <si>
    <t xml:space="preserve">Ratio de Número de empleados / Deuda </t>
  </si>
  <si>
    <t>Ratio de apalancamiento Financiero</t>
  </si>
  <si>
    <t>Beneficio neto / Activo Total</t>
  </si>
  <si>
    <t>Número de empleados / Fondos propios</t>
  </si>
  <si>
    <t xml:space="preserve">Número de empleados / Deuda </t>
  </si>
  <si>
    <t>Ratio de Número de empleados / Ventas</t>
  </si>
  <si>
    <t>Número de empleados / Ventas</t>
  </si>
  <si>
    <t>Beneficio neto / Fondos propios</t>
  </si>
  <si>
    <t>Rentabilidad financiera (ROE)</t>
  </si>
  <si>
    <t>Rentabilidad económica (ROA)</t>
  </si>
  <si>
    <t>(Activo / Fondos propios) (* BAT / * BAIT)</t>
  </si>
  <si>
    <t>Cuenta de Resultados Real</t>
  </si>
  <si>
    <t>Cuenta de Resultados Diferencias</t>
  </si>
  <si>
    <t>Cuenta de Resultados Presupuesto</t>
  </si>
  <si>
    <t>Técnicos</t>
  </si>
  <si>
    <t>AP</t>
  </si>
  <si>
    <t>JM</t>
  </si>
  <si>
    <t>SV</t>
  </si>
  <si>
    <t xml:space="preserve">Técnico </t>
  </si>
  <si>
    <t>Aplicable</t>
  </si>
  <si>
    <t>SP</t>
  </si>
  <si>
    <t>x</t>
  </si>
  <si>
    <t>Valor óptimo</t>
  </si>
  <si>
    <t>&gt; 1</t>
  </si>
  <si>
    <t>Mail de contacto:</t>
  </si>
  <si>
    <t>Inmovilizado material</t>
  </si>
  <si>
    <t>Amortización inmaterial</t>
  </si>
  <si>
    <t>Nombre empresa o proyecto:</t>
  </si>
  <si>
    <t>Dispones de local comercial:</t>
  </si>
  <si>
    <t>Otras tareas pendientes a realizar para acabar el Plan de Viabilidad</t>
  </si>
  <si>
    <t>La información y documentación a preparar para continuar con el desarrollo de tu plan de viabilidad es:</t>
  </si>
  <si>
    <t>Fecha límite</t>
  </si>
  <si>
    <t>C.A.C.</t>
  </si>
  <si>
    <t>L.T.V.</t>
  </si>
  <si>
    <t>Tipo acciones</t>
  </si>
  <si>
    <t>Número</t>
  </si>
  <si>
    <t>Llamadas teléfono</t>
  </si>
  <si>
    <t>Venta media</t>
  </si>
  <si>
    <t>Visitas</t>
  </si>
  <si>
    <t>Presupuestos</t>
  </si>
  <si>
    <t>Margen vta.</t>
  </si>
  <si>
    <t>Seguimientos presupuestos</t>
  </si>
  <si>
    <t>Recurrencia</t>
  </si>
  <si>
    <t>Redes sociales</t>
  </si>
  <si>
    <t>(Repetición ventas)</t>
  </si>
  <si>
    <t>Radio</t>
  </si>
  <si>
    <t>Adwords</t>
  </si>
  <si>
    <t>Total coste</t>
  </si>
  <si>
    <t>Beneficio por cliente</t>
  </si>
  <si>
    <t>Ventas conseguidas</t>
  </si>
  <si>
    <t>Coste por cliente</t>
  </si>
  <si>
    <t>C.A.C. - L.T.V.</t>
  </si>
  <si>
    <t>NORMATIVA GENERAL – EMPRESARIOS/AS INDIVIDUALES</t>
  </si>
  <si>
    <t>Alta Censal AEAT/ Certificado situación censal</t>
  </si>
  <si>
    <t>IAE’s de alta / Conceptos facturación</t>
  </si>
  <si>
    <t xml:space="preserve"> Domicilio fiscal/domicilio actividad/domicilio comercial</t>
  </si>
  <si>
    <t>Alta del empresario individual Seguridad Social</t>
  </si>
  <si>
    <t>(protección)/Mutualidad laboral</t>
  </si>
  <si>
    <t>Alta cuenta bancaria actividad (no obligatorio)</t>
  </si>
  <si>
    <t>Libros ingresos y gastos (Excel)</t>
  </si>
  <si>
    <t>Certificado Digital Personal - Empresario individual</t>
  </si>
  <si>
    <t>NORMATIVA GENERAL – SOCIEDADES LIMITADAS</t>
  </si>
  <si>
    <t>Escrituras de constitución y posteriores</t>
  </si>
  <si>
    <t>Domicilio social/domicilio fiscal/domicilio de actividad</t>
  </si>
  <si>
    <t>Objeto Social / IAE’s de alta / Conceptos facturación</t>
  </si>
  <si>
    <t>Encuadramiento Administrador y socios en Seguridad Social</t>
  </si>
  <si>
    <t>Retribución de los socios: rendimientos del trabajo[1]rendimientos de actividad económica</t>
  </si>
  <si>
    <t>Certificado Digital Sociedad (Representante)- Sociedades</t>
  </si>
  <si>
    <t>NORMATIVA COMUN – TODO TIPO DE EMPRESAS</t>
  </si>
  <si>
    <t>Protección de datos personales - RGPD - LOPD</t>
  </si>
  <si>
    <t>Coordinación Prevención Riesgos Laborales (autónomos)</t>
  </si>
  <si>
    <t>Alta empresa Seguridad Social /CNAE actividad</t>
  </si>
  <si>
    <t>Convenio Colectivo aplicable</t>
  </si>
  <si>
    <t>Prevención de Riesgos Laborales</t>
  </si>
  <si>
    <t>Altas trabajadores SS</t>
  </si>
  <si>
    <t>Contratos trabajadores</t>
  </si>
  <si>
    <t>Calendario laboral anual</t>
  </si>
  <si>
    <t>Control horario trabajadores</t>
  </si>
  <si>
    <t>Registro salarial- brecha género</t>
  </si>
  <si>
    <t>NORMATIVAS ESPECÍFICAS</t>
  </si>
  <si>
    <t>Normativa legal páginas WEB</t>
  </si>
  <si>
    <t>Normativa Ley general Contratación</t>
  </si>
  <si>
    <t>Registro de marca</t>
  </si>
  <si>
    <t>Internacionalización – Operaciones UE / Alta ROI</t>
  </si>
  <si>
    <t>Empresas de construcción o relacionadas / Alta REA</t>
  </si>
  <si>
    <t>Local – Licencia ambiental Ayuntamiento</t>
  </si>
  <si>
    <t>Registro específico actividad</t>
  </si>
  <si>
    <t>ESTADO</t>
  </si>
  <si>
    <t>COMENTARIOS</t>
  </si>
  <si>
    <t>Contratos mercantiles con clientes o proveedores (distribución)</t>
  </si>
  <si>
    <t>Clausulas contratos laborales: pacto de permanencia/pacto de no competencia</t>
  </si>
  <si>
    <t>Seguro de accidentes de Convenio (si lo especifica como obligatorio)</t>
  </si>
  <si>
    <t>Comercios: sujeción horarios/ publicidad horaria/hojas de reclamaciones/ precios visibles</t>
  </si>
  <si>
    <t>Amortización material</t>
  </si>
  <si>
    <t>Link</t>
  </si>
  <si>
    <t>Detalle</t>
  </si>
  <si>
    <t>http://www.diba.cat/hg2/inici.asp</t>
  </si>
  <si>
    <t>https://www.idescat.cat/?lang=es</t>
  </si>
  <si>
    <t>http://www.ine.es/</t>
  </si>
  <si>
    <t>http://www.bcn.cat/estadistica/catala/</t>
  </si>
  <si>
    <t>http://brekiadata.com</t>
  </si>
  <si>
    <t>http://ranking-empresas.eleconomista.es</t>
  </si>
  <si>
    <t xml:space="preserve">https://kwfinder.com/ </t>
  </si>
  <si>
    <t>Palabras clave</t>
  </si>
  <si>
    <t>http://www.google.com/trends/hottrends/visualize?pn=p1</t>
  </si>
  <si>
    <t>https://es.mention.com/</t>
  </si>
  <si>
    <t>https://www.google.es/alerts</t>
  </si>
  <si>
    <t>https://www.etsy.com/</t>
  </si>
  <si>
    <t>Artessania</t>
  </si>
  <si>
    <t>https://www.withlocals.com/</t>
  </si>
  <si>
    <t>Turismo</t>
  </si>
  <si>
    <t>www.alexa.com</t>
  </si>
  <si>
    <t>www.google.com</t>
  </si>
  <si>
    <t>www.amazon.com</t>
  </si>
  <si>
    <t>Para productos</t>
  </si>
  <si>
    <t>NORMATIVA EMPRESAS CON TRABAJADORES</t>
  </si>
  <si>
    <t>Suministros</t>
  </si>
  <si>
    <t>Pagos a corto proveedores (importes en negativo)</t>
  </si>
  <si>
    <t>Pagos a corto hacienda (importes en negativo)</t>
  </si>
  <si>
    <t>Pagos Seguridad Social (importes en negativo)</t>
  </si>
  <si>
    <t>Acreedores / Hda. Pública / Seg.Social</t>
  </si>
  <si>
    <t>si</t>
  </si>
  <si>
    <t>Con cuántos proveedores cubres el 80% de las compras</t>
  </si>
  <si>
    <t>No iniciado</t>
  </si>
  <si>
    <t>En curso</t>
  </si>
  <si>
    <t>Finalizado</t>
  </si>
  <si>
    <t>Logotipo</t>
  </si>
  <si>
    <t>Tipo de usuario</t>
  </si>
  <si>
    <t>NOTAS</t>
  </si>
  <si>
    <t>Origen de la idea</t>
  </si>
  <si>
    <t>IRPF Nóminas</t>
  </si>
  <si>
    <t>Descripción detallada actividad</t>
  </si>
  <si>
    <t>Descripción breve de la actividad</t>
  </si>
  <si>
    <t>Actividad y problema que soluciona</t>
  </si>
  <si>
    <t>Resultado después imp.</t>
  </si>
  <si>
    <t>Contratados Régimen General</t>
  </si>
  <si>
    <t>Nombre de la empresa:</t>
  </si>
  <si>
    <t>Fecha inicio Plan:</t>
  </si>
  <si>
    <t>Alta censal:</t>
  </si>
  <si>
    <t>Objeto visita:</t>
  </si>
  <si>
    <t>Edad</t>
  </si>
  <si>
    <t xml:space="preserve">1. Perfil emprenedor del promotor                                                  </t>
  </si>
  <si>
    <t xml:space="preserve">2. Perspectivas de creación de ocupación en un año                           </t>
  </si>
  <si>
    <t xml:space="preserve">3. Razonabilidad de la previsión de ventas                                              </t>
  </si>
  <si>
    <t xml:space="preserve">4. Grado de endeudamiento                                                          </t>
  </si>
  <si>
    <t xml:space="preserve">5. Grado de innovación con relación al sector                                          </t>
  </si>
  <si>
    <t>6. Grado de cohesión entre los socios</t>
  </si>
  <si>
    <t xml:space="preserve">7. Idoneidad en relación empresas alojadas y municipio            </t>
  </si>
  <si>
    <t>Financiación:</t>
  </si>
  <si>
    <t>Facturación:</t>
  </si>
  <si>
    <t>Socios Trabajadores</t>
  </si>
  <si>
    <t>Trabajadores R.G.</t>
  </si>
  <si>
    <t>Promotores trabajadores</t>
  </si>
  <si>
    <t>La estimación de ventas de las tres primeros años de actividad es la siguiente:</t>
  </si>
  <si>
    <t>Resultados mensuales acumulados</t>
  </si>
  <si>
    <t>Hoja seguimiento</t>
  </si>
  <si>
    <t>Cuenta de resultados</t>
  </si>
  <si>
    <t>Real</t>
  </si>
  <si>
    <t>Presup.</t>
  </si>
  <si>
    <t>Observaciones</t>
  </si>
  <si>
    <t>Clientes pendientes cobro</t>
  </si>
  <si>
    <t>Proveedores pend.pago</t>
  </si>
  <si>
    <t>Total puestos trabajo promotores</t>
  </si>
  <si>
    <t>Total puestos trabajo trabajadores</t>
  </si>
  <si>
    <r>
      <t xml:space="preserve">Préstamos pend.pago </t>
    </r>
    <r>
      <rPr>
        <b/>
        <sz val="10"/>
        <color theme="1"/>
        <rFont val="Calibri"/>
        <family val="2"/>
      </rPr>
      <t>(financiación)</t>
    </r>
  </si>
  <si>
    <r>
      <t>Inmovilizado acum.</t>
    </r>
    <r>
      <rPr>
        <b/>
        <sz val="10"/>
        <color theme="1"/>
        <rFont val="Calibri"/>
        <family val="2"/>
      </rPr>
      <t xml:space="preserve"> (inversión)</t>
    </r>
  </si>
  <si>
    <r>
      <t xml:space="preserve">Saldo bancario </t>
    </r>
    <r>
      <rPr>
        <b/>
        <sz val="10"/>
        <color theme="1"/>
        <rFont val="Calibri"/>
        <family val="2"/>
      </rPr>
      <t>(tesorería)</t>
    </r>
  </si>
  <si>
    <t>Las principales lineas de negocio comercializadas, precios medios de venta, costes, márgenes, plazos medios de cobro y pago son los siguientes:</t>
  </si>
  <si>
    <t>Saldo de tesorerí inicial</t>
  </si>
  <si>
    <t>Forma de financiación</t>
  </si>
  <si>
    <t>INICIAL</t>
  </si>
  <si>
    <t>INVERSIÓN</t>
  </si>
  <si>
    <t>1. Utilitzeu tants fulls com calgui per a cada un dels promotors/ores.</t>
  </si>
  <si>
    <t>G146NCAP-009-04</t>
  </si>
  <si>
    <t>3. Forma jurídica</t>
  </si>
  <si>
    <t>6.3. Recursos d’infraestructura</t>
  </si>
  <si>
    <t>6.4. Recursos humans</t>
  </si>
  <si>
    <t>Despeses de formació:</t>
  </si>
  <si>
    <t>7.3.1. Ingressos</t>
  </si>
  <si>
    <t>7.3.2. Despeses</t>
  </si>
  <si>
    <t>Personal:</t>
  </si>
  <si>
    <t>Cobraments</t>
  </si>
  <si>
    <t>Pagaments</t>
  </si>
  <si>
    <t>Recursos materiales necesarios</t>
  </si>
  <si>
    <t>Recursos infraestructura</t>
  </si>
  <si>
    <t>Recursos humanos necesarios</t>
  </si>
  <si>
    <t>Aprovisionamientos/Proveedores / acreedores</t>
  </si>
  <si>
    <t xml:space="preserve">Edificis, locals i terrens </t>
  </si>
  <si>
    <t xml:space="preserve">Maquinària (i/o equips informàtics) </t>
  </si>
  <si>
    <t xml:space="preserve">Instal·lacions </t>
  </si>
  <si>
    <t xml:space="preserve">Elements de transport i estris </t>
  </si>
  <si>
    <t xml:space="preserve">Mobiliari i equips </t>
  </si>
  <si>
    <t xml:space="preserve">Drets de traspàs / Patents i marques </t>
  </si>
  <si>
    <t xml:space="preserve">Dipòsits i fiances </t>
  </si>
  <si>
    <t xml:space="preserve">Despeses de constitució i posada en funcionament </t>
  </si>
  <si>
    <t xml:space="preserve">Existències (matèries primeres, mercaderies) </t>
  </si>
  <si>
    <t xml:space="preserve">     - Formació </t>
  </si>
  <si>
    <t xml:space="preserve">     - Assessorament i informació </t>
  </si>
  <si>
    <t xml:space="preserve">     - Altres despeses </t>
  </si>
  <si>
    <t xml:space="preserve">Altres despeses </t>
  </si>
  <si>
    <t xml:space="preserve">TOTAL </t>
  </si>
  <si>
    <t xml:space="preserve">Capitalització de la prestació * </t>
  </si>
  <si>
    <t xml:space="preserve">Recursos propis </t>
  </si>
  <si>
    <t xml:space="preserve">Crèdits o préstecs </t>
  </si>
  <si>
    <t xml:space="preserve">Subvencions </t>
  </si>
  <si>
    <t xml:space="preserve">Altres </t>
  </si>
  <si>
    <t xml:space="preserve">Vendes </t>
  </si>
  <si>
    <t xml:space="preserve">Existències finals </t>
  </si>
  <si>
    <t xml:space="preserve">Altres ingressos </t>
  </si>
  <si>
    <t xml:space="preserve">Pòlisses de crèdit </t>
  </si>
  <si>
    <t xml:space="preserve">Compres de matèries primeres i auxiliars </t>
  </si>
  <si>
    <t xml:space="preserve">Existències inicials </t>
  </si>
  <si>
    <t xml:space="preserve">Despeses financeres </t>
  </si>
  <si>
    <t xml:space="preserve">Despeses tributàries (menys Impost de Societats) </t>
  </si>
  <si>
    <t xml:space="preserve">Subministraments (electricitat, aigua, telèfon) </t>
  </si>
  <si>
    <t xml:space="preserve">Lloguers </t>
  </si>
  <si>
    <t xml:space="preserve">Assegurances </t>
  </si>
  <si>
    <t xml:space="preserve">Manteniment i reparacions </t>
  </si>
  <si>
    <t xml:space="preserve">Serveis externs (ex assessoria) </t>
  </si>
  <si>
    <t xml:space="preserve">Transports </t>
  </si>
  <si>
    <t xml:space="preserve">Despeses diverses </t>
  </si>
  <si>
    <t xml:space="preserve">Amortitzacions </t>
  </si>
  <si>
    <t xml:space="preserve">     4.  SS a càrrec de l'empresa </t>
  </si>
  <si>
    <t xml:space="preserve">     3.  Sous </t>
  </si>
  <si>
    <t xml:space="preserve">     2. Assegurances d'autònoms </t>
  </si>
  <si>
    <t xml:space="preserve">     1.  Retribucions pròpies </t>
  </si>
  <si>
    <t xml:space="preserve">      1.  Immobilitzat </t>
  </si>
  <si>
    <t xml:space="preserve">      2.  Despeses de constitució </t>
  </si>
  <si>
    <t>Coste de compra sin IVA</t>
  </si>
  <si>
    <t>mes 1</t>
  </si>
  <si>
    <t>mes 2</t>
  </si>
  <si>
    <t>mes 12</t>
  </si>
  <si>
    <t>mes 3</t>
  </si>
  <si>
    <t>mes 4</t>
  </si>
  <si>
    <t>Concepte</t>
  </si>
  <si>
    <t>Saldo</t>
  </si>
  <si>
    <t xml:space="preserve">Vendes (clients)     </t>
  </si>
  <si>
    <t xml:space="preserve">Altres cobraments     </t>
  </si>
  <si>
    <t xml:space="preserve">Compres (proveïdors)     </t>
  </si>
  <si>
    <t xml:space="preserve">Comissions     </t>
  </si>
  <si>
    <t xml:space="preserve">Pagaments personal     </t>
  </si>
  <si>
    <t xml:space="preserve">Seguretat Social     </t>
  </si>
  <si>
    <t xml:space="preserve">Lloguers     </t>
  </si>
  <si>
    <t xml:space="preserve">Reparacions     </t>
  </si>
  <si>
    <t xml:space="preserve">Transports     </t>
  </si>
  <si>
    <t xml:space="preserve">Primes d’assegurances     </t>
  </si>
  <si>
    <t xml:space="preserve">Publicitat     </t>
  </si>
  <si>
    <t xml:space="preserve">Subministraments     </t>
  </si>
  <si>
    <t xml:space="preserve">Altres pagaments     </t>
  </si>
  <si>
    <t xml:space="preserve">Liquidació IVA     </t>
  </si>
  <si>
    <t xml:space="preserve">Liquidació IRPF     </t>
  </si>
  <si>
    <t xml:space="preserve">Pagaments inversions     </t>
  </si>
  <si>
    <t xml:space="preserve">Quotes préstecs     </t>
  </si>
  <si>
    <t xml:space="preserve">Total pagaments     </t>
  </si>
  <si>
    <t xml:space="preserve">Saldo mes     </t>
  </si>
  <si>
    <t xml:space="preserve">Saldo anterior     </t>
  </si>
  <si>
    <t xml:space="preserve">Saldo acumulat     </t>
  </si>
  <si>
    <t>Recibir información servicio gestoría</t>
  </si>
  <si>
    <t>Intereses:</t>
  </si>
  <si>
    <t xml:space="preserve">Seguimiento </t>
  </si>
  <si>
    <t>Programa de crecimiento</t>
  </si>
  <si>
    <t>Programa de Mentoring</t>
  </si>
  <si>
    <t>Web:</t>
  </si>
  <si>
    <t>Total cobro Ventas</t>
  </si>
  <si>
    <t>Los productos vendidos, estimación de unidades vendidas, ventas y margen es el siguiente:</t>
  </si>
  <si>
    <t xml:space="preserve">Seguros </t>
  </si>
  <si>
    <t>ORGANIGRAMA DE LA EMPRESA</t>
  </si>
  <si>
    <t>Detalle del personal y funciones</t>
  </si>
  <si>
    <t>Digitalización, innovación y sostenibilidad</t>
  </si>
  <si>
    <t>https://portal.seg-social.gob.es/wps/portal/importass/importass/tramites/simuladorRETAPublico</t>
  </si>
  <si>
    <t>Calculadora cuota RETA</t>
  </si>
  <si>
    <t>Generador de logos</t>
  </si>
  <si>
    <t>https://looka.com/onboarding</t>
  </si>
  <si>
    <t>Comprobador registro marca</t>
  </si>
  <si>
    <t>https://consultas2.oepm.es/LocalizadorWeb/</t>
  </si>
  <si>
    <t>Simulador SS cuotas RETA</t>
  </si>
  <si>
    <t> ASESORADO POR:</t>
  </si>
  <si>
    <t>Promotores y directivos. Nombre</t>
  </si>
  <si>
    <t>Promotores</t>
  </si>
  <si>
    <t>Nombre y apellidos promotor principal</t>
  </si>
  <si>
    <t>Teléfono</t>
  </si>
  <si>
    <t>Cargo dentro empresa</t>
  </si>
  <si>
    <t>% Capital</t>
  </si>
  <si>
    <t>Administrador</t>
  </si>
  <si>
    <t>Áreas de responsabilidad</t>
  </si>
  <si>
    <t>Situación laboral</t>
  </si>
  <si>
    <t xml:space="preserve">Experiencia laboral </t>
  </si>
  <si>
    <t>Dirección completa (Población)</t>
  </si>
  <si>
    <t>Otros gastos</t>
  </si>
  <si>
    <t>- Otro:</t>
  </si>
  <si>
    <t>Serveis del Centre</t>
  </si>
  <si>
    <t>Serveis del centre:</t>
  </si>
  <si>
    <t>Nº socios no trabajadores aportan capital</t>
  </si>
  <si>
    <t>Socios capitalistas no trabaj.</t>
  </si>
  <si>
    <t>Sociedad Limitada Profesional</t>
  </si>
  <si>
    <t>Memoria del pago único de la prestación contributiva</t>
  </si>
  <si>
    <t>1. Datos dels promotores/as (capitalicen o no)1</t>
  </si>
  <si>
    <t>Dirección completa</t>
  </si>
  <si>
    <t>Teléfono de contacto</t>
  </si>
  <si>
    <t>Nivel de estudios</t>
  </si>
  <si>
    <t>Experiencia profesional</t>
  </si>
  <si>
    <t>Datos dels promotores/as (capitalicen o no)1</t>
  </si>
  <si>
    <t>2. Datos del proyecto empresarial</t>
  </si>
  <si>
    <t>Nombre del proyecto empresarial</t>
  </si>
  <si>
    <t xml:space="preserve">Dirección prevista (localidad y provincia donde se desarrollará la actividad) </t>
  </si>
  <si>
    <t>Fecha de inicio prevista</t>
  </si>
  <si>
    <t>4. Objeto de la actividad</t>
  </si>
  <si>
    <t>5. Plan de màrqueting</t>
  </si>
  <si>
    <t>5.1. Mercado</t>
  </si>
  <si>
    <t>5.2. Análisis de la competencia</t>
  </si>
  <si>
    <t>5.3. Promoción y publicidad</t>
  </si>
  <si>
    <t>5.4. Ventas</t>
  </si>
  <si>
    <t>6. Plan de producción</t>
  </si>
  <si>
    <t>6.1. Recursos materiales necesarios</t>
  </si>
  <si>
    <t>6.2. Aprovisionamiento</t>
  </si>
  <si>
    <t>7. Recursos económicos</t>
  </si>
  <si>
    <t>7.1. Plan de inversiones iniciales</t>
  </si>
  <si>
    <t>Gastos de formación:</t>
  </si>
  <si>
    <t>7.2. Plan de financiación</t>
  </si>
  <si>
    <t>Otros</t>
  </si>
  <si>
    <t>7.3. Previsión de la cuenta de resultados del primer año de actividad</t>
  </si>
  <si>
    <t>7.3.1. Ingresos</t>
  </si>
  <si>
    <t>7.3.2. Gastos</t>
  </si>
  <si>
    <t>2. Gastos de constitución</t>
  </si>
  <si>
    <t>7.4. Plan de tesorería</t>
  </si>
  <si>
    <t>Cobros</t>
  </si>
  <si>
    <t>Pagos</t>
  </si>
  <si>
    <t xml:space="preserve">Concepto </t>
  </si>
  <si>
    <t xml:space="preserve">Ventas (clientes)     </t>
  </si>
  <si>
    <t xml:space="preserve">Otros cobros     </t>
  </si>
  <si>
    <t xml:space="preserve">Compras (proveedores)     </t>
  </si>
  <si>
    <t xml:space="preserve">Comisiones     </t>
  </si>
  <si>
    <t xml:space="preserve">Pagos personal     </t>
  </si>
  <si>
    <t xml:space="preserve">Seguridad Social     </t>
  </si>
  <si>
    <t xml:space="preserve">Alquileres     </t>
  </si>
  <si>
    <t xml:space="preserve">Reparaciones     </t>
  </si>
  <si>
    <t xml:space="preserve">Transportes     </t>
  </si>
  <si>
    <t xml:space="preserve">Prima de seguros     </t>
  </si>
  <si>
    <t xml:space="preserve">Publicidad     </t>
  </si>
  <si>
    <t xml:space="preserve">Suministros     </t>
  </si>
  <si>
    <t xml:space="preserve">Otros pagos     </t>
  </si>
  <si>
    <t xml:space="preserve">Liquidación IVA     </t>
  </si>
  <si>
    <t xml:space="preserve">Liquidación IRPF     </t>
  </si>
  <si>
    <t xml:space="preserve">Pagos inversiones     </t>
  </si>
  <si>
    <t xml:space="preserve">Cuotas préstamos     </t>
  </si>
  <si>
    <t xml:space="preserve">Total pagos     </t>
  </si>
  <si>
    <t xml:space="preserve">Saldo anterior  </t>
  </si>
  <si>
    <t>Saldo acumulado</t>
  </si>
  <si>
    <t xml:space="preserve">Existencias iniciales </t>
  </si>
  <si>
    <t xml:space="preserve">Suministros (electricidad, agua, teléfono) </t>
  </si>
  <si>
    <t xml:space="preserve">Servicios externos (ej. asesoría) </t>
  </si>
  <si>
    <t xml:space="preserve">Transportes </t>
  </si>
  <si>
    <t xml:space="preserve">Gastos tributarios (excepto el impuesto de sociedades) </t>
  </si>
  <si>
    <t xml:space="preserve">Recursos propios </t>
  </si>
  <si>
    <t xml:space="preserve">Créditos o préstamos </t>
  </si>
  <si>
    <t xml:space="preserve">Subvenciones </t>
  </si>
  <si>
    <t xml:space="preserve">Capitalización de la prestación* </t>
  </si>
  <si>
    <t xml:space="preserve">Ventas </t>
  </si>
  <si>
    <t xml:space="preserve">Existencias finales </t>
  </si>
  <si>
    <t xml:space="preserve">Otros ingresos </t>
  </si>
  <si>
    <t xml:space="preserve">Pólizas de crédito </t>
  </si>
  <si>
    <t xml:space="preserve">1. Immobilizado </t>
  </si>
  <si>
    <t xml:space="preserve">Gastos diversos </t>
  </si>
  <si>
    <t xml:space="preserve">Amortizaciones </t>
  </si>
  <si>
    <t xml:space="preserve">Mantenimiento y reparaciones </t>
  </si>
  <si>
    <t xml:space="preserve">4 . SS a cargo de la empresa </t>
  </si>
  <si>
    <t xml:space="preserve">2 . Seguros de autónomos </t>
  </si>
  <si>
    <t xml:space="preserve">3 . Sueldos </t>
  </si>
  <si>
    <t xml:space="preserve">Compras de materias primas y auxiliares </t>
  </si>
  <si>
    <t xml:space="preserve">Edificios, locales y terrenos </t>
  </si>
  <si>
    <t xml:space="preserve">Maquinaria (y/o equipos informáticos) </t>
  </si>
  <si>
    <t xml:space="preserve">Instalaciones </t>
  </si>
  <si>
    <t xml:space="preserve">Elementos de transporte y herramientas </t>
  </si>
  <si>
    <t xml:space="preserve">Mobiliario y equipos </t>
  </si>
  <si>
    <t xml:space="preserve">Derechos de traspaso / Patentes y marcas </t>
  </si>
  <si>
    <t xml:space="preserve">Depósitos y finanzas </t>
  </si>
  <si>
    <t xml:space="preserve">Gastos de constitución y puesta en funcionamiento </t>
  </si>
  <si>
    <t xml:space="preserve">Existencias (materias primas, mercancías) </t>
  </si>
  <si>
    <t xml:space="preserve">- Formación </t>
  </si>
  <si>
    <t xml:space="preserve">- Asesoramiento e información </t>
  </si>
  <si>
    <t xml:space="preserve">- Otros gastos </t>
  </si>
  <si>
    <t xml:space="preserve">Nombre y apellidos                                                                          </t>
  </si>
  <si>
    <t xml:space="preserve"> NIF/NIE/Passaport</t>
  </si>
  <si>
    <t>Cuenta contable</t>
  </si>
  <si>
    <t>GASTOS INICIALES ANTES DE PUESTA EN MARCHA ACTIVIDAD</t>
  </si>
  <si>
    <t>SUBTOTAL</t>
  </si>
  <si>
    <t xml:space="preserve">Formación </t>
  </si>
  <si>
    <t xml:space="preserve">Asesoramiento e información </t>
  </si>
  <si>
    <t>TOTAL INICIAL</t>
  </si>
  <si>
    <t>Suministros (electricidad, agua y teléfono)</t>
  </si>
  <si>
    <t>Gastos tributarios</t>
  </si>
  <si>
    <t>Mantenimiento y reparaciones</t>
  </si>
  <si>
    <t>Honorarios profesionales (asesoría, abogados)</t>
  </si>
  <si>
    <t>Transportes</t>
  </si>
  <si>
    <t>CARGO</t>
  </si>
  <si>
    <t>NOMBRE Y APELLIDOS</t>
  </si>
  <si>
    <t xml:space="preserve">PROMOTORES </t>
  </si>
  <si>
    <t>TRABAJADORES</t>
  </si>
  <si>
    <t>1 . Retribuciones propias</t>
  </si>
  <si>
    <t>TOTAL COSTE BRUTO PERSONAL</t>
  </si>
  <si>
    <t>TOTAL COSTE SEGURIDAD SOCIAL</t>
  </si>
  <si>
    <t>Alquileres</t>
  </si>
  <si>
    <t>Gastos antes inicio actividad</t>
  </si>
  <si>
    <t>Software, página web o aplicaciones</t>
  </si>
  <si>
    <t>Hardware. PC, Impresoras</t>
  </si>
  <si>
    <t xml:space="preserve">Capitalización de la prestación </t>
  </si>
  <si>
    <t>Otros gastos y IVA</t>
  </si>
  <si>
    <t xml:space="preserve">DOMICILIO: </t>
  </si>
  <si>
    <t>Exclusivamente para empresas alojadas (a cumplimentar antes de las recomendaciones)</t>
  </si>
  <si>
    <t>https://www.aepd.es/guias-y-herramientas/herramientas</t>
  </si>
  <si>
    <t>Herramientas protección de datos</t>
  </si>
  <si>
    <t xml:space="preserve">Productos/servicios </t>
  </si>
  <si>
    <t>Resultado antes impuestos:</t>
  </si>
  <si>
    <t>S.L. con reducción</t>
  </si>
  <si>
    <t>Ventas totales</t>
  </si>
  <si>
    <t>Empleados medios</t>
  </si>
  <si>
    <t>Ventas por empleado</t>
  </si>
  <si>
    <t>Número total de promotores / socios</t>
  </si>
  <si>
    <t>Países donde exporta</t>
  </si>
  <si>
    <t>Asociaciones</t>
  </si>
  <si>
    <t>7.2. Recomendaciones</t>
  </si>
  <si>
    <t>7.1. Puntos fuertes y débiles, oportunidades y amenazas externas.</t>
  </si>
  <si>
    <t xml:space="preserve">Recomendaciones </t>
  </si>
  <si>
    <t>Prec.unit. venta</t>
  </si>
  <si>
    <t>Menor 60%</t>
  </si>
  <si>
    <r>
      <t>Endeudamiento (</t>
    </r>
    <r>
      <rPr>
        <sz val="11"/>
        <color theme="0"/>
        <rFont val="Calibri"/>
        <family val="2"/>
        <scheme val="minor"/>
      </rPr>
      <t>Pasivo/P.N.)</t>
    </r>
    <r>
      <rPr>
        <b/>
        <sz val="11"/>
        <color theme="0"/>
        <rFont val="Calibri"/>
        <family val="2"/>
        <scheme val="minor"/>
      </rPr>
      <t xml:space="preserve"> </t>
    </r>
    <r>
      <rPr>
        <sz val="10.199999999999999"/>
        <color theme="0"/>
        <rFont val="Calibri"/>
        <family val="2"/>
      </rPr>
      <t>Ideal &lt;1</t>
    </r>
  </si>
  <si>
    <t>Categoría</t>
  </si>
  <si>
    <t>DEUDAS A CORTO</t>
  </si>
  <si>
    <t>DEUDAS A LARGO</t>
  </si>
  <si>
    <t>Balance actual</t>
  </si>
  <si>
    <t>Ideal</t>
  </si>
  <si>
    <t>&lt;60%</t>
  </si>
  <si>
    <t>% Endeudamiento (Pasivo/PN y Pasivo)</t>
  </si>
  <si>
    <t xml:space="preserve"> Evolución</t>
  </si>
  <si>
    <t xml:space="preserve">FFF </t>
  </si>
  <si>
    <t>Notas convertibles</t>
  </si>
  <si>
    <t>Fecha realización:</t>
  </si>
  <si>
    <t xml:space="preserve">7. Major idoneïtat en relació a les empreses allotjades i al Municipi            </t>
  </si>
  <si>
    <t xml:space="preserve">La idoneïtat de l'activitat en relació a les empreses allotjades  i del municipi en general  , valora el grau d'impacte i  interès positiu  , que provoca l'activitat empresarial entre les empreses i habitants de Cornellà de Llobregat. Valora la ètica, responsabilitat social i orientació al bè comú de l'activitat. </t>
  </si>
  <si>
    <t>- Check list legal (revisió web, fiscal, laboral)</t>
  </si>
  <si>
    <t>- Compra venda de negocis (REEMPRESA)</t>
  </si>
  <si>
    <t>- Estratègia de creixement (innovació, transformació digital, model de negoci, pla de vendes etc.)</t>
  </si>
  <si>
    <t>- Servei de recerca de finançament</t>
  </si>
  <si>
    <t>- Suport a la selecció de personal i estudiants</t>
  </si>
  <si>
    <t>- Vull el suport d'un Mentor/a</t>
  </si>
  <si>
    <t>- Vull ser mentor</t>
  </si>
  <si>
    <t>Último ejercicio cerrado:</t>
  </si>
  <si>
    <t>Tipo de sociedad:</t>
  </si>
  <si>
    <t>CC</t>
  </si>
  <si>
    <t>Increment anual</t>
  </si>
  <si>
    <t>% Var despeses. vs any anterior</t>
  </si>
  <si>
    <t>% Aumento salarial</t>
  </si>
  <si>
    <t xml:space="preserve">Aumento % </t>
  </si>
  <si>
    <t>- Ajuda a promocionar l’empresa (pla de comunicació, entrevista blog, xarxes socials, revisió comercial, web, etc. )</t>
  </si>
  <si>
    <t>% Var. Mes anterior</t>
  </si>
  <si>
    <t>% Var. mes anterior</t>
  </si>
  <si>
    <r>
      <rPr>
        <b/>
        <sz val="12"/>
        <color theme="3"/>
        <rFont val="Calibri"/>
        <family val="2"/>
        <scheme val="minor"/>
      </rPr>
      <t>Autoajusta</t>
    </r>
    <r>
      <rPr>
        <sz val="12"/>
        <color theme="3"/>
        <rFont val="Calibri"/>
        <family val="2"/>
        <scheme val="minor"/>
      </rPr>
      <t xml:space="preserve"> la altura de todas las filas seleccionadas.
1- </t>
    </r>
    <r>
      <rPr>
        <sz val="12"/>
        <color theme="3"/>
        <rFont val="Calibri"/>
        <family val="2"/>
      </rPr>
      <t>Haz</t>
    </r>
    <r>
      <rPr>
        <sz val="12"/>
        <color theme="3"/>
        <rFont val="Calibri"/>
        <family val="2"/>
        <scheme val="minor"/>
      </rPr>
      <t xml:space="preserve"> clic en el cuadro de la esquina superior izquierda (entre la A y el 1)).
2- Haz el doble clic en el borde entre cualquier par de filas. (ejemplo entre el 2 y el 3)</t>
    </r>
  </si>
  <si>
    <t>Para cumplimentar el Plan de Viabilidad solicitar cita previa en nuestra web a través de este enlace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</si>
</sst>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164" formatCode="_(* #,##0.00_);_(* \(#,##0.00\);_(* &quot;-&quot;??_);_(@_)"/>
    <numFmt numFmtId="165" formatCode="0.0%"/>
    <numFmt numFmtId="166" formatCode="0\ &quot;días&quot;"/>
    <numFmt numFmtId="167" formatCode="mmm"/>
    <numFmt numFmtId="168" formatCode="0\ &quot;d&quot;"/>
    <numFmt numFmtId="169" formatCode="[$-C0A]mmm\-yy;@"/>
    <numFmt numFmtId="170" formatCode="#,##0_ ;\-#,##0\ "/>
    <numFmt numFmtId="171" formatCode="mmmm"/>
    <numFmt numFmtId="172" formatCode="_(* #,##0_);_(* \(#,##0\);_(* &quot;-&quot;_);_(@_)"/>
    <numFmt numFmtId="173" formatCode="#,##0.0"/>
    <numFmt numFmtId="174" formatCode="yyyy"/>
    <numFmt numFmtId="175" formatCode="[$-F800]dddd\,\ mmmm\ dd\,\ yyyy"/>
    <numFmt numFmtId="176" formatCode="_(* #,##0_);_(* \(#,##0\);_(* &quot;-&quot;??_);_(@_)"/>
    <numFmt numFmtId="177" formatCode="mmm\,\ yyyy"/>
    <numFmt numFmtId="178" formatCode="#,##0.0\ &quot;€&quot;"/>
    <numFmt numFmtId="179" formatCode="&quot;Anexo&quot;\ 0\ "/>
    <numFmt numFmtId="180" formatCode="&quot;Fecha alta censal:&quot;\ dd\ mmm\ yyyy"/>
    <numFmt numFmtId="181" formatCode="&quot;Fecha Inicio Plan:&quot;\ mmm\ yyyy"/>
    <numFmt numFmtId="182" formatCode="#,##0.00\ &quot;€&quot;"/>
    <numFmt numFmtId="183" formatCode="dd\-mm\-yy;@"/>
    <numFmt numFmtId="184" formatCode="mmm\ yy"/>
    <numFmt numFmtId="185" formatCode="#,##0\ &quot;T&quot;"/>
    <numFmt numFmtId="186" formatCode="mmm\.\ yyyy"/>
    <numFmt numFmtId="187" formatCode="[$-C0A]d\-mmm\-yy;@"/>
    <numFmt numFmtId="188" formatCode="0\ &quot;Años&quot;"/>
    <numFmt numFmtId="189" formatCode="0.0"/>
  </numFmts>
  <fonts count="107">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b/>
      <sz val="11"/>
      <color rgb="FF333333"/>
      <name val="Inherit"/>
    </font>
    <font>
      <sz val="14"/>
      <color theme="1"/>
      <name val="Calibri"/>
      <family val="2"/>
      <scheme val="minor"/>
    </font>
    <font>
      <b/>
      <sz val="8"/>
      <color rgb="FF333333"/>
      <name val="Inherit"/>
    </font>
    <font>
      <b/>
      <sz val="14"/>
      <color theme="1"/>
      <name val="Calibri"/>
      <family val="2"/>
      <scheme val="minor"/>
    </font>
    <font>
      <sz val="12"/>
      <color theme="1"/>
      <name val="Calibri"/>
      <family val="2"/>
      <scheme val="minor"/>
    </font>
    <font>
      <b/>
      <sz val="12"/>
      <color theme="0"/>
      <name val="Calibri"/>
      <family val="2"/>
      <scheme val="minor"/>
    </font>
    <font>
      <b/>
      <sz val="9"/>
      <color theme="0"/>
      <name val="Calibri"/>
      <family val="2"/>
      <scheme val="minor"/>
    </font>
    <font>
      <b/>
      <sz val="12"/>
      <color theme="1"/>
      <name val="Calibri"/>
      <family val="2"/>
      <scheme val="minor"/>
    </font>
    <font>
      <b/>
      <sz val="9"/>
      <name val="Arial"/>
      <family val="2"/>
    </font>
    <font>
      <b/>
      <sz val="9"/>
      <color indexed="8"/>
      <name val="Arial"/>
      <family val="2"/>
    </font>
    <font>
      <b/>
      <sz val="9"/>
      <color indexed="10"/>
      <name val="Arial"/>
      <family val="2"/>
    </font>
    <font>
      <sz val="9"/>
      <name val="Arial"/>
      <family val="2"/>
    </font>
    <font>
      <sz val="9"/>
      <color indexed="8"/>
      <name val="Arial"/>
      <family val="2"/>
    </font>
    <font>
      <b/>
      <sz val="8"/>
      <name val="Arial"/>
      <family val="2"/>
    </font>
    <font>
      <b/>
      <sz val="10"/>
      <name val="Arial"/>
      <family val="2"/>
    </font>
    <font>
      <b/>
      <sz val="16"/>
      <color theme="1"/>
      <name val="Calibri"/>
      <family val="2"/>
      <scheme val="minor"/>
    </font>
    <font>
      <b/>
      <sz val="11"/>
      <color theme="0"/>
      <name val="Calibri"/>
      <family val="2"/>
      <scheme val="minor"/>
    </font>
    <font>
      <b/>
      <sz val="12"/>
      <name val="Calibri"/>
      <family val="2"/>
      <scheme val="minor"/>
    </font>
    <font>
      <b/>
      <sz val="11"/>
      <name val="Calibri"/>
      <family val="2"/>
      <scheme val="minor"/>
    </font>
    <font>
      <u/>
      <sz val="11"/>
      <color theme="10"/>
      <name val="Calibri"/>
      <family val="2"/>
      <scheme val="minor"/>
    </font>
    <font>
      <b/>
      <sz val="10"/>
      <color indexed="9"/>
      <name val="Arial"/>
      <family val="2"/>
    </font>
    <font>
      <u/>
      <sz val="14"/>
      <color theme="10"/>
      <name val="Calibri"/>
      <family val="2"/>
      <scheme val="minor"/>
    </font>
    <font>
      <i/>
      <sz val="14"/>
      <color theme="1"/>
      <name val="Calibri"/>
      <family val="2"/>
      <scheme val="minor"/>
    </font>
    <font>
      <sz val="14"/>
      <color rgb="FFFF0000"/>
      <name val="Calibri"/>
      <family val="2"/>
      <scheme val="minor"/>
    </font>
    <font>
      <i/>
      <sz val="12"/>
      <color theme="1"/>
      <name val="Calibri"/>
      <family val="2"/>
      <scheme val="minor"/>
    </font>
    <font>
      <sz val="16"/>
      <color theme="1"/>
      <name val="Calibri"/>
      <family val="2"/>
      <scheme val="minor"/>
    </font>
    <font>
      <sz val="14"/>
      <name val="Calibri"/>
      <family val="2"/>
      <scheme val="minor"/>
    </font>
    <font>
      <b/>
      <sz val="14"/>
      <name val="Calibri"/>
      <family val="2"/>
      <scheme val="minor"/>
    </font>
    <font>
      <i/>
      <sz val="11"/>
      <color theme="1"/>
      <name val="Calibri"/>
      <family val="2"/>
      <scheme val="minor"/>
    </font>
    <font>
      <sz val="16"/>
      <color theme="1"/>
      <name val="Verdana"/>
      <family val="2"/>
    </font>
    <font>
      <sz val="12"/>
      <name val="Calibri"/>
      <family val="2"/>
      <scheme val="minor"/>
    </font>
    <font>
      <b/>
      <sz val="10"/>
      <color theme="0"/>
      <name val="Calibri"/>
      <family val="2"/>
      <scheme val="minor"/>
    </font>
    <font>
      <sz val="10"/>
      <name val="Verdana"/>
      <family val="2"/>
    </font>
    <font>
      <sz val="11"/>
      <name val="Calibri"/>
      <family val="2"/>
      <scheme val="minor"/>
    </font>
    <font>
      <b/>
      <sz val="12"/>
      <color theme="3" tint="-0.249977111117893"/>
      <name val="Calibri"/>
      <family val="2"/>
      <scheme val="minor"/>
    </font>
    <font>
      <sz val="9"/>
      <name val="Calibri"/>
      <family val="2"/>
      <scheme val="minor"/>
    </font>
    <font>
      <sz val="12"/>
      <color theme="1"/>
      <name val="Calibri"/>
      <family val="2"/>
      <charset val="134"/>
      <scheme val="minor"/>
    </font>
    <font>
      <u/>
      <sz val="12"/>
      <color theme="10"/>
      <name val="Calibri"/>
      <family val="2"/>
      <scheme val="minor"/>
    </font>
    <font>
      <b/>
      <u/>
      <sz val="18"/>
      <color theme="0"/>
      <name val="Calibri"/>
      <family val="2"/>
      <scheme val="minor"/>
    </font>
    <font>
      <sz val="9"/>
      <color theme="1"/>
      <name val="Calibri"/>
      <family val="2"/>
      <scheme val="minor"/>
    </font>
    <font>
      <sz val="14"/>
      <color theme="0"/>
      <name val="Calibri"/>
      <family val="2"/>
      <scheme val="minor"/>
    </font>
    <font>
      <sz val="10"/>
      <color theme="1"/>
      <name val="Calibri"/>
      <family val="2"/>
      <scheme val="minor"/>
    </font>
    <font>
      <sz val="11"/>
      <color theme="0"/>
      <name val="Calibri"/>
      <family val="2"/>
      <scheme val="minor"/>
    </font>
    <font>
      <b/>
      <sz val="16"/>
      <name val="Calibri"/>
      <family val="2"/>
      <scheme val="minor"/>
    </font>
    <font>
      <i/>
      <sz val="11"/>
      <name val="Calibri"/>
      <family val="2"/>
      <scheme val="minor"/>
    </font>
    <font>
      <b/>
      <i/>
      <sz val="11"/>
      <name val="Calibri"/>
      <family val="2"/>
      <scheme val="minor"/>
    </font>
    <font>
      <b/>
      <sz val="11"/>
      <color theme="0" tint="-0.499984740745262"/>
      <name val="Calibri"/>
      <family val="2"/>
      <scheme val="minor"/>
    </font>
    <font>
      <b/>
      <sz val="8"/>
      <color theme="1"/>
      <name val="Calibri"/>
      <family val="2"/>
      <scheme val="minor"/>
    </font>
    <font>
      <b/>
      <sz val="12"/>
      <color theme="3"/>
      <name val="Calibri"/>
      <family val="2"/>
      <scheme val="minor"/>
    </font>
    <font>
      <i/>
      <sz val="9"/>
      <color rgb="FFFF0000"/>
      <name val="Calibri"/>
      <family val="2"/>
      <scheme val="minor"/>
    </font>
    <font>
      <i/>
      <sz val="8"/>
      <color rgb="FFFF0000"/>
      <name val="Calibri"/>
      <family val="2"/>
      <scheme val="minor"/>
    </font>
    <font>
      <sz val="8"/>
      <color theme="1"/>
      <name val="Calibri"/>
      <family val="2"/>
      <scheme val="minor"/>
    </font>
    <font>
      <sz val="5"/>
      <color theme="1"/>
      <name val="Calibri"/>
      <family val="2"/>
      <scheme val="minor"/>
    </font>
    <font>
      <sz val="8"/>
      <color theme="1"/>
      <name val="Calibri"/>
      <family val="2"/>
    </font>
    <font>
      <b/>
      <u/>
      <sz val="12"/>
      <color theme="1"/>
      <name val="Calibri"/>
      <family val="2"/>
      <scheme val="minor"/>
    </font>
    <font>
      <sz val="10"/>
      <name val="Calibri"/>
      <family val="2"/>
      <scheme val="minor"/>
    </font>
    <font>
      <sz val="11"/>
      <color theme="3"/>
      <name val="Calibri"/>
      <family val="2"/>
      <scheme val="minor"/>
    </font>
    <font>
      <b/>
      <sz val="10"/>
      <name val="Calibri"/>
      <family val="2"/>
      <scheme val="minor"/>
    </font>
    <font>
      <sz val="11"/>
      <color rgb="FFFF0000"/>
      <name val="Calibri"/>
      <family val="2"/>
      <scheme val="minor"/>
    </font>
    <font>
      <b/>
      <sz val="18"/>
      <name val="Calibri"/>
      <family val="2"/>
      <scheme val="minor"/>
    </font>
    <font>
      <b/>
      <sz val="10"/>
      <color theme="1"/>
      <name val="Calibri"/>
      <family val="2"/>
      <scheme val="minor"/>
    </font>
    <font>
      <b/>
      <sz val="18"/>
      <color theme="1"/>
      <name val="Calibri"/>
      <family val="2"/>
      <scheme val="minor"/>
    </font>
    <font>
      <b/>
      <sz val="20"/>
      <color theme="1"/>
      <name val="Calibri"/>
      <family val="2"/>
      <scheme val="minor"/>
    </font>
    <font>
      <sz val="12"/>
      <color rgb="FF222222"/>
      <name val="Calibri"/>
      <family val="2"/>
      <scheme val="minor"/>
    </font>
    <font>
      <b/>
      <u/>
      <sz val="12"/>
      <color theme="0"/>
      <name val="Calibri"/>
      <family val="2"/>
      <scheme val="minor"/>
    </font>
    <font>
      <b/>
      <sz val="12"/>
      <color theme="1"/>
      <name val="Calibri"/>
      <family val="2"/>
    </font>
    <font>
      <b/>
      <sz val="12"/>
      <color rgb="FF000000"/>
      <name val="Calibri"/>
      <family val="2"/>
      <scheme val="minor"/>
    </font>
    <font>
      <b/>
      <sz val="12"/>
      <color rgb="FF808080"/>
      <name val="Calibri"/>
      <family val="2"/>
      <scheme val="minor"/>
    </font>
    <font>
      <sz val="12"/>
      <color rgb="FF000000"/>
      <name val="Calibri"/>
      <family val="2"/>
      <scheme val="minor"/>
    </font>
    <font>
      <b/>
      <sz val="48"/>
      <color theme="3" tint="0.39997558519241921"/>
      <name val="Calibri"/>
      <family val="2"/>
      <scheme val="minor"/>
    </font>
    <font>
      <b/>
      <sz val="12"/>
      <color theme="3" tint="0.39997558519241921"/>
      <name val="Calibri"/>
      <family val="2"/>
      <scheme val="minor"/>
    </font>
    <font>
      <sz val="12"/>
      <color theme="10"/>
      <name val="Calibri"/>
      <family val="2"/>
      <scheme val="minor"/>
    </font>
    <font>
      <sz val="12"/>
      <color rgb="FF000000"/>
      <name val="Calibri"/>
      <family val="2"/>
    </font>
    <font>
      <b/>
      <sz val="14"/>
      <color rgb="FF2A2C36"/>
      <name val="Calibri"/>
      <family val="2"/>
    </font>
    <font>
      <b/>
      <sz val="12"/>
      <color rgb="FF222222"/>
      <name val="Calibri"/>
      <family val="2"/>
      <scheme val="minor"/>
    </font>
    <font>
      <sz val="12"/>
      <color theme="0" tint="-0.34998626667073579"/>
      <name val="Calibri"/>
      <family val="2"/>
      <scheme val="minor"/>
    </font>
    <font>
      <sz val="9"/>
      <color theme="1"/>
      <name val="Calibri"/>
      <family val="2"/>
    </font>
    <font>
      <sz val="11"/>
      <color theme="1"/>
      <name val="Calibri"/>
      <family val="2"/>
    </font>
    <font>
      <b/>
      <sz val="14"/>
      <color theme="1"/>
      <name val="Calibri"/>
      <family val="2"/>
    </font>
    <font>
      <sz val="10"/>
      <name val="Arial"/>
      <family val="2"/>
    </font>
    <font>
      <b/>
      <sz val="11"/>
      <color theme="3"/>
      <name val="Calibri"/>
      <family val="2"/>
      <scheme val="minor"/>
    </font>
    <font>
      <sz val="12"/>
      <color theme="3"/>
      <name val="Calibri"/>
      <family val="2"/>
      <scheme val="minor"/>
    </font>
    <font>
      <i/>
      <sz val="11"/>
      <color theme="3"/>
      <name val="Calibri"/>
      <family val="2"/>
      <scheme val="minor"/>
    </font>
    <font>
      <b/>
      <i/>
      <sz val="11"/>
      <color theme="3"/>
      <name val="Calibri"/>
      <family val="2"/>
      <scheme val="minor"/>
    </font>
    <font>
      <b/>
      <sz val="14"/>
      <color theme="3"/>
      <name val="Calibri"/>
      <family val="2"/>
      <scheme val="minor"/>
    </font>
    <font>
      <i/>
      <sz val="12"/>
      <color theme="3"/>
      <name val="Calibri"/>
      <family val="2"/>
      <scheme val="minor"/>
    </font>
    <font>
      <sz val="9"/>
      <color theme="3"/>
      <name val="Calibri"/>
      <family val="2"/>
      <scheme val="minor"/>
    </font>
    <font>
      <sz val="12"/>
      <color theme="3"/>
      <name val="Verdana"/>
      <family val="2"/>
    </font>
    <font>
      <b/>
      <sz val="16"/>
      <color theme="3"/>
      <name val="Calibri"/>
      <family val="2"/>
      <scheme val="minor"/>
    </font>
    <font>
      <b/>
      <sz val="10"/>
      <color theme="3"/>
      <name val="Calibri"/>
      <family val="2"/>
      <scheme val="minor"/>
    </font>
    <font>
      <sz val="9"/>
      <color theme="0"/>
      <name val="Calibri"/>
      <family val="2"/>
      <scheme val="minor"/>
    </font>
    <font>
      <b/>
      <i/>
      <sz val="11"/>
      <color theme="0"/>
      <name val="Calibri"/>
      <family val="2"/>
      <scheme val="minor"/>
    </font>
    <font>
      <b/>
      <sz val="18"/>
      <color theme="3"/>
      <name val="Calibri"/>
      <family val="2"/>
      <scheme val="minor"/>
    </font>
    <font>
      <b/>
      <sz val="10"/>
      <color theme="1"/>
      <name val="Calibri"/>
      <family val="2"/>
    </font>
    <font>
      <sz val="10.199999999999999"/>
      <color theme="0"/>
      <name val="Calibri"/>
      <family val="2"/>
    </font>
    <font>
      <i/>
      <sz val="8"/>
      <color theme="1"/>
      <name val="Calibri"/>
      <family val="2"/>
      <scheme val="minor"/>
    </font>
    <font>
      <b/>
      <i/>
      <sz val="12"/>
      <color theme="1"/>
      <name val="Calibri"/>
      <family val="2"/>
      <scheme val="minor"/>
    </font>
    <font>
      <u/>
      <sz val="11"/>
      <name val="Calibri"/>
      <family val="2"/>
      <scheme val="minor"/>
    </font>
    <font>
      <b/>
      <sz val="14"/>
      <color rgb="FFFF0000"/>
      <name val="Calibri"/>
      <family val="2"/>
      <scheme val="minor"/>
    </font>
    <font>
      <sz val="12"/>
      <color theme="0"/>
      <name val="Calibri"/>
      <family val="2"/>
      <scheme val="minor"/>
    </font>
    <font>
      <sz val="16"/>
      <color theme="3"/>
      <name val="Calibri"/>
      <family val="2"/>
      <scheme val="minor"/>
    </font>
    <font>
      <b/>
      <i/>
      <sz val="11"/>
      <color theme="1"/>
      <name val="Calibri"/>
      <family val="2"/>
      <scheme val="minor"/>
    </font>
    <font>
      <sz val="12"/>
      <color theme="3"/>
      <name val="Calibri"/>
      <family val="2"/>
    </font>
  </fonts>
  <fills count="3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indexed="64"/>
      </patternFill>
    </fill>
    <fill>
      <patternFill patternType="solid">
        <fgColor rgb="FFF8F8F8"/>
        <bgColor indexed="64"/>
      </patternFill>
    </fill>
    <fill>
      <patternFill patternType="solid">
        <fgColor theme="6" tint="0.59999389629810485"/>
        <bgColor indexed="64"/>
      </patternFill>
    </fill>
    <fill>
      <patternFill patternType="solid">
        <fgColor indexed="65"/>
        <bgColor indexed="64"/>
      </patternFill>
    </fill>
    <fill>
      <patternFill patternType="solid">
        <fgColor theme="4"/>
        <bgColor indexed="64"/>
      </patternFill>
    </fill>
    <fill>
      <patternFill patternType="solid">
        <fgColor indexed="65"/>
        <bgColor theme="0"/>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59999389629810485"/>
        <bgColor theme="4"/>
      </patternFill>
    </fill>
    <fill>
      <patternFill patternType="solid">
        <fgColor rgb="FFFFFF00"/>
        <bgColor indexed="64"/>
      </patternFill>
    </fill>
    <fill>
      <patternFill patternType="solid">
        <fgColor theme="4" tint="0.79998168889431442"/>
        <bgColor indexed="60"/>
      </patternFill>
    </fill>
    <fill>
      <patternFill patternType="solid">
        <fgColor theme="4" tint="0.79998168889431442"/>
        <bgColor indexed="61"/>
      </patternFill>
    </fill>
    <fill>
      <patternFill patternType="solid">
        <fgColor theme="0"/>
        <bgColor theme="0"/>
      </patternFill>
    </fill>
    <fill>
      <patternFill patternType="solid">
        <fgColor theme="0"/>
        <bgColor theme="4" tint="0.79998168889431442"/>
      </patternFill>
    </fill>
    <fill>
      <patternFill patternType="solid">
        <fgColor theme="4" tint="0.79998168889431442"/>
        <bgColor theme="0"/>
      </patternFill>
    </fill>
    <fill>
      <patternFill patternType="solid">
        <fgColor theme="2" tint="-0.749992370372631"/>
        <bgColor theme="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EBE5E5"/>
        <bgColor indexed="64"/>
      </patternFill>
    </fill>
    <fill>
      <patternFill patternType="solid">
        <fgColor rgb="FFFFC000"/>
        <bgColor theme="0"/>
      </patternFill>
    </fill>
    <fill>
      <patternFill patternType="solid">
        <fgColor theme="9" tint="0.59996337778862885"/>
        <bgColor indexed="64"/>
      </patternFill>
    </fill>
    <fill>
      <patternFill patternType="solid">
        <fgColor theme="0"/>
        <bgColor theme="4"/>
      </patternFill>
    </fill>
    <fill>
      <patternFill patternType="solid">
        <fgColor rgb="FFFFC000"/>
        <bgColor indexed="64"/>
      </patternFill>
    </fill>
    <fill>
      <patternFill patternType="solid">
        <fgColor theme="3" tint="0.39997558519241921"/>
        <bgColor theme="0"/>
      </patternFill>
    </fill>
    <fill>
      <patternFill patternType="solid">
        <fgColor theme="0" tint="-0.14999847407452621"/>
        <bgColor indexed="64"/>
      </patternFill>
    </fill>
    <fill>
      <patternFill patternType="solid">
        <fgColor theme="4" tint="0.79998168889431442"/>
        <bgColor theme="4"/>
      </patternFill>
    </fill>
    <fill>
      <patternFill patternType="solid">
        <fgColor theme="0" tint="-0.14999847407452621"/>
        <bgColor theme="0"/>
      </patternFill>
    </fill>
    <fill>
      <patternFill patternType="solid">
        <fgColor theme="4"/>
        <bgColor theme="0"/>
      </patternFill>
    </fill>
    <fill>
      <patternFill patternType="solid">
        <fgColor theme="2"/>
        <bgColor theme="0"/>
      </patternFill>
    </fill>
    <fill>
      <patternFill patternType="solid">
        <fgColor theme="2"/>
        <bgColor indexed="64"/>
      </patternFill>
    </fill>
  </fills>
  <borders count="158">
    <border>
      <left/>
      <right/>
      <top/>
      <bottom/>
      <diagonal/>
    </border>
    <border>
      <left/>
      <right style="medium">
        <color rgb="FFF2F2F2"/>
      </right>
      <top/>
      <bottom style="medium">
        <color rgb="FFF2F2F2"/>
      </bottom>
      <diagonal/>
    </border>
    <border>
      <left/>
      <right/>
      <top style="thin">
        <color theme="4"/>
      </top>
      <bottom/>
      <diagonal/>
    </border>
    <border>
      <left/>
      <right style="thin">
        <color theme="4"/>
      </right>
      <top style="thin">
        <color theme="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top style="medium">
        <color indexed="8"/>
      </top>
      <bottom style="thin">
        <color indexed="8"/>
      </bottom>
      <diagonal/>
    </border>
    <border>
      <left style="medium">
        <color indexed="8"/>
      </left>
      <right/>
      <top/>
      <bottom style="thin">
        <color indexed="8"/>
      </bottom>
      <diagonal/>
    </border>
    <border>
      <left style="medium">
        <color indexed="8"/>
      </left>
      <right style="medium">
        <color indexed="8"/>
      </right>
      <top/>
      <bottom style="thin">
        <color indexed="8"/>
      </bottom>
      <diagonal/>
    </border>
    <border>
      <left/>
      <right/>
      <top/>
      <bottom style="thin">
        <color indexed="8"/>
      </bottom>
      <diagonal/>
    </border>
    <border>
      <left style="medium">
        <color indexed="8"/>
      </left>
      <right/>
      <top/>
      <bottom/>
      <diagonal/>
    </border>
    <border>
      <left style="medium">
        <color indexed="8"/>
      </left>
      <right style="medium">
        <color indexed="8"/>
      </right>
      <top/>
      <bottom/>
      <diagonal/>
    </border>
    <border>
      <left/>
      <right/>
      <top style="medium">
        <color indexed="8"/>
      </top>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4" tint="0.39997558519241921"/>
      </left>
      <right/>
      <top/>
      <bottom/>
      <diagonal/>
    </border>
    <border>
      <left style="thin">
        <color theme="4"/>
      </left>
      <right/>
      <top style="thin">
        <color theme="4"/>
      </top>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right/>
      <top/>
      <bottom style="thin">
        <color theme="0"/>
      </bottom>
      <diagonal/>
    </border>
    <border>
      <left style="medium">
        <color theme="0"/>
      </left>
      <right style="medium">
        <color theme="0"/>
      </right>
      <top style="medium">
        <color theme="0"/>
      </top>
      <bottom style="medium">
        <color theme="0"/>
      </bottom>
      <diagonal/>
    </border>
    <border>
      <left/>
      <right/>
      <top/>
      <bottom style="medium">
        <color indexed="64"/>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medium">
        <color indexed="64"/>
      </left>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style="thin">
        <color theme="0"/>
      </left>
      <right style="medium">
        <color indexed="64"/>
      </right>
      <top/>
      <bottom style="thin">
        <color theme="0"/>
      </bottom>
      <diagonal/>
    </border>
    <border>
      <left/>
      <right style="thin">
        <color theme="0"/>
      </right>
      <top style="thin">
        <color theme="0"/>
      </top>
      <bottom style="medium">
        <color indexed="64"/>
      </bottom>
      <diagonal/>
    </border>
    <border>
      <left style="thin">
        <color theme="0"/>
      </left>
      <right style="thin">
        <color theme="0"/>
      </right>
      <top style="thin">
        <color theme="0"/>
      </top>
      <bottom/>
      <diagonal/>
    </border>
    <border>
      <left/>
      <right style="medium">
        <color indexed="64"/>
      </right>
      <top/>
      <bottom style="medium">
        <color indexed="64"/>
      </bottom>
      <diagonal/>
    </border>
    <border>
      <left style="thin">
        <color theme="0" tint="-0.14999847407452621"/>
      </left>
      <right style="thin">
        <color theme="0" tint="-0.14999847407452621"/>
      </right>
      <top/>
      <bottom style="thin">
        <color theme="0" tint="-0.14999847407452621"/>
      </bottom>
      <diagonal/>
    </border>
    <border>
      <left style="medium">
        <color indexed="64"/>
      </left>
      <right/>
      <top/>
      <bottom style="medium">
        <color indexed="64"/>
      </bottom>
      <diagonal/>
    </border>
    <border>
      <left style="thin">
        <color theme="0"/>
      </left>
      <right/>
      <top style="thin">
        <color theme="0"/>
      </top>
      <bottom style="medium">
        <color indexed="64"/>
      </bottom>
      <diagonal/>
    </border>
    <border>
      <left style="medium">
        <color indexed="64"/>
      </left>
      <right style="thin">
        <color theme="0"/>
      </right>
      <top/>
      <bottom style="thin">
        <color theme="0"/>
      </bottom>
      <diagonal/>
    </border>
    <border>
      <left/>
      <right/>
      <top style="thin">
        <color theme="0"/>
      </top>
      <bottom style="medium">
        <color indexed="64"/>
      </bottom>
      <diagonal/>
    </border>
    <border>
      <left/>
      <right/>
      <top style="medium">
        <color theme="0"/>
      </top>
      <bottom/>
      <diagonal/>
    </border>
    <border>
      <left/>
      <right style="medium">
        <color indexed="64"/>
      </right>
      <top style="medium">
        <color theme="0"/>
      </top>
      <bottom/>
      <diagonal/>
    </border>
    <border>
      <left style="medium">
        <color indexed="64"/>
      </left>
      <right/>
      <top style="medium">
        <color theme="0"/>
      </top>
      <bottom/>
      <diagonal/>
    </border>
    <border>
      <left style="thin">
        <color theme="0"/>
      </left>
      <right style="thin">
        <color theme="0"/>
      </right>
      <top style="medium">
        <color theme="0"/>
      </top>
      <bottom style="thin">
        <color theme="0"/>
      </bottom>
      <diagonal/>
    </border>
    <border>
      <left style="medium">
        <color theme="0"/>
      </left>
      <right/>
      <top/>
      <bottom style="thin">
        <color theme="0"/>
      </bottom>
      <diagonal/>
    </border>
    <border>
      <left/>
      <right style="medium">
        <color theme="0"/>
      </right>
      <top/>
      <bottom style="thin">
        <color theme="0"/>
      </bottom>
      <diagonal/>
    </border>
    <border>
      <left/>
      <right/>
      <top style="thin">
        <color theme="4"/>
      </top>
      <bottom style="thin">
        <color theme="0"/>
      </bottom>
      <diagonal/>
    </border>
    <border>
      <left/>
      <right/>
      <top style="medium">
        <color auto="1"/>
      </top>
      <bottom/>
      <diagonal/>
    </border>
    <border>
      <left style="thin">
        <color rgb="FF000000"/>
      </left>
      <right style="thin">
        <color rgb="FF000000"/>
      </right>
      <top style="thin">
        <color rgb="FF000000"/>
      </top>
      <bottom style="thin">
        <color rgb="FF000000"/>
      </bottom>
      <diagonal/>
    </border>
    <border>
      <left/>
      <right/>
      <top/>
      <bottom style="dotted">
        <color indexed="64"/>
      </bottom>
      <diagonal/>
    </border>
    <border>
      <left/>
      <right style="thin">
        <color theme="0"/>
      </right>
      <top style="thin">
        <color theme="0"/>
      </top>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3"/>
      </left>
      <right style="thin">
        <color theme="0"/>
      </right>
      <top style="thin">
        <color theme="3"/>
      </top>
      <bottom style="thin">
        <color theme="3"/>
      </bottom>
      <diagonal/>
    </border>
    <border>
      <left style="thin">
        <color theme="3"/>
      </left>
      <right style="thin">
        <color theme="3"/>
      </right>
      <top/>
      <bottom style="thin">
        <color theme="3"/>
      </bottom>
      <diagonal/>
    </border>
    <border>
      <left style="thin">
        <color theme="0"/>
      </left>
      <right/>
      <top style="thin">
        <color theme="3"/>
      </top>
      <bottom style="thin">
        <color theme="3"/>
      </bottom>
      <diagonal/>
    </border>
    <border>
      <left style="thin">
        <color theme="0"/>
      </left>
      <right style="thin">
        <color theme="3"/>
      </right>
      <top style="thin">
        <color theme="3"/>
      </top>
      <bottom style="thin">
        <color theme="3"/>
      </bottom>
      <diagonal/>
    </border>
    <border>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3"/>
      </left>
      <right style="thin">
        <color theme="0"/>
      </right>
      <top style="thin">
        <color theme="3"/>
      </top>
      <bottom style="thin">
        <color theme="0"/>
      </bottom>
      <diagonal/>
    </border>
    <border>
      <left style="thin">
        <color theme="0"/>
      </left>
      <right style="thin">
        <color theme="0"/>
      </right>
      <top style="thin">
        <color theme="3"/>
      </top>
      <bottom style="thin">
        <color theme="0"/>
      </bottom>
      <diagonal/>
    </border>
    <border>
      <left style="thin">
        <color theme="3"/>
      </left>
      <right style="thin">
        <color theme="0"/>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3"/>
      </right>
      <top style="thin">
        <color theme="0"/>
      </top>
      <bottom style="thin">
        <color theme="3"/>
      </bottom>
      <diagonal/>
    </border>
    <border>
      <left style="thin">
        <color theme="3"/>
      </left>
      <right style="thin">
        <color theme="0"/>
      </right>
      <top style="thin">
        <color theme="3"/>
      </top>
      <bottom/>
      <diagonal/>
    </border>
    <border>
      <left style="thin">
        <color theme="0"/>
      </left>
      <right style="thin">
        <color theme="0"/>
      </right>
      <top style="thin">
        <color theme="3"/>
      </top>
      <bottom/>
      <diagonal/>
    </border>
    <border>
      <left style="thin">
        <color theme="0"/>
      </left>
      <right style="thin">
        <color theme="3"/>
      </right>
      <top style="thin">
        <color theme="3"/>
      </top>
      <bottom/>
      <diagonal/>
    </border>
    <border>
      <left style="thin">
        <color theme="3"/>
      </left>
      <right/>
      <top style="thin">
        <color theme="3"/>
      </top>
      <bottom style="thin">
        <color theme="0"/>
      </bottom>
      <diagonal/>
    </border>
    <border>
      <left/>
      <right/>
      <top style="thin">
        <color theme="3"/>
      </top>
      <bottom style="thin">
        <color theme="0"/>
      </bottom>
      <diagonal/>
    </border>
    <border>
      <left/>
      <right style="thin">
        <color theme="3"/>
      </right>
      <top style="thin">
        <color theme="3"/>
      </top>
      <bottom style="thin">
        <color theme="0"/>
      </bottom>
      <diagonal/>
    </border>
    <border>
      <left/>
      <right style="thin">
        <color theme="0"/>
      </right>
      <top style="thin">
        <color theme="0"/>
      </top>
      <bottom style="thin">
        <color theme="3"/>
      </bottom>
      <diagonal/>
    </border>
    <border>
      <left style="thin">
        <color theme="0"/>
      </left>
      <right/>
      <top style="thin">
        <color theme="3"/>
      </top>
      <bottom/>
      <diagonal/>
    </border>
    <border>
      <left/>
      <right style="thin">
        <color theme="3"/>
      </right>
      <top style="thin">
        <color theme="3"/>
      </top>
      <bottom style="thin">
        <color theme="3"/>
      </bottom>
      <diagonal/>
    </border>
    <border>
      <left/>
      <right/>
      <top style="thin">
        <color theme="3"/>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0"/>
      </left>
      <right/>
      <top style="thin">
        <color theme="3"/>
      </top>
      <bottom style="thin">
        <color theme="0"/>
      </bottom>
      <diagonal/>
    </border>
    <border>
      <left style="thin">
        <color theme="0"/>
      </left>
      <right/>
      <top style="thin">
        <color theme="0"/>
      </top>
      <bottom style="thin">
        <color theme="3"/>
      </bottom>
      <diagonal/>
    </border>
    <border>
      <left style="thin">
        <color theme="0"/>
      </left>
      <right style="thin">
        <color theme="3"/>
      </right>
      <top/>
      <bottom/>
      <diagonal/>
    </border>
    <border>
      <left style="thin">
        <color auto="1"/>
      </left>
      <right style="thin">
        <color auto="1"/>
      </right>
      <top style="thin">
        <color theme="0"/>
      </top>
      <bottom style="thin">
        <color auto="1"/>
      </bottom>
      <diagonal/>
    </border>
    <border>
      <left style="thin">
        <color auto="1"/>
      </left>
      <right style="thin">
        <color auto="1"/>
      </right>
      <top/>
      <bottom/>
      <diagonal/>
    </border>
    <border>
      <left style="thin">
        <color auto="1"/>
      </left>
      <right/>
      <top/>
      <bottom style="thin">
        <color theme="0"/>
      </bottom>
      <diagonal/>
    </border>
    <border>
      <left/>
      <right/>
      <top/>
      <bottom style="thick">
        <color indexed="64"/>
      </bottom>
      <diagonal/>
    </border>
    <border>
      <left/>
      <right/>
      <top style="thick">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theme="3"/>
      </left>
      <right/>
      <top style="thin">
        <color theme="3"/>
      </top>
      <bottom/>
      <diagonal/>
    </border>
    <border>
      <left style="thin">
        <color theme="0" tint="-0.249977111117893"/>
      </left>
      <right/>
      <top/>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thick">
        <color theme="0" tint="-0.34998626667073579"/>
      </left>
      <right/>
      <top style="thick">
        <color theme="0" tint="-0.34998626667073579"/>
      </top>
      <bottom style="thick">
        <color theme="0" tint="-0.34998626667073579"/>
      </bottom>
      <diagonal/>
    </border>
    <border>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right/>
      <top style="thin">
        <color indexed="64"/>
      </top>
      <bottom/>
      <diagonal/>
    </border>
    <border>
      <left/>
      <right/>
      <top/>
      <bottom style="hair">
        <color indexed="64"/>
      </bottom>
      <diagonal/>
    </border>
    <border>
      <left/>
      <right/>
      <top style="thick">
        <color indexed="64"/>
      </top>
      <bottom/>
      <diagonal/>
    </border>
    <border>
      <left/>
      <right/>
      <top/>
      <bottom style="thin">
        <color theme="3"/>
      </bottom>
      <diagonal/>
    </border>
    <border>
      <left/>
      <right/>
      <top style="hair">
        <color indexed="64"/>
      </top>
      <bottom/>
      <diagonal/>
    </border>
    <border>
      <left style="thin">
        <color theme="3"/>
      </left>
      <right style="thin">
        <color theme="3"/>
      </right>
      <top style="thin">
        <color indexed="64"/>
      </top>
      <bottom style="thin">
        <color theme="3"/>
      </bottom>
      <diagonal/>
    </border>
    <border>
      <left style="thin">
        <color theme="3"/>
      </left>
      <right/>
      <top style="thin">
        <color indexed="64"/>
      </top>
      <bottom style="thin">
        <color theme="3"/>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23" fillId="0" borderId="0" applyNumberFormat="0" applyFill="0" applyBorder="0" applyAlignment="0" applyProtection="0"/>
    <xf numFmtId="0" fontId="40" fillId="0" borderId="0"/>
    <xf numFmtId="0" fontId="41" fillId="0" borderId="0" applyNumberFormat="0" applyFill="0" applyBorder="0" applyAlignment="0" applyProtection="0"/>
  </cellStyleXfs>
  <cellXfs count="1206">
    <xf numFmtId="0" fontId="0" fillId="0" borderId="0" xfId="0"/>
    <xf numFmtId="0" fontId="4" fillId="5" borderId="1" xfId="0" applyFont="1" applyFill="1" applyBorder="1" applyAlignment="1">
      <alignment horizontal="left" vertical="top" wrapText="1" indent="2"/>
    </xf>
    <xf numFmtId="0" fontId="3" fillId="3" borderId="2" xfId="0" applyFont="1" applyFill="1" applyBorder="1" applyAlignment="1">
      <alignment horizontal="center"/>
    </xf>
    <xf numFmtId="0" fontId="6" fillId="5" borderId="1" xfId="0" applyFont="1" applyFill="1" applyBorder="1" applyAlignment="1">
      <alignment horizontal="left" vertical="center" wrapText="1" indent="2"/>
    </xf>
    <xf numFmtId="165" fontId="0" fillId="0" borderId="0" xfId="1" applyNumberFormat="1" applyFont="1"/>
    <xf numFmtId="0" fontId="0" fillId="7" borderId="0" xfId="0" applyFill="1"/>
    <xf numFmtId="0" fontId="5" fillId="7" borderId="0" xfId="0" applyFont="1" applyFill="1"/>
    <xf numFmtId="3" fontId="0" fillId="7" borderId="0" xfId="0" applyNumberFormat="1" applyFill="1"/>
    <xf numFmtId="3" fontId="8" fillId="4" borderId="4" xfId="0" applyNumberFormat="1" applyFont="1" applyFill="1" applyBorder="1" applyProtection="1">
      <protection locked="0"/>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3" fontId="5" fillId="4" borderId="4" xfId="0" applyNumberFormat="1" applyFont="1" applyFill="1" applyBorder="1" applyProtection="1">
      <protection locked="0"/>
    </xf>
    <xf numFmtId="166" fontId="1" fillId="0" borderId="0" xfId="1" applyNumberFormat="1" applyFont="1"/>
    <xf numFmtId="0" fontId="8" fillId="7" borderId="0" xfId="0" applyFont="1" applyFill="1"/>
    <xf numFmtId="167" fontId="3" fillId="8" borderId="32" xfId="0" applyNumberFormat="1" applyFont="1" applyFill="1" applyBorder="1" applyAlignment="1" applyProtection="1">
      <alignment horizontal="center" vertical="center" wrapText="1"/>
      <protection locked="0"/>
    </xf>
    <xf numFmtId="3" fontId="8" fillId="7" borderId="0" xfId="0" applyNumberFormat="1" applyFont="1" applyFill="1"/>
    <xf numFmtId="167" fontId="9" fillId="8" borderId="32" xfId="0" applyNumberFormat="1" applyFont="1" applyFill="1" applyBorder="1" applyAlignment="1" applyProtection="1">
      <alignment horizontal="center" vertical="center" wrapText="1"/>
      <protection locked="0"/>
    </xf>
    <xf numFmtId="0" fontId="7" fillId="4" borderId="0" xfId="0" applyFont="1" applyFill="1" applyAlignment="1">
      <alignment horizontal="center" wrapText="1"/>
    </xf>
    <xf numFmtId="3" fontId="5" fillId="7" borderId="0" xfId="0" applyNumberFormat="1" applyFont="1" applyFill="1"/>
    <xf numFmtId="0" fontId="5" fillId="0" borderId="0" xfId="0" applyFont="1"/>
    <xf numFmtId="49" fontId="5" fillId="0" borderId="0" xfId="0" applyNumberFormat="1" applyFont="1"/>
    <xf numFmtId="168" fontId="5" fillId="0" borderId="0" xfId="0" applyNumberFormat="1" applyFont="1"/>
    <xf numFmtId="3" fontId="5" fillId="0" borderId="0" xfId="0" applyNumberFormat="1" applyFont="1" applyAlignment="1">
      <alignment horizontal="center"/>
    </xf>
    <xf numFmtId="3" fontId="5" fillId="4" borderId="0" xfId="0" applyNumberFormat="1" applyFont="1" applyFill="1" applyAlignment="1">
      <alignment horizontal="center"/>
    </xf>
    <xf numFmtId="0" fontId="7" fillId="0" borderId="0" xfId="0" applyFont="1"/>
    <xf numFmtId="3" fontId="7" fillId="0" borderId="0" xfId="0" applyNumberFormat="1" applyFont="1" applyAlignment="1">
      <alignment horizontal="center"/>
    </xf>
    <xf numFmtId="3" fontId="7" fillId="4" borderId="0" xfId="0" applyNumberFormat="1" applyFont="1" applyFill="1" applyAlignment="1">
      <alignment horizontal="center"/>
    </xf>
    <xf numFmtId="168" fontId="7" fillId="0" borderId="0" xfId="0" applyNumberFormat="1" applyFont="1"/>
    <xf numFmtId="9" fontId="5" fillId="0" borderId="0" xfId="1" applyFont="1"/>
    <xf numFmtId="3" fontId="5" fillId="0" borderId="0" xfId="0" applyNumberFormat="1" applyFont="1"/>
    <xf numFmtId="9" fontId="8" fillId="4" borderId="4" xfId="1" applyFont="1" applyFill="1" applyBorder="1" applyAlignment="1" applyProtection="1">
      <protection locked="0"/>
    </xf>
    <xf numFmtId="0" fontId="5" fillId="9" borderId="0" xfId="0" applyFont="1" applyFill="1"/>
    <xf numFmtId="0" fontId="5" fillId="2" borderId="0" xfId="0" applyFont="1" applyFill="1"/>
    <xf numFmtId="0" fontId="0" fillId="2" borderId="0" xfId="0" applyFill="1"/>
    <xf numFmtId="3" fontId="12" fillId="2" borderId="6" xfId="0" applyNumberFormat="1" applyFont="1" applyFill="1" applyBorder="1"/>
    <xf numFmtId="4" fontId="13" fillId="2" borderId="7" xfId="0" applyNumberFormat="1" applyFont="1" applyFill="1" applyBorder="1" applyAlignment="1" applyProtection="1">
      <alignment horizontal="center"/>
      <protection locked="0"/>
    </xf>
    <xf numFmtId="3" fontId="12" fillId="2" borderId="8" xfId="0" applyNumberFormat="1" applyFont="1" applyFill="1" applyBorder="1"/>
    <xf numFmtId="10" fontId="14" fillId="2" borderId="9" xfId="0" applyNumberFormat="1" applyFont="1" applyFill="1" applyBorder="1" applyAlignment="1" applyProtection="1">
      <alignment horizontal="center"/>
      <protection locked="0"/>
    </xf>
    <xf numFmtId="10" fontId="15" fillId="2" borderId="7" xfId="0" applyNumberFormat="1" applyFont="1" applyFill="1" applyBorder="1" applyAlignment="1">
      <alignment horizontal="center"/>
    </xf>
    <xf numFmtId="0" fontId="14" fillId="2" borderId="9" xfId="0" applyFont="1" applyFill="1" applyBorder="1" applyAlignment="1" applyProtection="1">
      <alignment horizontal="center"/>
      <protection locked="0"/>
    </xf>
    <xf numFmtId="0" fontId="15" fillId="2" borderId="10" xfId="0" applyFont="1" applyFill="1" applyBorder="1" applyAlignment="1">
      <alignment horizontal="center"/>
    </xf>
    <xf numFmtId="0" fontId="14" fillId="2" borderId="9" xfId="0" applyFont="1" applyFill="1" applyBorder="1" applyAlignment="1">
      <alignment horizontal="center"/>
    </xf>
    <xf numFmtId="0" fontId="16" fillId="2" borderId="11" xfId="0" applyFont="1" applyFill="1" applyBorder="1" applyAlignment="1">
      <alignment horizontal="center"/>
    </xf>
    <xf numFmtId="3" fontId="12" fillId="2" borderId="12" xfId="0" applyNumberFormat="1" applyFont="1" applyFill="1" applyBorder="1"/>
    <xf numFmtId="4" fontId="12" fillId="2" borderId="11" xfId="0" applyNumberFormat="1" applyFont="1" applyFill="1" applyBorder="1" applyAlignment="1">
      <alignment horizontal="center"/>
    </xf>
    <xf numFmtId="0" fontId="15" fillId="2" borderId="0" xfId="0" applyFont="1" applyFill="1"/>
    <xf numFmtId="3" fontId="17" fillId="2" borderId="14" xfId="0" applyNumberFormat="1" applyFont="1" applyFill="1" applyBorder="1" applyAlignment="1">
      <alignment horizontal="center"/>
    </xf>
    <xf numFmtId="3" fontId="17" fillId="2" borderId="13" xfId="0" applyNumberFormat="1" applyFont="1" applyFill="1" applyBorder="1" applyAlignment="1">
      <alignment horizontal="center"/>
    </xf>
    <xf numFmtId="3" fontId="17" fillId="2" borderId="15" xfId="0" applyNumberFormat="1" applyFont="1" applyFill="1" applyBorder="1" applyAlignment="1">
      <alignment horizontal="center"/>
    </xf>
    <xf numFmtId="0" fontId="17" fillId="2" borderId="17" xfId="0" applyFont="1" applyFill="1" applyBorder="1" applyAlignment="1">
      <alignment horizontal="center"/>
    </xf>
    <xf numFmtId="4" fontId="0" fillId="2" borderId="16" xfId="0" applyNumberFormat="1" applyFill="1" applyBorder="1"/>
    <xf numFmtId="4" fontId="0" fillId="2" borderId="17" xfId="0" applyNumberFormat="1" applyFill="1" applyBorder="1"/>
    <xf numFmtId="4" fontId="0" fillId="2" borderId="18" xfId="0" applyNumberFormat="1" applyFill="1" applyBorder="1"/>
    <xf numFmtId="0" fontId="17" fillId="2" borderId="20" xfId="0" applyFont="1" applyFill="1" applyBorder="1" applyAlignment="1">
      <alignment horizontal="center"/>
    </xf>
    <xf numFmtId="4" fontId="0" fillId="2" borderId="19" xfId="0" applyNumberFormat="1" applyFill="1" applyBorder="1"/>
    <xf numFmtId="4" fontId="0" fillId="2" borderId="20" xfId="0" applyNumberFormat="1" applyFill="1" applyBorder="1"/>
    <xf numFmtId="4" fontId="0" fillId="2" borderId="21" xfId="0" applyNumberFormat="1" applyFill="1" applyBorder="1"/>
    <xf numFmtId="0" fontId="17" fillId="2" borderId="23" xfId="0" applyFont="1" applyFill="1" applyBorder="1" applyAlignment="1">
      <alignment horizontal="center"/>
    </xf>
    <xf numFmtId="4" fontId="0" fillId="2" borderId="22" xfId="0" applyNumberFormat="1" applyFill="1" applyBorder="1"/>
    <xf numFmtId="4" fontId="0" fillId="2" borderId="0" xfId="0" applyNumberFormat="1" applyFill="1"/>
    <xf numFmtId="4" fontId="0" fillId="2" borderId="23" xfId="0" applyNumberFormat="1" applyFill="1" applyBorder="1"/>
    <xf numFmtId="0" fontId="0" fillId="2" borderId="24" xfId="0" applyFill="1" applyBorder="1"/>
    <xf numFmtId="4" fontId="18" fillId="2" borderId="13" xfId="0" applyNumberFormat="1" applyFont="1" applyFill="1" applyBorder="1" applyAlignment="1">
      <alignment horizontal="center"/>
    </xf>
    <xf numFmtId="4" fontId="18" fillId="2" borderId="14" xfId="0" applyNumberFormat="1" applyFont="1" applyFill="1" applyBorder="1"/>
    <xf numFmtId="4" fontId="18" fillId="2" borderId="15" xfId="0" applyNumberFormat="1" applyFont="1" applyFill="1" applyBorder="1"/>
    <xf numFmtId="0" fontId="3" fillId="3" borderId="2" xfId="0" applyFont="1" applyFill="1" applyBorder="1" applyAlignment="1">
      <alignment horizontal="left"/>
    </xf>
    <xf numFmtId="167" fontId="3" fillId="10" borderId="32" xfId="0" applyNumberFormat="1" applyFont="1" applyFill="1" applyBorder="1" applyAlignment="1" applyProtection="1">
      <alignment horizontal="center" vertical="center" wrapText="1"/>
      <protection locked="0"/>
    </xf>
    <xf numFmtId="167" fontId="3" fillId="8" borderId="33" xfId="0" applyNumberFormat="1" applyFont="1" applyFill="1" applyBorder="1" applyAlignment="1" applyProtection="1">
      <alignment horizontal="center" vertical="center" wrapText="1"/>
      <protection locked="0"/>
    </xf>
    <xf numFmtId="167" fontId="3" fillId="8" borderId="34" xfId="0" applyNumberFormat="1" applyFont="1" applyFill="1" applyBorder="1" applyAlignment="1" applyProtection="1">
      <alignment horizontal="center" vertical="center" wrapText="1"/>
      <protection locked="0"/>
    </xf>
    <xf numFmtId="167" fontId="3" fillId="10" borderId="35" xfId="0" applyNumberFormat="1" applyFont="1" applyFill="1" applyBorder="1" applyAlignment="1" applyProtection="1">
      <alignment horizontal="center" vertical="center" wrapText="1"/>
      <protection locked="0"/>
    </xf>
    <xf numFmtId="167" fontId="3" fillId="10" borderId="36" xfId="0" applyNumberFormat="1" applyFont="1" applyFill="1" applyBorder="1" applyAlignment="1" applyProtection="1">
      <alignment horizontal="center" vertical="center" wrapText="1"/>
      <protection locked="0"/>
    </xf>
    <xf numFmtId="167" fontId="3" fillId="10" borderId="37" xfId="0" applyNumberFormat="1" applyFont="1" applyFill="1" applyBorder="1" applyAlignment="1" applyProtection="1">
      <alignment horizontal="center" vertical="center" wrapText="1"/>
      <protection locked="0"/>
    </xf>
    <xf numFmtId="0" fontId="19" fillId="7" borderId="0" xfId="0" applyFont="1" applyFill="1" applyAlignment="1">
      <alignment horizontal="center"/>
    </xf>
    <xf numFmtId="0" fontId="8" fillId="7" borderId="0" xfId="0" applyFont="1" applyFill="1" applyAlignment="1">
      <alignment horizontal="left"/>
    </xf>
    <xf numFmtId="0" fontId="5" fillId="7" borderId="0" xfId="0" applyFont="1" applyFill="1" applyAlignment="1">
      <alignment horizontal="left"/>
    </xf>
    <xf numFmtId="3" fontId="11" fillId="7" borderId="0" xfId="0" applyNumberFormat="1" applyFont="1" applyFill="1"/>
    <xf numFmtId="165" fontId="11" fillId="7" borderId="0" xfId="1" applyNumberFormat="1" applyFont="1" applyFill="1"/>
    <xf numFmtId="9" fontId="1" fillId="0" borderId="0" xfId="1" applyFont="1"/>
    <xf numFmtId="169" fontId="20" fillId="3" borderId="39" xfId="0" applyNumberFormat="1" applyFont="1" applyFill="1" applyBorder="1" applyAlignment="1">
      <alignment horizontal="center"/>
    </xf>
    <xf numFmtId="9" fontId="2" fillId="4" borderId="0" xfId="1" applyFont="1" applyFill="1" applyAlignment="1">
      <alignment horizontal="center" wrapText="1"/>
    </xf>
    <xf numFmtId="0" fontId="20" fillId="3" borderId="40" xfId="0" applyFont="1" applyFill="1" applyBorder="1" applyAlignment="1">
      <alignment horizontal="center"/>
    </xf>
    <xf numFmtId="0" fontId="22" fillId="12" borderId="40" xfId="0" applyFont="1" applyFill="1" applyBorder="1" applyAlignment="1">
      <alignment horizontal="center"/>
    </xf>
    <xf numFmtId="0" fontId="20" fillId="3" borderId="41" xfId="0" applyFont="1" applyFill="1" applyBorder="1" applyAlignment="1">
      <alignment horizontal="center"/>
    </xf>
    <xf numFmtId="9" fontId="1" fillId="13" borderId="0" xfId="1" applyFont="1" applyFill="1" applyProtection="1">
      <protection locked="0"/>
    </xf>
    <xf numFmtId="3" fontId="0" fillId="0" borderId="0" xfId="0" applyNumberFormat="1" applyAlignment="1">
      <alignment horizontal="center"/>
    </xf>
    <xf numFmtId="3" fontId="0" fillId="4" borderId="0" xfId="0" applyNumberFormat="1" applyFill="1" applyAlignment="1">
      <alignment horizontal="center"/>
    </xf>
    <xf numFmtId="0" fontId="2" fillId="0" borderId="0" xfId="0" applyFont="1"/>
    <xf numFmtId="9" fontId="2" fillId="0" borderId="0" xfId="1" applyFont="1"/>
    <xf numFmtId="3" fontId="2" fillId="0" borderId="0" xfId="0" applyNumberFormat="1" applyFont="1" applyAlignment="1">
      <alignment horizontal="center"/>
    </xf>
    <xf numFmtId="3" fontId="2" fillId="4" borderId="0" xfId="0" applyNumberFormat="1" applyFont="1" applyFill="1" applyAlignment="1">
      <alignment horizontal="center"/>
    </xf>
    <xf numFmtId="0" fontId="11" fillId="0" borderId="0" xfId="0" applyFont="1"/>
    <xf numFmtId="0" fontId="11" fillId="4" borderId="0" xfId="0" applyFont="1" applyFill="1" applyAlignment="1">
      <alignment horizontal="center" wrapText="1"/>
    </xf>
    <xf numFmtId="49" fontId="5" fillId="2" borderId="4" xfId="0" applyNumberFormat="1" applyFont="1" applyFill="1" applyBorder="1" applyAlignment="1" applyProtection="1">
      <alignment horizontal="right"/>
      <protection locked="0"/>
    </xf>
    <xf numFmtId="0" fontId="5" fillId="7" borderId="0" xfId="0" applyFont="1" applyFill="1" applyAlignment="1">
      <alignment horizontal="right"/>
    </xf>
    <xf numFmtId="10" fontId="5" fillId="4" borderId="4" xfId="1" applyNumberFormat="1" applyFont="1" applyFill="1" applyBorder="1" applyAlignment="1" applyProtection="1">
      <protection locked="0"/>
    </xf>
    <xf numFmtId="49" fontId="8" fillId="7" borderId="0" xfId="0" applyNumberFormat="1" applyFont="1" applyFill="1"/>
    <xf numFmtId="0" fontId="2" fillId="7" borderId="0" xfId="0" applyFont="1" applyFill="1"/>
    <xf numFmtId="0" fontId="7" fillId="7" borderId="0" xfId="0" applyFont="1" applyFill="1"/>
    <xf numFmtId="165" fontId="8" fillId="7" borderId="0" xfId="1" applyNumberFormat="1" applyFont="1" applyFill="1"/>
    <xf numFmtId="0" fontId="11" fillId="7" borderId="0" xfId="0" applyFont="1" applyFill="1"/>
    <xf numFmtId="3" fontId="24" fillId="14" borderId="16" xfId="0" applyNumberFormat="1" applyFont="1" applyFill="1" applyBorder="1"/>
    <xf numFmtId="4" fontId="18" fillId="15" borderId="6" xfId="0" applyNumberFormat="1" applyFont="1" applyFill="1" applyBorder="1"/>
    <xf numFmtId="4" fontId="18" fillId="15" borderId="45" xfId="0" applyNumberFormat="1" applyFont="1" applyFill="1" applyBorder="1"/>
    <xf numFmtId="4" fontId="18" fillId="15" borderId="7" xfId="0" applyNumberFormat="1" applyFont="1" applyFill="1" applyBorder="1"/>
    <xf numFmtId="3" fontId="24" fillId="14" borderId="46" xfId="0" applyNumberFormat="1" applyFont="1" applyFill="1" applyBorder="1"/>
    <xf numFmtId="4" fontId="18" fillId="15" borderId="8" xfId="0" applyNumberFormat="1" applyFont="1" applyFill="1" applyBorder="1"/>
    <xf numFmtId="4" fontId="18" fillId="15" borderId="9" xfId="0" applyNumberFormat="1" applyFont="1" applyFill="1" applyBorder="1"/>
    <xf numFmtId="4" fontId="18" fillId="15" borderId="10" xfId="0" applyNumberFormat="1" applyFont="1" applyFill="1" applyBorder="1"/>
    <xf numFmtId="3" fontId="24" fillId="14" borderId="47" xfId="0" applyNumberFormat="1" applyFont="1" applyFill="1" applyBorder="1"/>
    <xf numFmtId="4" fontId="18" fillId="15" borderId="12" xfId="0" applyNumberFormat="1" applyFont="1" applyFill="1" applyBorder="1"/>
    <xf numFmtId="4" fontId="18" fillId="15" borderId="48" xfId="0" applyNumberFormat="1" applyFont="1" applyFill="1" applyBorder="1"/>
    <xf numFmtId="4" fontId="18" fillId="15" borderId="11" xfId="0" applyNumberFormat="1" applyFont="1" applyFill="1" applyBorder="1"/>
    <xf numFmtId="0" fontId="25" fillId="9" borderId="0" xfId="3" applyFont="1" applyFill="1" applyBorder="1"/>
    <xf numFmtId="0" fontId="7" fillId="7" borderId="0" xfId="0" applyFont="1" applyFill="1" applyAlignment="1">
      <alignment horizontal="center"/>
    </xf>
    <xf numFmtId="0" fontId="5" fillId="9" borderId="0" xfId="0" applyFont="1" applyFill="1" applyAlignment="1">
      <alignment wrapText="1"/>
    </xf>
    <xf numFmtId="0" fontId="7" fillId="9" borderId="0" xfId="0" applyFont="1" applyFill="1"/>
    <xf numFmtId="3" fontId="5" fillId="9" borderId="0" xfId="0" applyNumberFormat="1" applyFont="1" applyFill="1"/>
    <xf numFmtId="49" fontId="5" fillId="7" borderId="0" xfId="0" applyNumberFormat="1" applyFont="1" applyFill="1"/>
    <xf numFmtId="0" fontId="7" fillId="9" borderId="0" xfId="0" applyFont="1" applyFill="1" applyAlignment="1">
      <alignment horizontal="center"/>
    </xf>
    <xf numFmtId="3" fontId="7" fillId="9" borderId="0" xfId="0" applyNumberFormat="1" applyFont="1" applyFill="1"/>
    <xf numFmtId="0" fontId="26" fillId="7" borderId="0" xfId="0" applyFont="1" applyFill="1" applyAlignment="1">
      <alignment horizontal="right"/>
    </xf>
    <xf numFmtId="3" fontId="26" fillId="9" borderId="0" xfId="2" applyNumberFormat="1" applyFont="1" applyFill="1" applyBorder="1"/>
    <xf numFmtId="3" fontId="5" fillId="9" borderId="0" xfId="2" applyNumberFormat="1" applyFont="1" applyFill="1" applyBorder="1"/>
    <xf numFmtId="3" fontId="26" fillId="9" borderId="0" xfId="0" applyNumberFormat="1" applyFont="1" applyFill="1"/>
    <xf numFmtId="3" fontId="27" fillId="4" borderId="4" xfId="0" applyNumberFormat="1" applyFont="1" applyFill="1" applyBorder="1" applyProtection="1">
      <protection locked="0"/>
    </xf>
    <xf numFmtId="169" fontId="0" fillId="0" borderId="0" xfId="0" applyNumberFormat="1"/>
    <xf numFmtId="1" fontId="20" fillId="3" borderId="39" xfId="0" applyNumberFormat="1" applyFont="1" applyFill="1" applyBorder="1" applyAlignment="1">
      <alignment horizontal="center"/>
    </xf>
    <xf numFmtId="1" fontId="20" fillId="3" borderId="40" xfId="0" applyNumberFormat="1" applyFont="1" applyFill="1" applyBorder="1" applyAlignment="1">
      <alignment horizontal="center"/>
    </xf>
    <xf numFmtId="3" fontId="0" fillId="0" borderId="0" xfId="0" applyNumberFormat="1"/>
    <xf numFmtId="0" fontId="5" fillId="9" borderId="0" xfId="0" applyFont="1" applyFill="1" applyAlignment="1">
      <alignment horizontal="right"/>
    </xf>
    <xf numFmtId="165" fontId="8" fillId="9" borderId="0" xfId="0" applyNumberFormat="1" applyFont="1" applyFill="1"/>
    <xf numFmtId="165" fontId="28" fillId="9" borderId="0" xfId="2" applyNumberFormat="1" applyFont="1" applyFill="1" applyBorder="1"/>
    <xf numFmtId="165" fontId="8" fillId="9" borderId="0" xfId="2" applyNumberFormat="1" applyFont="1" applyFill="1" applyBorder="1"/>
    <xf numFmtId="165" fontId="28" fillId="9" borderId="0" xfId="0" applyNumberFormat="1" applyFont="1" applyFill="1"/>
    <xf numFmtId="165" fontId="8" fillId="7" borderId="0" xfId="0" applyNumberFormat="1" applyFont="1" applyFill="1"/>
    <xf numFmtId="165" fontId="8" fillId="9" borderId="0" xfId="1" applyNumberFormat="1" applyFont="1" applyFill="1" applyBorder="1"/>
    <xf numFmtId="0" fontId="19" fillId="9" borderId="0" xfId="0" applyFont="1" applyFill="1"/>
    <xf numFmtId="3" fontId="19" fillId="9" borderId="0" xfId="0" applyNumberFormat="1" applyFont="1" applyFill="1"/>
    <xf numFmtId="0" fontId="29" fillId="7" borderId="0" xfId="0" applyFont="1" applyFill="1"/>
    <xf numFmtId="167" fontId="3" fillId="10" borderId="52" xfId="0" applyNumberFormat="1" applyFont="1" applyFill="1" applyBorder="1" applyAlignment="1" applyProtection="1">
      <alignment horizontal="center" vertical="center" wrapText="1"/>
      <protection locked="0"/>
    </xf>
    <xf numFmtId="167" fontId="3" fillId="10" borderId="53" xfId="0" applyNumberFormat="1" applyFont="1" applyFill="1" applyBorder="1" applyAlignment="1" applyProtection="1">
      <alignment horizontal="center" vertical="center" wrapText="1"/>
      <protection locked="0"/>
    </xf>
    <xf numFmtId="165" fontId="7" fillId="7" borderId="0" xfId="1" applyNumberFormat="1" applyFont="1" applyFill="1"/>
    <xf numFmtId="165" fontId="5" fillId="7" borderId="0" xfId="1" applyNumberFormat="1" applyFont="1" applyFill="1"/>
    <xf numFmtId="3" fontId="7" fillId="7" borderId="0" xfId="0" applyNumberFormat="1" applyFont="1" applyFill="1"/>
    <xf numFmtId="0" fontId="28" fillId="7" borderId="0" xfId="0" applyFont="1" applyFill="1"/>
    <xf numFmtId="3" fontId="28" fillId="7" borderId="0" xfId="0" applyNumberFormat="1" applyFont="1" applyFill="1"/>
    <xf numFmtId="165" fontId="28" fillId="7" borderId="0" xfId="1" applyNumberFormat="1" applyFont="1" applyFill="1"/>
    <xf numFmtId="0" fontId="20" fillId="3" borderId="0" xfId="0" applyFont="1" applyFill="1" applyAlignment="1">
      <alignment horizontal="center" vertical="center"/>
    </xf>
    <xf numFmtId="3" fontId="32" fillId="7" borderId="0" xfId="0" applyNumberFormat="1" applyFont="1" applyFill="1"/>
    <xf numFmtId="0" fontId="0" fillId="7" borderId="0" xfId="0" applyFill="1" applyAlignment="1">
      <alignment horizontal="left"/>
    </xf>
    <xf numFmtId="3" fontId="2" fillId="7" borderId="27" xfId="0" applyNumberFormat="1" applyFont="1" applyFill="1" applyBorder="1"/>
    <xf numFmtId="0" fontId="34" fillId="4" borderId="4" xfId="0" applyFont="1" applyFill="1" applyBorder="1" applyProtection="1">
      <protection locked="0"/>
    </xf>
    <xf numFmtId="167" fontId="9" fillId="8" borderId="33" xfId="0" applyNumberFormat="1" applyFont="1" applyFill="1" applyBorder="1" applyAlignment="1" applyProtection="1">
      <alignment horizontal="center" vertical="center" wrapText="1"/>
      <protection locked="0"/>
    </xf>
    <xf numFmtId="167" fontId="9" fillId="10" borderId="35" xfId="0" applyNumberFormat="1" applyFont="1" applyFill="1" applyBorder="1" applyAlignment="1" applyProtection="1">
      <alignment horizontal="center" vertical="center" wrapText="1"/>
      <protection locked="0"/>
    </xf>
    <xf numFmtId="167" fontId="9" fillId="10" borderId="36" xfId="0" applyNumberFormat="1" applyFont="1" applyFill="1" applyBorder="1" applyAlignment="1" applyProtection="1">
      <alignment horizontal="center" vertical="center" wrapText="1"/>
      <protection locked="0"/>
    </xf>
    <xf numFmtId="167" fontId="9" fillId="10" borderId="37" xfId="0" applyNumberFormat="1" applyFont="1" applyFill="1" applyBorder="1" applyAlignment="1" applyProtection="1">
      <alignment horizontal="center" vertical="center" wrapText="1"/>
      <protection locked="0"/>
    </xf>
    <xf numFmtId="14" fontId="0" fillId="0" borderId="0" xfId="0" applyNumberFormat="1"/>
    <xf numFmtId="0" fontId="0" fillId="0" borderId="0" xfId="0" applyAlignment="1">
      <alignment horizontal="center"/>
    </xf>
    <xf numFmtId="2" fontId="0" fillId="0" borderId="0" xfId="0" applyNumberFormat="1"/>
    <xf numFmtId="3" fontId="8" fillId="4" borderId="70" xfId="0" applyNumberFormat="1" applyFont="1" applyFill="1" applyBorder="1" applyAlignment="1" applyProtection="1">
      <alignment horizontal="center"/>
      <protection locked="0"/>
    </xf>
    <xf numFmtId="0" fontId="0" fillId="0" borderId="0" xfId="0" applyAlignment="1">
      <alignment wrapText="1"/>
    </xf>
    <xf numFmtId="0" fontId="6" fillId="5" borderId="0" xfId="0" applyFont="1" applyFill="1" applyAlignment="1">
      <alignment horizontal="left" vertical="center" wrapText="1" indent="2"/>
    </xf>
    <xf numFmtId="3" fontId="8" fillId="7" borderId="0" xfId="0" applyNumberFormat="1" applyFont="1" applyFill="1" applyAlignment="1">
      <alignment horizontal="center" wrapText="1"/>
    </xf>
    <xf numFmtId="3" fontId="2" fillId="0" borderId="0" xfId="0" applyNumberFormat="1" applyFont="1"/>
    <xf numFmtId="0" fontId="19" fillId="7" borderId="0" xfId="0" applyFont="1" applyFill="1"/>
    <xf numFmtId="0" fontId="8" fillId="9" borderId="0" xfId="0" applyFont="1" applyFill="1"/>
    <xf numFmtId="0" fontId="37" fillId="2" borderId="0" xfId="0" applyFont="1" applyFill="1"/>
    <xf numFmtId="170" fontId="2" fillId="2" borderId="30" xfId="0" applyNumberFormat="1" applyFont="1" applyFill="1" applyBorder="1" applyAlignment="1">
      <alignment vertical="center"/>
    </xf>
    <xf numFmtId="0" fontId="0" fillId="10" borderId="28" xfId="0" applyFill="1" applyBorder="1" applyAlignment="1">
      <alignment horizontal="left" vertical="center"/>
    </xf>
    <xf numFmtId="165" fontId="2" fillId="6" borderId="30" xfId="1" applyNumberFormat="1" applyFont="1" applyFill="1" applyBorder="1" applyAlignment="1">
      <alignment vertical="center"/>
    </xf>
    <xf numFmtId="0" fontId="0" fillId="10" borderId="28" xfId="0" applyFill="1" applyBorder="1" applyAlignment="1">
      <alignment horizontal="left" vertical="center" wrapText="1"/>
    </xf>
    <xf numFmtId="3" fontId="14" fillId="2" borderId="9" xfId="0" applyNumberFormat="1" applyFont="1" applyFill="1" applyBorder="1" applyAlignment="1" applyProtection="1">
      <alignment horizontal="center"/>
      <protection locked="0"/>
    </xf>
    <xf numFmtId="0" fontId="11" fillId="7" borderId="0" xfId="0" applyFont="1" applyFill="1" applyAlignment="1">
      <alignment horizontal="center" vertical="top"/>
    </xf>
    <xf numFmtId="0" fontId="11" fillId="9" borderId="0" xfId="0" applyFont="1" applyFill="1"/>
    <xf numFmtId="167" fontId="3" fillId="8" borderId="72" xfId="0" applyNumberFormat="1" applyFont="1" applyFill="1" applyBorder="1" applyAlignment="1" applyProtection="1">
      <alignment horizontal="center" vertical="center" wrapText="1"/>
      <protection locked="0"/>
    </xf>
    <xf numFmtId="167" fontId="3" fillId="8" borderId="62" xfId="0" applyNumberFormat="1" applyFont="1" applyFill="1" applyBorder="1" applyAlignment="1" applyProtection="1">
      <alignment horizontal="center" vertical="center" wrapText="1"/>
      <protection locked="0"/>
    </xf>
    <xf numFmtId="167" fontId="3" fillId="10" borderId="73" xfId="0" applyNumberFormat="1" applyFont="1" applyFill="1" applyBorder="1" applyAlignment="1" applyProtection="1">
      <alignment horizontal="center" vertical="center" wrapText="1"/>
      <protection locked="0"/>
    </xf>
    <xf numFmtId="167" fontId="3" fillId="10" borderId="74" xfId="0" applyNumberFormat="1" applyFont="1" applyFill="1" applyBorder="1" applyAlignment="1" applyProtection="1">
      <alignment horizontal="center" vertical="center" wrapText="1"/>
      <protection locked="0"/>
    </xf>
    <xf numFmtId="167" fontId="3" fillId="10" borderId="75" xfId="0" applyNumberFormat="1" applyFont="1" applyFill="1" applyBorder="1" applyAlignment="1" applyProtection="1">
      <alignment horizontal="center" vertical="center" wrapText="1"/>
      <protection locked="0"/>
    </xf>
    <xf numFmtId="167" fontId="3" fillId="8" borderId="65" xfId="0" applyNumberFormat="1" applyFont="1" applyFill="1" applyBorder="1" applyAlignment="1" applyProtection="1">
      <alignment horizontal="center" vertical="center" wrapText="1"/>
      <protection locked="0"/>
    </xf>
    <xf numFmtId="3" fontId="24" fillId="14" borderId="76" xfId="0" applyNumberFormat="1" applyFont="1" applyFill="1" applyBorder="1"/>
    <xf numFmtId="4" fontId="18" fillId="15" borderId="77" xfId="0" applyNumberFormat="1" applyFont="1" applyFill="1" applyBorder="1"/>
    <xf numFmtId="3" fontId="24" fillId="14" borderId="78" xfId="0" applyNumberFormat="1" applyFont="1" applyFill="1" applyBorder="1"/>
    <xf numFmtId="3" fontId="24" fillId="14" borderId="79" xfId="0" applyNumberFormat="1" applyFont="1" applyFill="1" applyBorder="1"/>
    <xf numFmtId="3" fontId="0" fillId="2" borderId="0" xfId="0" applyNumberFormat="1" applyFill="1"/>
    <xf numFmtId="4" fontId="0" fillId="2" borderId="80" xfId="0" applyNumberFormat="1" applyFill="1" applyBorder="1"/>
    <xf numFmtId="4" fontId="0" fillId="2" borderId="81" xfId="0" applyNumberFormat="1" applyFill="1" applyBorder="1"/>
    <xf numFmtId="0" fontId="2" fillId="7" borderId="0" xfId="0" applyFont="1" applyFill="1" applyAlignment="1">
      <alignment horizontal="center" vertical="top"/>
    </xf>
    <xf numFmtId="3" fontId="28" fillId="4" borderId="4" xfId="0" applyNumberFormat="1" applyFont="1" applyFill="1" applyBorder="1" applyProtection="1">
      <protection locked="0"/>
    </xf>
    <xf numFmtId="0" fontId="0" fillId="0" borderId="0" xfId="0" applyAlignment="1">
      <alignment vertical="top" wrapText="1"/>
    </xf>
    <xf numFmtId="170" fontId="1" fillId="0" borderId="0" xfId="2" applyNumberFormat="1" applyFont="1"/>
    <xf numFmtId="0" fontId="0" fillId="10" borderId="28" xfId="0" applyFill="1" applyBorder="1" applyAlignment="1">
      <alignment horizontal="right"/>
    </xf>
    <xf numFmtId="170" fontId="2" fillId="2" borderId="30" xfId="0" applyNumberFormat="1" applyFont="1" applyFill="1" applyBorder="1"/>
    <xf numFmtId="0" fontId="0" fillId="10" borderId="28" xfId="0" applyFill="1" applyBorder="1" applyAlignment="1">
      <alignment horizontal="left"/>
    </xf>
    <xf numFmtId="165" fontId="2" fillId="6" borderId="30" xfId="1" applyNumberFormat="1" applyFont="1" applyFill="1" applyBorder="1" applyProtection="1"/>
    <xf numFmtId="0" fontId="0" fillId="10" borderId="27" xfId="0" applyFill="1" applyBorder="1" applyAlignment="1">
      <alignment horizontal="left"/>
    </xf>
    <xf numFmtId="170" fontId="2" fillId="2" borderId="27" xfId="0" applyNumberFormat="1" applyFont="1" applyFill="1" applyBorder="1" applyAlignment="1">
      <alignment vertical="center"/>
    </xf>
    <xf numFmtId="0" fontId="3" fillId="3" borderId="3" xfId="0" applyFont="1" applyFill="1" applyBorder="1" applyAlignment="1">
      <alignment horizontal="center"/>
    </xf>
    <xf numFmtId="167" fontId="3" fillId="8" borderId="32" xfId="0" applyNumberFormat="1" applyFont="1" applyFill="1" applyBorder="1" applyAlignment="1">
      <alignment horizontal="center" vertical="center" wrapText="1"/>
    </xf>
    <xf numFmtId="167" fontId="3" fillId="10" borderId="35" xfId="0" applyNumberFormat="1" applyFont="1" applyFill="1" applyBorder="1" applyAlignment="1">
      <alignment horizontal="center" vertical="center" wrapText="1"/>
    </xf>
    <xf numFmtId="167" fontId="3" fillId="10" borderId="36" xfId="0" applyNumberFormat="1" applyFont="1" applyFill="1" applyBorder="1" applyAlignment="1">
      <alignment horizontal="center" vertical="center" wrapText="1"/>
    </xf>
    <xf numFmtId="167" fontId="3" fillId="10" borderId="37" xfId="0" applyNumberFormat="1" applyFont="1" applyFill="1" applyBorder="1" applyAlignment="1">
      <alignment horizontal="center" vertical="center" wrapText="1"/>
    </xf>
    <xf numFmtId="0" fontId="20" fillId="3" borderId="3" xfId="0" applyFont="1" applyFill="1" applyBorder="1" applyAlignment="1">
      <alignment horizontal="center" wrapText="1"/>
    </xf>
    <xf numFmtId="3" fontId="5" fillId="4" borderId="4" xfId="0" applyNumberFormat="1" applyFont="1" applyFill="1" applyBorder="1"/>
    <xf numFmtId="3" fontId="30" fillId="16" borderId="2" xfId="0" applyNumberFormat="1" applyFont="1" applyFill="1" applyBorder="1"/>
    <xf numFmtId="0" fontId="7" fillId="7" borderId="0" xfId="0" applyFont="1" applyFill="1" applyAlignment="1">
      <alignment horizontal="right"/>
    </xf>
    <xf numFmtId="3" fontId="31" fillId="16" borderId="2" xfId="0" applyNumberFormat="1" applyFont="1" applyFill="1" applyBorder="1"/>
    <xf numFmtId="3" fontId="7" fillId="4" borderId="4" xfId="0" applyNumberFormat="1" applyFont="1" applyFill="1" applyBorder="1"/>
    <xf numFmtId="0" fontId="0" fillId="10" borderId="28" xfId="0" applyFill="1" applyBorder="1" applyAlignment="1">
      <alignment horizontal="right" vertical="center"/>
    </xf>
    <xf numFmtId="165" fontId="2" fillId="6" borderId="30" xfId="1" applyNumberFormat="1" applyFont="1" applyFill="1" applyBorder="1" applyAlignment="1" applyProtection="1">
      <alignment vertical="center"/>
    </xf>
    <xf numFmtId="4" fontId="8" fillId="2" borderId="4" xfId="0" applyNumberFormat="1" applyFont="1" applyFill="1" applyBorder="1" applyAlignment="1">
      <alignment horizontal="right"/>
    </xf>
    <xf numFmtId="9" fontId="8" fillId="7" borderId="0" xfId="1" applyFont="1" applyFill="1" applyProtection="1"/>
    <xf numFmtId="167" fontId="9" fillId="8" borderId="32" xfId="0" applyNumberFormat="1" applyFont="1" applyFill="1" applyBorder="1" applyAlignment="1">
      <alignment horizontal="center" vertical="center" wrapText="1"/>
    </xf>
    <xf numFmtId="3" fontId="34" fillId="16" borderId="2" xfId="0" applyNumberFormat="1" applyFont="1" applyFill="1" applyBorder="1"/>
    <xf numFmtId="0" fontId="34" fillId="16" borderId="0" xfId="0" applyFont="1" applyFill="1"/>
    <xf numFmtId="10" fontId="34" fillId="16" borderId="0" xfId="0" applyNumberFormat="1" applyFont="1" applyFill="1"/>
    <xf numFmtId="0" fontId="8" fillId="10" borderId="28" xfId="0" applyFont="1" applyFill="1" applyBorder="1" applyAlignment="1">
      <alignment horizontal="right"/>
    </xf>
    <xf numFmtId="170" fontId="11" fillId="2" borderId="30" xfId="0" applyNumberFormat="1" applyFont="1" applyFill="1" applyBorder="1"/>
    <xf numFmtId="0" fontId="8" fillId="10" borderId="28" xfId="0" applyFont="1" applyFill="1" applyBorder="1" applyAlignment="1">
      <alignment horizontal="left"/>
    </xf>
    <xf numFmtId="165" fontId="11" fillId="6" borderId="30" xfId="1" applyNumberFormat="1" applyFont="1" applyFill="1" applyBorder="1" applyProtection="1"/>
    <xf numFmtId="0" fontId="21" fillId="16" borderId="0" xfId="0" applyFont="1" applyFill="1" applyAlignment="1">
      <alignment horizontal="left" wrapText="1"/>
    </xf>
    <xf numFmtId="0" fontId="9" fillId="3" borderId="0" xfId="0" applyFont="1" applyFill="1" applyAlignment="1">
      <alignment horizontal="center" vertical="center"/>
    </xf>
    <xf numFmtId="10" fontId="9" fillId="3" borderId="0" xfId="0" applyNumberFormat="1" applyFont="1" applyFill="1" applyAlignment="1">
      <alignment horizontal="center" vertical="center"/>
    </xf>
    <xf numFmtId="0" fontId="21" fillId="16" borderId="61" xfId="0" applyFont="1" applyFill="1" applyBorder="1" applyAlignment="1">
      <alignment wrapText="1"/>
    </xf>
    <xf numFmtId="10" fontId="21" fillId="16" borderId="2" xfId="0" applyNumberFormat="1" applyFont="1" applyFill="1" applyBorder="1" applyAlignment="1">
      <alignment horizontal="center" wrapText="1"/>
    </xf>
    <xf numFmtId="0" fontId="21" fillId="16" borderId="2" xfId="0" applyFont="1" applyFill="1" applyBorder="1" applyAlignment="1">
      <alignment horizontal="center" wrapText="1"/>
    </xf>
    <xf numFmtId="0" fontId="21" fillId="16" borderId="2" xfId="0" applyFont="1" applyFill="1" applyBorder="1" applyAlignment="1">
      <alignment horizontal="center"/>
    </xf>
    <xf numFmtId="0" fontId="21" fillId="16" borderId="3" xfId="0" applyFont="1" applyFill="1" applyBorder="1" applyAlignment="1">
      <alignment horizontal="center"/>
    </xf>
    <xf numFmtId="0" fontId="34" fillId="16" borderId="2" xfId="0" applyFont="1" applyFill="1" applyBorder="1"/>
    <xf numFmtId="0" fontId="21" fillId="16" borderId="61" xfId="0" applyFont="1" applyFill="1" applyBorder="1"/>
    <xf numFmtId="10" fontId="21" fillId="16" borderId="2" xfId="0" applyNumberFormat="1" applyFont="1" applyFill="1" applyBorder="1" applyAlignment="1">
      <alignment horizontal="center"/>
    </xf>
    <xf numFmtId="3" fontId="21" fillId="16" borderId="2" xfId="0" applyNumberFormat="1" applyFont="1" applyFill="1" applyBorder="1"/>
    <xf numFmtId="0" fontId="21" fillId="16" borderId="0" xfId="0" applyFont="1" applyFill="1"/>
    <xf numFmtId="3" fontId="21" fillId="16" borderId="0" xfId="2" applyNumberFormat="1" applyFont="1" applyFill="1" applyProtection="1"/>
    <xf numFmtId="10" fontId="21" fillId="16" borderId="0" xfId="0" applyNumberFormat="1" applyFont="1" applyFill="1"/>
    <xf numFmtId="3" fontId="21" fillId="16" borderId="0" xfId="2" applyNumberFormat="1" applyFont="1" applyFill="1" applyBorder="1" applyProtection="1"/>
    <xf numFmtId="164" fontId="34" fillId="16" borderId="0" xfId="2" applyFont="1" applyFill="1" applyProtection="1"/>
    <xf numFmtId="3" fontId="34" fillId="16" borderId="0" xfId="0" applyNumberFormat="1" applyFont="1" applyFill="1"/>
    <xf numFmtId="0" fontId="5" fillId="2" borderId="0" xfId="0" applyFont="1" applyFill="1" applyAlignment="1">
      <alignment horizontal="right"/>
    </xf>
    <xf numFmtId="0" fontId="3" fillId="3" borderId="0" xfId="0" applyFont="1" applyFill="1" applyAlignment="1">
      <alignment horizontal="right" vertical="center"/>
    </xf>
    <xf numFmtId="167" fontId="3" fillId="8" borderId="33" xfId="0" applyNumberFormat="1" applyFont="1" applyFill="1" applyBorder="1" applyAlignment="1">
      <alignment horizontal="center" vertical="center" wrapText="1"/>
    </xf>
    <xf numFmtId="167" fontId="3" fillId="8" borderId="34" xfId="0" applyNumberFormat="1" applyFont="1" applyFill="1" applyBorder="1" applyAlignment="1">
      <alignment horizontal="center" vertical="center" wrapText="1"/>
    </xf>
    <xf numFmtId="49" fontId="5" fillId="2" borderId="4" xfId="0" applyNumberFormat="1" applyFont="1" applyFill="1" applyBorder="1" applyAlignment="1">
      <alignment horizontal="left"/>
    </xf>
    <xf numFmtId="49" fontId="5" fillId="2" borderId="4" xfId="0" applyNumberFormat="1" applyFont="1" applyFill="1" applyBorder="1" applyAlignment="1">
      <alignment horizontal="right"/>
    </xf>
    <xf numFmtId="3" fontId="5" fillId="2" borderId="4" xfId="0" applyNumberFormat="1" applyFont="1" applyFill="1" applyBorder="1"/>
    <xf numFmtId="3" fontId="5" fillId="2" borderId="32" xfId="0" applyNumberFormat="1" applyFont="1" applyFill="1" applyBorder="1"/>
    <xf numFmtId="167" fontId="3" fillId="10" borderId="32" xfId="0" applyNumberFormat="1" applyFont="1" applyFill="1" applyBorder="1" applyAlignment="1">
      <alignment horizontal="center" vertical="center" wrapText="1"/>
    </xf>
    <xf numFmtId="0" fontId="5" fillId="7" borderId="0" xfId="0" quotePrefix="1" applyFont="1" applyFill="1"/>
    <xf numFmtId="0" fontId="38" fillId="7" borderId="0" xfId="0" applyFont="1" applyFill="1" applyAlignment="1">
      <alignment vertical="center"/>
    </xf>
    <xf numFmtId="0" fontId="9" fillId="3" borderId="4" xfId="0" applyFont="1" applyFill="1" applyBorder="1" applyAlignment="1">
      <alignment horizontal="left" vertical="center" wrapText="1"/>
    </xf>
    <xf numFmtId="0" fontId="9" fillId="3" borderId="4" xfId="0" applyFont="1" applyFill="1" applyBorder="1" applyAlignment="1">
      <alignment horizontal="center" wrapText="1"/>
    </xf>
    <xf numFmtId="0" fontId="0" fillId="2" borderId="71" xfId="0" applyFill="1" applyBorder="1"/>
    <xf numFmtId="0" fontId="43" fillId="7" borderId="0" xfId="0" applyFont="1" applyFill="1"/>
    <xf numFmtId="3" fontId="8" fillId="17" borderId="4" xfId="0" applyNumberFormat="1" applyFont="1" applyFill="1" applyBorder="1"/>
    <xf numFmtId="0" fontId="3" fillId="3" borderId="0" xfId="0" applyFont="1" applyFill="1" applyAlignment="1">
      <alignment vertical="center"/>
    </xf>
    <xf numFmtId="167" fontId="3" fillId="8" borderId="82" xfId="0" applyNumberFormat="1" applyFont="1" applyFill="1" applyBorder="1" applyAlignment="1" applyProtection="1">
      <alignment horizontal="center" vertical="center" wrapText="1"/>
      <protection locked="0"/>
    </xf>
    <xf numFmtId="0" fontId="0" fillId="7" borderId="0" xfId="0" applyFill="1" applyAlignment="1">
      <alignment horizontal="center"/>
    </xf>
    <xf numFmtId="0" fontId="3" fillId="19" borderId="0" xfId="0" applyFont="1" applyFill="1" applyAlignment="1">
      <alignment horizontal="center" vertical="center" wrapText="1"/>
    </xf>
    <xf numFmtId="0" fontId="44" fillId="9" borderId="0" xfId="0" applyFont="1" applyFill="1"/>
    <xf numFmtId="0" fontId="0" fillId="7" borderId="0" xfId="0" applyFill="1" applyAlignment="1">
      <alignment horizontal="right"/>
    </xf>
    <xf numFmtId="3" fontId="45" fillId="4" borderId="4" xfId="0" applyNumberFormat="1" applyFont="1" applyFill="1" applyBorder="1" applyProtection="1">
      <protection locked="0"/>
    </xf>
    <xf numFmtId="9" fontId="8" fillId="4" borderId="84" xfId="1" applyFont="1" applyFill="1" applyBorder="1" applyAlignment="1" applyProtection="1">
      <protection locked="0"/>
    </xf>
    <xf numFmtId="0" fontId="20" fillId="3" borderId="40" xfId="0" applyFont="1" applyFill="1" applyBorder="1" applyAlignment="1">
      <alignment vertical="center" wrapText="1"/>
    </xf>
    <xf numFmtId="0" fontId="20" fillId="3" borderId="40" xfId="0" applyFont="1" applyFill="1" applyBorder="1" applyAlignment="1">
      <alignment horizontal="center" vertical="center" wrapText="1"/>
    </xf>
    <xf numFmtId="0" fontId="3" fillId="3" borderId="0" xfId="0" applyFont="1" applyFill="1" applyAlignment="1">
      <alignment horizontal="left" vertical="center" wrapText="1"/>
    </xf>
    <xf numFmtId="0" fontId="48" fillId="7" borderId="0" xfId="0" applyFont="1" applyFill="1"/>
    <xf numFmtId="3" fontId="49" fillId="7" borderId="0" xfId="0" applyNumberFormat="1" applyFont="1" applyFill="1"/>
    <xf numFmtId="3" fontId="48" fillId="7" borderId="0" xfId="0" applyNumberFormat="1" applyFont="1" applyFill="1"/>
    <xf numFmtId="0" fontId="2" fillId="7" borderId="0" xfId="0" applyFont="1" applyFill="1" applyAlignment="1">
      <alignment horizontal="center" vertical="center"/>
    </xf>
    <xf numFmtId="0" fontId="0" fillId="9" borderId="0" xfId="0" applyFill="1"/>
    <xf numFmtId="170" fontId="2" fillId="2" borderId="30" xfId="0" applyNumberFormat="1" applyFont="1" applyFill="1" applyBorder="1" applyAlignment="1">
      <alignment horizontal="center" vertical="center"/>
    </xf>
    <xf numFmtId="0" fontId="6" fillId="5" borderId="0" xfId="0" applyFont="1" applyFill="1" applyAlignment="1">
      <alignment horizontal="center" vertical="center" wrapText="1"/>
    </xf>
    <xf numFmtId="9" fontId="0" fillId="0" borderId="0" xfId="0" applyNumberFormat="1"/>
    <xf numFmtId="0" fontId="0" fillId="23" borderId="0" xfId="0" applyFill="1" applyAlignment="1">
      <alignment horizontal="right"/>
    </xf>
    <xf numFmtId="0" fontId="2" fillId="0" borderId="0" xfId="0" applyFont="1" applyAlignment="1">
      <alignment horizontal="center"/>
    </xf>
    <xf numFmtId="9" fontId="0" fillId="0" borderId="0" xfId="1" applyFont="1"/>
    <xf numFmtId="1" fontId="0" fillId="0" borderId="0" xfId="0" applyNumberFormat="1"/>
    <xf numFmtId="3" fontId="0" fillId="13" borderId="0" xfId="0" applyNumberFormat="1" applyFill="1"/>
    <xf numFmtId="174" fontId="1" fillId="0" borderId="0" xfId="1" applyNumberFormat="1" applyFont="1"/>
    <xf numFmtId="170" fontId="0" fillId="0" borderId="0" xfId="2" applyNumberFormat="1" applyFont="1"/>
    <xf numFmtId="170" fontId="0" fillId="0" borderId="0" xfId="0" applyNumberFormat="1"/>
    <xf numFmtId="3" fontId="11" fillId="4" borderId="4" xfId="0" applyNumberFormat="1" applyFont="1" applyFill="1" applyBorder="1"/>
    <xf numFmtId="3" fontId="8" fillId="4" borderId="4" xfId="0" applyNumberFormat="1" applyFont="1" applyFill="1" applyBorder="1"/>
    <xf numFmtId="49" fontId="5" fillId="22" borderId="4" xfId="0" applyNumberFormat="1" applyFont="1" applyFill="1" applyBorder="1" applyAlignment="1">
      <alignment horizontal="left"/>
    </xf>
    <xf numFmtId="3" fontId="8" fillId="22" borderId="4" xfId="0" applyNumberFormat="1" applyFont="1" applyFill="1" applyBorder="1"/>
    <xf numFmtId="0" fontId="5" fillId="22" borderId="4" xfId="0" applyFont="1" applyFill="1" applyBorder="1" applyAlignment="1">
      <alignment horizontal="left"/>
    </xf>
    <xf numFmtId="0" fontId="5" fillId="7" borderId="62" xfId="0" applyFont="1" applyFill="1" applyBorder="1"/>
    <xf numFmtId="0" fontId="0" fillId="2" borderId="49" xfId="0" applyFill="1" applyBorder="1"/>
    <xf numFmtId="0" fontId="0" fillId="2" borderId="31" xfId="0" applyFill="1" applyBorder="1"/>
    <xf numFmtId="0" fontId="0" fillId="2" borderId="0" xfId="0" applyFill="1" applyAlignment="1">
      <alignment horizontal="right"/>
    </xf>
    <xf numFmtId="0" fontId="2" fillId="2" borderId="0" xfId="0" applyFont="1" applyFill="1" applyAlignment="1">
      <alignment horizontal="center" vertical="center"/>
    </xf>
    <xf numFmtId="0" fontId="8" fillId="2" borderId="0" xfId="0" applyFont="1" applyFill="1"/>
    <xf numFmtId="0" fontId="8" fillId="2" borderId="0" xfId="0" applyFont="1" applyFill="1" applyAlignment="1">
      <alignment horizontal="left"/>
    </xf>
    <xf numFmtId="170" fontId="11" fillId="2" borderId="0" xfId="0" applyNumberFormat="1" applyFont="1" applyFill="1"/>
    <xf numFmtId="0" fontId="11" fillId="2" borderId="0" xfId="0" applyFont="1" applyFill="1"/>
    <xf numFmtId="3" fontId="5" fillId="22" borderId="4" xfId="0" applyNumberFormat="1" applyFont="1" applyFill="1" applyBorder="1"/>
    <xf numFmtId="0" fontId="11" fillId="7" borderId="0" xfId="0" applyFont="1" applyFill="1" applyAlignment="1">
      <alignment horizontal="right"/>
    </xf>
    <xf numFmtId="165" fontId="8" fillId="4" borderId="4" xfId="1" applyNumberFormat="1" applyFont="1" applyFill="1" applyBorder="1" applyAlignment="1" applyProtection="1">
      <protection locked="0"/>
    </xf>
    <xf numFmtId="166" fontId="8" fillId="4" borderId="4" xfId="1" applyNumberFormat="1" applyFont="1" applyFill="1" applyBorder="1" applyAlignment="1" applyProtection="1">
      <protection locked="0"/>
    </xf>
    <xf numFmtId="4" fontId="8" fillId="4" borderId="4" xfId="0" applyNumberFormat="1" applyFont="1" applyFill="1" applyBorder="1" applyProtection="1">
      <protection locked="0"/>
    </xf>
    <xf numFmtId="165" fontId="8" fillId="22" borderId="69" xfId="1" applyNumberFormat="1" applyFont="1" applyFill="1" applyBorder="1" applyAlignment="1" applyProtection="1"/>
    <xf numFmtId="165" fontId="8" fillId="22" borderId="25" xfId="1" applyNumberFormat="1" applyFont="1" applyFill="1" applyBorder="1" applyAlignment="1" applyProtection="1"/>
    <xf numFmtId="4" fontId="8" fillId="22" borderId="34" xfId="0" applyNumberFormat="1" applyFont="1" applyFill="1" applyBorder="1"/>
    <xf numFmtId="4" fontId="8" fillId="22" borderId="26" xfId="0" applyNumberFormat="1" applyFont="1" applyFill="1" applyBorder="1"/>
    <xf numFmtId="165" fontId="8" fillId="22" borderId="33" xfId="1" applyNumberFormat="1" applyFont="1" applyFill="1" applyBorder="1" applyAlignment="1" applyProtection="1"/>
    <xf numFmtId="165" fontId="8" fillId="22" borderId="5" xfId="1" applyNumberFormat="1" applyFont="1" applyFill="1" applyBorder="1" applyAlignment="1" applyProtection="1"/>
    <xf numFmtId="165" fontId="5" fillId="4" borderId="4" xfId="1" applyNumberFormat="1" applyFont="1" applyFill="1" applyBorder="1" applyAlignment="1" applyProtection="1">
      <protection locked="0"/>
    </xf>
    <xf numFmtId="0" fontId="53" fillId="7" borderId="0" xfId="0" applyFont="1" applyFill="1" applyAlignment="1">
      <alignment vertical="top" wrapText="1"/>
    </xf>
    <xf numFmtId="0" fontId="54" fillId="7" borderId="0" xfId="0" applyFont="1" applyFill="1" applyAlignment="1">
      <alignment vertical="top" wrapText="1"/>
    </xf>
    <xf numFmtId="0" fontId="11" fillId="7" borderId="0" xfId="0" applyFont="1" applyFill="1" applyAlignment="1">
      <alignment horizontal="left" wrapText="1" indent="1"/>
    </xf>
    <xf numFmtId="0" fontId="19" fillId="7" borderId="0" xfId="0" applyFont="1" applyFill="1" applyAlignment="1">
      <alignment horizontal="left" vertical="center" wrapText="1" indent="2"/>
    </xf>
    <xf numFmtId="0" fontId="56" fillId="7" borderId="0" xfId="0" applyFont="1" applyFill="1" applyAlignment="1">
      <alignment horizontal="left" wrapText="1"/>
    </xf>
    <xf numFmtId="9" fontId="0" fillId="4" borderId="0" xfId="0" applyNumberFormat="1" applyFill="1" applyProtection="1">
      <protection locked="0"/>
    </xf>
    <xf numFmtId="0" fontId="3" fillId="3" borderId="31" xfId="0" applyFont="1" applyFill="1" applyBorder="1" applyAlignment="1">
      <alignment horizontal="center" vertical="center" wrapText="1"/>
    </xf>
    <xf numFmtId="0" fontId="3" fillId="3" borderId="56" xfId="0" applyFont="1" applyFill="1" applyBorder="1" applyAlignment="1">
      <alignment horizontal="center" vertical="center" wrapText="1"/>
    </xf>
    <xf numFmtId="4" fontId="8" fillId="22" borderId="89" xfId="0" applyNumberFormat="1" applyFont="1" applyFill="1" applyBorder="1"/>
    <xf numFmtId="165" fontId="8" fillId="22" borderId="82" xfId="1" applyNumberFormat="1" applyFont="1" applyFill="1" applyBorder="1" applyAlignment="1" applyProtection="1"/>
    <xf numFmtId="4" fontId="8" fillId="22" borderId="54" xfId="0" applyNumberFormat="1" applyFont="1" applyFill="1" applyBorder="1"/>
    <xf numFmtId="165" fontId="8" fillId="22" borderId="55" xfId="1" applyNumberFormat="1" applyFont="1" applyFill="1" applyBorder="1" applyAlignment="1" applyProtection="1"/>
    <xf numFmtId="4" fontId="8" fillId="22" borderId="57" xfId="0" applyNumberFormat="1" applyFont="1" applyFill="1" applyBorder="1"/>
    <xf numFmtId="165" fontId="8" fillId="22" borderId="59" xfId="1" applyNumberFormat="1" applyFont="1" applyFill="1" applyBorder="1" applyAlignment="1" applyProtection="1"/>
    <xf numFmtId="4" fontId="8" fillId="4" borderId="54" xfId="0" applyNumberFormat="1" applyFont="1" applyFill="1" applyBorder="1" applyProtection="1">
      <protection locked="0"/>
    </xf>
    <xf numFmtId="4" fontId="8" fillId="4" borderId="57" xfId="0" applyNumberFormat="1" applyFont="1" applyFill="1" applyBorder="1" applyProtection="1">
      <protection locked="0"/>
    </xf>
    <xf numFmtId="165" fontId="8" fillId="4" borderId="58" xfId="1" applyNumberFormat="1" applyFont="1" applyFill="1" applyBorder="1" applyAlignment="1" applyProtection="1">
      <protection locked="0"/>
    </xf>
    <xf numFmtId="165" fontId="8" fillId="22" borderId="90" xfId="1" applyNumberFormat="1" applyFont="1" applyFill="1" applyBorder="1" applyAlignment="1" applyProtection="1"/>
    <xf numFmtId="166" fontId="8" fillId="4" borderId="58" xfId="1" applyNumberFormat="1" applyFont="1" applyFill="1" applyBorder="1" applyAlignment="1" applyProtection="1">
      <protection locked="0"/>
    </xf>
    <xf numFmtId="4" fontId="8" fillId="22" borderId="83" xfId="0" applyNumberFormat="1" applyFont="1" applyFill="1" applyBorder="1"/>
    <xf numFmtId="165" fontId="8" fillId="22" borderId="88" xfId="1" applyNumberFormat="1" applyFont="1" applyFill="1" applyBorder="1" applyAlignment="1" applyProtection="1"/>
    <xf numFmtId="4" fontId="8" fillId="4" borderId="58" xfId="0" applyNumberFormat="1" applyFont="1" applyFill="1" applyBorder="1" applyProtection="1">
      <protection locked="0"/>
    </xf>
    <xf numFmtId="0" fontId="3" fillId="3" borderId="31" xfId="0" applyFont="1" applyFill="1" applyBorder="1" applyAlignment="1">
      <alignment horizontal="center" vertical="center"/>
    </xf>
    <xf numFmtId="3" fontId="8" fillId="4" borderId="54" xfId="0" applyNumberFormat="1" applyFont="1" applyFill="1" applyBorder="1" applyProtection="1">
      <protection locked="0"/>
    </xf>
    <xf numFmtId="166" fontId="8" fillId="4" borderId="55" xfId="1" applyNumberFormat="1" applyFont="1" applyFill="1" applyBorder="1" applyAlignment="1" applyProtection="1">
      <protection locked="0"/>
    </xf>
    <xf numFmtId="3" fontId="8" fillId="4" borderId="57" xfId="0" applyNumberFormat="1" applyFont="1" applyFill="1" applyBorder="1" applyProtection="1">
      <protection locked="0"/>
    </xf>
    <xf numFmtId="166" fontId="8" fillId="4" borderId="59" xfId="1" applyNumberFormat="1" applyFont="1" applyFill="1" applyBorder="1" applyAlignment="1" applyProtection="1">
      <protection locked="0"/>
    </xf>
    <xf numFmtId="4" fontId="8" fillId="4" borderId="32" xfId="0" applyNumberFormat="1" applyFont="1" applyFill="1" applyBorder="1" applyProtection="1">
      <protection locked="0"/>
    </xf>
    <xf numFmtId="0" fontId="3" fillId="3" borderId="91" xfId="0" applyFont="1" applyFill="1" applyBorder="1" applyAlignment="1">
      <alignment horizontal="center" vertical="center" wrapText="1"/>
    </xf>
    <xf numFmtId="0" fontId="3" fillId="3" borderId="92" xfId="0" applyFont="1" applyFill="1" applyBorder="1" applyAlignment="1">
      <alignment horizontal="center" vertical="center" wrapText="1"/>
    </xf>
    <xf numFmtId="0" fontId="3" fillId="3" borderId="93" xfId="0" applyFont="1" applyFill="1" applyBorder="1" applyAlignment="1">
      <alignment horizontal="center" vertical="center" wrapText="1"/>
    </xf>
    <xf numFmtId="0" fontId="31" fillId="12" borderId="94" xfId="0" applyFont="1" applyFill="1" applyBorder="1" applyAlignment="1">
      <alignment horizontal="center" vertical="center" wrapText="1"/>
    </xf>
    <xf numFmtId="0" fontId="0" fillId="9" borderId="0" xfId="0" applyFill="1" applyAlignment="1">
      <alignment vertical="center"/>
    </xf>
    <xf numFmtId="0" fontId="0" fillId="9" borderId="0" xfId="0" applyFill="1" applyAlignment="1">
      <alignment horizontal="center"/>
    </xf>
    <xf numFmtId="0" fontId="0" fillId="9" borderId="0" xfId="0" applyFill="1" applyAlignment="1">
      <alignment horizontal="right"/>
    </xf>
    <xf numFmtId="0" fontId="37" fillId="0" borderId="0" xfId="0" applyFont="1"/>
    <xf numFmtId="3" fontId="0" fillId="9" borderId="0" xfId="0" applyNumberFormat="1" applyFill="1"/>
    <xf numFmtId="0" fontId="2" fillId="9" borderId="0" xfId="0" applyFont="1" applyFill="1"/>
    <xf numFmtId="0" fontId="2" fillId="9" borderId="0" xfId="0" applyFont="1" applyFill="1" applyAlignment="1">
      <alignment horizontal="center"/>
    </xf>
    <xf numFmtId="177" fontId="3" fillId="8" borderId="32" xfId="0" applyNumberFormat="1" applyFont="1" applyFill="1" applyBorder="1" applyAlignment="1">
      <alignment horizontal="center" vertical="center" textRotation="90"/>
    </xf>
    <xf numFmtId="177" fontId="3" fillId="25" borderId="32" xfId="0" applyNumberFormat="1" applyFont="1" applyFill="1" applyBorder="1" applyAlignment="1">
      <alignment horizontal="center" vertical="center" textRotation="90"/>
    </xf>
    <xf numFmtId="177" fontId="9" fillId="8" borderId="32" xfId="0" applyNumberFormat="1" applyFont="1" applyFill="1" applyBorder="1" applyAlignment="1">
      <alignment horizontal="center" vertical="center" textRotation="90"/>
    </xf>
    <xf numFmtId="177" fontId="9" fillId="25" borderId="32" xfId="0" applyNumberFormat="1" applyFont="1" applyFill="1" applyBorder="1" applyAlignment="1">
      <alignment horizontal="center" vertical="center" textRotation="90"/>
    </xf>
    <xf numFmtId="0" fontId="21" fillId="26" borderId="0" xfId="0" applyFont="1" applyFill="1" applyAlignment="1">
      <alignment vertical="center" wrapText="1"/>
    </xf>
    <xf numFmtId="3" fontId="11" fillId="9" borderId="0" xfId="0" applyNumberFormat="1" applyFont="1" applyFill="1"/>
    <xf numFmtId="3" fontId="8" fillId="9" borderId="0" xfId="0" applyNumberFormat="1" applyFont="1" applyFill="1"/>
    <xf numFmtId="177" fontId="3" fillId="8" borderId="32" xfId="0" applyNumberFormat="1" applyFont="1" applyFill="1" applyBorder="1" applyAlignment="1">
      <alignment horizontal="center" vertical="center"/>
    </xf>
    <xf numFmtId="3" fontId="11" fillId="16" borderId="0" xfId="0" applyNumberFormat="1" applyFont="1" applyFill="1"/>
    <xf numFmtId="3" fontId="8" fillId="16" borderId="0" xfId="0" applyNumberFormat="1" applyFont="1" applyFill="1"/>
    <xf numFmtId="0" fontId="31" fillId="12" borderId="94" xfId="0" applyFont="1" applyFill="1" applyBorder="1" applyAlignment="1" applyProtection="1">
      <alignment horizontal="center" vertical="center" wrapText="1"/>
      <protection locked="0"/>
    </xf>
    <xf numFmtId="0" fontId="4" fillId="5" borderId="0" xfId="0" applyFont="1" applyFill="1" applyAlignment="1">
      <alignment vertical="top"/>
    </xf>
    <xf numFmtId="0" fontId="11" fillId="6" borderId="0" xfId="0" applyFont="1" applyFill="1" applyAlignment="1">
      <alignment horizontal="center" vertical="center"/>
    </xf>
    <xf numFmtId="0" fontId="11" fillId="10" borderId="0" xfId="0" applyFont="1" applyFill="1" applyAlignment="1">
      <alignment horizontal="center"/>
    </xf>
    <xf numFmtId="0" fontId="21" fillId="16" borderId="2" xfId="0" applyFont="1" applyFill="1" applyBorder="1"/>
    <xf numFmtId="0" fontId="9" fillId="3" borderId="0" xfId="0" applyFont="1" applyFill="1" applyAlignment="1">
      <alignment horizontal="left" vertical="center"/>
    </xf>
    <xf numFmtId="0" fontId="61" fillId="16" borderId="2" xfId="0" applyFont="1" applyFill="1" applyBorder="1" applyAlignment="1">
      <alignment horizontal="center" wrapText="1"/>
    </xf>
    <xf numFmtId="176" fontId="45" fillId="4" borderId="4" xfId="2" applyNumberFormat="1" applyFont="1" applyFill="1" applyBorder="1" applyAlignment="1" applyProtection="1">
      <protection locked="0"/>
    </xf>
    <xf numFmtId="173" fontId="34" fillId="16" borderId="2" xfId="0" applyNumberFormat="1" applyFont="1" applyFill="1" applyBorder="1"/>
    <xf numFmtId="0" fontId="59" fillId="16" borderId="2" xfId="0" applyFont="1" applyFill="1" applyBorder="1"/>
    <xf numFmtId="173" fontId="8" fillId="4" borderId="4" xfId="0" applyNumberFormat="1" applyFont="1" applyFill="1" applyBorder="1" applyProtection="1">
      <protection locked="0"/>
    </xf>
    <xf numFmtId="3" fontId="34" fillId="16" borderId="61" xfId="0" applyNumberFormat="1" applyFont="1" applyFill="1" applyBorder="1"/>
    <xf numFmtId="165" fontId="34" fillId="16" borderId="61" xfId="1" applyNumberFormat="1" applyFont="1" applyFill="1" applyBorder="1" applyProtection="1"/>
    <xf numFmtId="165" fontId="21" fillId="16" borderId="61" xfId="1" applyNumberFormat="1" applyFont="1" applyFill="1" applyBorder="1" applyAlignment="1" applyProtection="1">
      <alignment horizontal="center"/>
    </xf>
    <xf numFmtId="176" fontId="21" fillId="16" borderId="0" xfId="0" applyNumberFormat="1" applyFont="1" applyFill="1" applyAlignment="1">
      <alignment horizontal="left" wrapText="1"/>
    </xf>
    <xf numFmtId="176" fontId="8" fillId="4" borderId="4" xfId="2" applyNumberFormat="1" applyFont="1" applyFill="1" applyBorder="1" applyAlignment="1" applyProtection="1">
      <protection locked="0"/>
    </xf>
    <xf numFmtId="0" fontId="21" fillId="16" borderId="0" xfId="0" applyFont="1" applyFill="1" applyAlignment="1">
      <alignment vertical="center" wrapText="1"/>
    </xf>
    <xf numFmtId="0" fontId="31" fillId="16" borderId="0" xfId="0" applyFont="1" applyFill="1" applyAlignment="1">
      <alignment vertical="center" wrapText="1"/>
    </xf>
    <xf numFmtId="14" fontId="7" fillId="4" borderId="64" xfId="0" applyNumberFormat="1" applyFont="1" applyFill="1" applyBorder="1" applyProtection="1">
      <protection locked="0"/>
    </xf>
    <xf numFmtId="0" fontId="3" fillId="3" borderId="93" xfId="0" applyFont="1" applyFill="1" applyBorder="1" applyAlignment="1">
      <alignment horizontal="center" vertical="center"/>
    </xf>
    <xf numFmtId="0" fontId="8" fillId="9" borderId="0" xfId="0" applyFont="1" applyFill="1" applyAlignment="1">
      <alignment horizontal="right"/>
    </xf>
    <xf numFmtId="0" fontId="62" fillId="9" borderId="0" xfId="0" applyFont="1" applyFill="1" applyAlignment="1">
      <alignment horizontal="right"/>
    </xf>
    <xf numFmtId="0" fontId="62" fillId="9" borderId="0" xfId="0" applyFont="1" applyFill="1"/>
    <xf numFmtId="167" fontId="3" fillId="27" borderId="33" xfId="0" applyNumberFormat="1" applyFont="1" applyFill="1" applyBorder="1" applyAlignment="1" applyProtection="1">
      <alignment horizontal="center" vertical="center" wrapText="1"/>
      <protection locked="0"/>
    </xf>
    <xf numFmtId="172" fontId="37" fillId="2" borderId="0" xfId="0" applyNumberFormat="1" applyFont="1" applyFill="1" applyAlignment="1">
      <alignment horizontal="left" vertical="center" wrapText="1"/>
    </xf>
    <xf numFmtId="0" fontId="7" fillId="16" borderId="0" xfId="0" applyFont="1" applyFill="1"/>
    <xf numFmtId="0" fontId="22" fillId="26" borderId="0" xfId="0" applyFont="1" applyFill="1" applyAlignment="1">
      <alignment vertical="center" wrapText="1"/>
    </xf>
    <xf numFmtId="0" fontId="30" fillId="16" borderId="0" xfId="0" applyFont="1" applyFill="1"/>
    <xf numFmtId="0" fontId="37" fillId="16" borderId="0" xfId="0" applyFont="1" applyFill="1" applyAlignment="1">
      <alignment vertical="center"/>
    </xf>
    <xf numFmtId="0" fontId="31" fillId="2" borderId="0" xfId="0" applyFont="1" applyFill="1"/>
    <xf numFmtId="0" fontId="31" fillId="16" borderId="0" xfId="0" applyFont="1" applyFill="1"/>
    <xf numFmtId="172" fontId="37" fillId="16" borderId="0" xfId="0" applyNumberFormat="1" applyFont="1" applyFill="1" applyAlignment="1">
      <alignment vertical="center"/>
    </xf>
    <xf numFmtId="0" fontId="3" fillId="16" borderId="0" xfId="0" applyFont="1" applyFill="1" applyAlignment="1">
      <alignment horizontal="center" vertical="center" textRotation="90"/>
    </xf>
    <xf numFmtId="0" fontId="3" fillId="16" borderId="0" xfId="0" applyFont="1" applyFill="1" applyAlignment="1">
      <alignment horizontal="center" vertical="center" textRotation="90" wrapText="1"/>
    </xf>
    <xf numFmtId="3" fontId="60" fillId="16" borderId="0" xfId="0" applyNumberFormat="1" applyFont="1" applyFill="1" applyAlignment="1">
      <alignment horizontal="right" vertical="center"/>
    </xf>
    <xf numFmtId="172" fontId="60" fillId="16" borderId="0" xfId="0" applyNumberFormat="1" applyFont="1" applyFill="1" applyAlignment="1">
      <alignment vertical="center"/>
    </xf>
    <xf numFmtId="4" fontId="60" fillId="16" borderId="0" xfId="1" applyNumberFormat="1" applyFont="1" applyFill="1" applyAlignment="1">
      <alignment horizontal="right" vertical="center"/>
    </xf>
    <xf numFmtId="0" fontId="10" fillId="3" borderId="4" xfId="0" applyFont="1" applyFill="1" applyBorder="1" applyAlignment="1">
      <alignment horizontal="center" wrapText="1"/>
    </xf>
    <xf numFmtId="3" fontId="37" fillId="16" borderId="0" xfId="0" applyNumberFormat="1" applyFont="1" applyFill="1" applyAlignment="1">
      <alignment vertical="center"/>
    </xf>
    <xf numFmtId="167" fontId="9" fillId="8" borderId="25" xfId="0" applyNumberFormat="1" applyFont="1" applyFill="1" applyBorder="1" applyAlignment="1">
      <alignment horizontal="left" vertical="center" wrapText="1"/>
    </xf>
    <xf numFmtId="167" fontId="9" fillId="8" borderId="26" xfId="0" applyNumberFormat="1" applyFont="1" applyFill="1" applyBorder="1" applyAlignment="1">
      <alignment horizontal="left" vertical="center" wrapText="1"/>
    </xf>
    <xf numFmtId="0" fontId="9" fillId="3" borderId="26" xfId="0" applyFont="1" applyFill="1" applyBorder="1" applyAlignment="1">
      <alignment horizontal="left" vertical="center" wrapText="1"/>
    </xf>
    <xf numFmtId="9" fontId="59" fillId="16" borderId="2" xfId="1" applyFont="1" applyFill="1" applyBorder="1" applyProtection="1"/>
    <xf numFmtId="0" fontId="5" fillId="16" borderId="0" xfId="0" applyFont="1" applyFill="1"/>
    <xf numFmtId="0" fontId="60" fillId="2" borderId="0" xfId="0" applyFont="1" applyFill="1" applyAlignment="1">
      <alignment vertical="center" wrapText="1"/>
    </xf>
    <xf numFmtId="167" fontId="22" fillId="2" borderId="0" xfId="0" applyNumberFormat="1" applyFont="1" applyFill="1" applyAlignment="1" applyProtection="1">
      <alignment vertical="center" wrapText="1"/>
      <protection locked="0"/>
    </xf>
    <xf numFmtId="0" fontId="9" fillId="3" borderId="101" xfId="0" applyFont="1" applyFill="1" applyBorder="1" applyAlignment="1">
      <alignment horizontal="left" vertical="center" wrapText="1"/>
    </xf>
    <xf numFmtId="0" fontId="34" fillId="4" borderId="84" xfId="0" applyFont="1" applyFill="1" applyBorder="1" applyProtection="1">
      <protection locked="0"/>
    </xf>
    <xf numFmtId="3" fontId="8" fillId="17" borderId="84" xfId="0" applyNumberFormat="1" applyFont="1" applyFill="1" applyBorder="1"/>
    <xf numFmtId="0" fontId="2" fillId="7" borderId="69" xfId="0" applyFont="1" applyFill="1" applyBorder="1" applyAlignment="1">
      <alignment horizontal="right"/>
    </xf>
    <xf numFmtId="0" fontId="2" fillId="7" borderId="69" xfId="0" applyFont="1" applyFill="1" applyBorder="1"/>
    <xf numFmtId="4" fontId="8" fillId="4" borderId="84" xfId="0" applyNumberFormat="1" applyFont="1" applyFill="1" applyBorder="1" applyProtection="1">
      <protection locked="0"/>
    </xf>
    <xf numFmtId="165" fontId="8" fillId="4" borderId="84" xfId="1" applyNumberFormat="1" applyFont="1" applyFill="1" applyBorder="1" applyAlignment="1" applyProtection="1">
      <protection locked="0"/>
    </xf>
    <xf numFmtId="166" fontId="8" fillId="4" borderId="103" xfId="1" applyNumberFormat="1" applyFont="1" applyFill="1" applyBorder="1" applyAlignment="1" applyProtection="1">
      <protection locked="0"/>
    </xf>
    <xf numFmtId="165" fontId="8" fillId="22" borderId="64" xfId="1" applyNumberFormat="1" applyFont="1" applyFill="1" applyBorder="1" applyAlignment="1" applyProtection="1"/>
    <xf numFmtId="4" fontId="8" fillId="22" borderId="101" xfId="0" applyNumberFormat="1" applyFont="1" applyFill="1" applyBorder="1"/>
    <xf numFmtId="165" fontId="8" fillId="22" borderId="63" xfId="1" applyNumberFormat="1" applyFont="1" applyFill="1" applyBorder="1" applyAlignment="1" applyProtection="1"/>
    <xf numFmtId="165" fontId="8" fillId="22" borderId="103" xfId="1" applyNumberFormat="1" applyFont="1" applyFill="1" applyBorder="1" applyAlignment="1" applyProtection="1"/>
    <xf numFmtId="4" fontId="8" fillId="22" borderId="102" xfId="0" applyNumberFormat="1" applyFont="1" applyFill="1" applyBorder="1"/>
    <xf numFmtId="165" fontId="8" fillId="2" borderId="0" xfId="1" applyNumberFormat="1" applyFont="1" applyFill="1" applyProtection="1"/>
    <xf numFmtId="3" fontId="8" fillId="2" borderId="0" xfId="0" applyNumberFormat="1" applyFont="1" applyFill="1"/>
    <xf numFmtId="3" fontId="0" fillId="7" borderId="0" xfId="0" applyNumberFormat="1" applyFill="1" applyAlignment="1">
      <alignment horizontal="center" wrapText="1"/>
    </xf>
    <xf numFmtId="165" fontId="64" fillId="9" borderId="0" xfId="1" applyNumberFormat="1" applyFont="1" applyFill="1"/>
    <xf numFmtId="165" fontId="45" fillId="9" borderId="0" xfId="1" applyNumberFormat="1" applyFont="1" applyFill="1"/>
    <xf numFmtId="0" fontId="45" fillId="9" borderId="0" xfId="0" applyFont="1" applyFill="1"/>
    <xf numFmtId="167" fontId="35" fillId="8" borderId="32" xfId="0" applyNumberFormat="1" applyFont="1" applyFill="1" applyBorder="1" applyAlignment="1" applyProtection="1">
      <alignment horizontal="center" vertical="center" wrapText="1"/>
      <protection locked="0"/>
    </xf>
    <xf numFmtId="0" fontId="9" fillId="3" borderId="31" xfId="0" applyFont="1" applyFill="1" applyBorder="1" applyAlignment="1">
      <alignment horizontal="left" vertical="center" wrapText="1"/>
    </xf>
    <xf numFmtId="0" fontId="37" fillId="16" borderId="0" xfId="0" applyFont="1" applyFill="1" applyAlignment="1">
      <alignment vertical="center" wrapText="1"/>
    </xf>
    <xf numFmtId="0" fontId="37" fillId="16" borderId="0" xfId="0" applyFont="1" applyFill="1" applyAlignment="1">
      <alignment horizontal="left"/>
    </xf>
    <xf numFmtId="0" fontId="46" fillId="7" borderId="62" xfId="3" applyFont="1" applyFill="1" applyBorder="1" applyAlignment="1" applyProtection="1">
      <alignment horizontal="center" vertical="center"/>
    </xf>
    <xf numFmtId="0" fontId="46" fillId="2" borderId="0" xfId="0" applyFont="1" applyFill="1" applyAlignment="1">
      <alignment horizontal="left"/>
    </xf>
    <xf numFmtId="0" fontId="46" fillId="7" borderId="63" xfId="3" applyFont="1" applyFill="1" applyBorder="1" applyAlignment="1" applyProtection="1">
      <alignment horizontal="center" vertical="center"/>
    </xf>
    <xf numFmtId="0" fontId="46" fillId="7" borderId="0" xfId="3" applyFont="1" applyFill="1" applyBorder="1" applyAlignment="1" applyProtection="1">
      <alignment horizontal="center" vertical="center"/>
    </xf>
    <xf numFmtId="0" fontId="46" fillId="7" borderId="5" xfId="3" applyFont="1" applyFill="1" applyBorder="1" applyAlignment="1" applyProtection="1">
      <alignment horizontal="center" vertical="center"/>
    </xf>
    <xf numFmtId="0" fontId="46" fillId="7" borderId="69" xfId="3" applyFont="1" applyFill="1" applyBorder="1" applyAlignment="1" applyProtection="1">
      <alignment horizontal="center" vertical="center"/>
    </xf>
    <xf numFmtId="0" fontId="46" fillId="7" borderId="25" xfId="3" applyFont="1" applyFill="1" applyBorder="1" applyAlignment="1" applyProtection="1">
      <alignment horizontal="center" vertical="center"/>
    </xf>
    <xf numFmtId="0" fontId="0" fillId="2" borderId="0" xfId="0" applyFill="1" applyAlignment="1">
      <alignment horizontal="center"/>
    </xf>
    <xf numFmtId="0" fontId="0" fillId="2" borderId="71" xfId="0" applyFill="1" applyBorder="1" applyAlignment="1">
      <alignment horizontal="center"/>
    </xf>
    <xf numFmtId="0" fontId="34" fillId="4" borderId="0" xfId="0" applyFont="1" applyFill="1" applyAlignment="1" applyProtection="1">
      <alignment horizontal="center" vertical="center" wrapText="1"/>
      <protection locked="0"/>
    </xf>
    <xf numFmtId="9" fontId="1" fillId="4" borderId="0" xfId="1" applyFont="1" applyFill="1" applyBorder="1" applyAlignment="1" applyProtection="1">
      <alignment horizontal="center" vertical="center"/>
    </xf>
    <xf numFmtId="9" fontId="34" fillId="4" borderId="0" xfId="0" applyNumberFormat="1" applyFont="1" applyFill="1" applyProtection="1">
      <protection locked="0"/>
    </xf>
    <xf numFmtId="3" fontId="8" fillId="4" borderId="0" xfId="0" applyNumberFormat="1" applyFont="1" applyFill="1" applyAlignment="1" applyProtection="1">
      <alignment horizontal="center"/>
      <protection locked="0"/>
    </xf>
    <xf numFmtId="3" fontId="22" fillId="2" borderId="98" xfId="0" applyNumberFormat="1" applyFont="1" applyFill="1" applyBorder="1"/>
    <xf numFmtId="0" fontId="9" fillId="3" borderId="87" xfId="0" applyFont="1" applyFill="1" applyBorder="1" applyAlignment="1">
      <alignment horizontal="left" vertical="center" wrapText="1"/>
    </xf>
    <xf numFmtId="3" fontId="8" fillId="4" borderId="71" xfId="0" applyNumberFormat="1" applyFont="1" applyFill="1" applyBorder="1" applyAlignment="1" applyProtection="1">
      <alignment horizontal="right" vertical="center"/>
      <protection locked="0"/>
    </xf>
    <xf numFmtId="0" fontId="5" fillId="2" borderId="0" xfId="0" applyFont="1" applyFill="1" applyAlignment="1">
      <alignment horizontal="center" vertical="center"/>
    </xf>
    <xf numFmtId="0" fontId="20" fillId="7" borderId="62" xfId="3" applyFont="1" applyFill="1" applyBorder="1" applyAlignment="1" applyProtection="1">
      <alignment horizontal="left" vertical="center"/>
    </xf>
    <xf numFmtId="0" fontId="0" fillId="16" borderId="0" xfId="0" applyFill="1" applyAlignment="1">
      <alignment horizontal="center" vertical="center"/>
    </xf>
    <xf numFmtId="0" fontId="65" fillId="29" borderId="0" xfId="0" applyFont="1" applyFill="1" applyAlignment="1">
      <alignment vertical="center" textRotation="90" wrapText="1"/>
    </xf>
    <xf numFmtId="14" fontId="0" fillId="9" borderId="0" xfId="0" applyNumberFormat="1" applyFill="1"/>
    <xf numFmtId="0" fontId="3" fillId="3" borderId="49" xfId="0" applyFont="1" applyFill="1" applyBorder="1" applyAlignment="1">
      <alignment horizontal="center" vertical="center" wrapText="1"/>
    </xf>
    <xf numFmtId="0" fontId="3" fillId="3" borderId="51" xfId="0" applyFont="1" applyFill="1" applyBorder="1" applyAlignment="1">
      <alignment horizontal="center" vertical="center" wrapText="1"/>
    </xf>
    <xf numFmtId="3" fontId="8" fillId="4" borderId="54" xfId="0" applyNumberFormat="1" applyFont="1" applyFill="1" applyBorder="1" applyAlignment="1" applyProtection="1">
      <alignment wrapText="1"/>
      <protection locked="0"/>
    </xf>
    <xf numFmtId="0" fontId="36" fillId="16" borderId="0" xfId="0" quotePrefix="1" applyFont="1" applyFill="1" applyAlignment="1">
      <alignment wrapText="1"/>
    </xf>
    <xf numFmtId="0" fontId="36" fillId="16" borderId="0" xfId="0" applyFont="1" applyFill="1" applyAlignment="1">
      <alignment wrapText="1"/>
    </xf>
    <xf numFmtId="3" fontId="66" fillId="9" borderId="0" xfId="0" applyNumberFormat="1" applyFont="1" applyFill="1"/>
    <xf numFmtId="0" fontId="3" fillId="32" borderId="93" xfId="0" applyFont="1" applyFill="1" applyBorder="1" applyAlignment="1">
      <alignment horizontal="center" vertical="center"/>
    </xf>
    <xf numFmtId="0" fontId="44" fillId="32" borderId="93" xfId="0" applyFont="1" applyFill="1" applyBorder="1" applyAlignment="1">
      <alignment horizontal="center" vertical="center"/>
    </xf>
    <xf numFmtId="0" fontId="2" fillId="9" borderId="0" xfId="0" applyFont="1" applyFill="1" applyAlignment="1">
      <alignment horizontal="center" vertical="center"/>
    </xf>
    <xf numFmtId="0" fontId="23" fillId="9" borderId="0" xfId="3" applyFill="1"/>
    <xf numFmtId="172" fontId="11" fillId="24" borderId="0" xfId="0" applyNumberFormat="1" applyFont="1" applyFill="1" applyAlignment="1">
      <alignment vertical="center"/>
    </xf>
    <xf numFmtId="0" fontId="8" fillId="9" borderId="0" xfId="0" applyFont="1" applyFill="1" applyAlignment="1">
      <alignment vertical="center"/>
    </xf>
    <xf numFmtId="0" fontId="8" fillId="16" borderId="0" xfId="0" applyFont="1" applyFill="1"/>
    <xf numFmtId="179" fontId="11" fillId="9" borderId="0" xfId="0" applyNumberFormat="1" applyFont="1" applyFill="1"/>
    <xf numFmtId="180" fontId="22" fillId="26" borderId="0" xfId="0" applyNumberFormat="1" applyFont="1" applyFill="1" applyAlignment="1">
      <alignment horizontal="left" vertical="center" wrapText="1"/>
    </xf>
    <xf numFmtId="181" fontId="22" fillId="26" borderId="0" xfId="0" applyNumberFormat="1" applyFont="1" applyFill="1" applyAlignment="1">
      <alignment horizontal="left" vertical="center" wrapText="1"/>
    </xf>
    <xf numFmtId="0" fontId="47" fillId="16" borderId="0" xfId="0" applyFont="1" applyFill="1"/>
    <xf numFmtId="0" fontId="46" fillId="7" borderId="0" xfId="0" applyFont="1" applyFill="1"/>
    <xf numFmtId="0" fontId="46" fillId="7" borderId="0" xfId="0" applyFont="1" applyFill="1" applyAlignment="1">
      <alignment horizontal="center"/>
    </xf>
    <xf numFmtId="0" fontId="77" fillId="16" borderId="0" xfId="0" applyFont="1" applyFill="1"/>
    <xf numFmtId="0" fontId="2" fillId="9" borderId="68" xfId="0" applyFont="1" applyFill="1" applyBorder="1" applyAlignment="1">
      <alignment horizontal="center"/>
    </xf>
    <xf numFmtId="184" fontId="9" fillId="8" borderId="32" xfId="0" applyNumberFormat="1" applyFont="1" applyFill="1" applyBorder="1" applyAlignment="1" applyProtection="1">
      <alignment horizontal="center" vertical="center" wrapText="1"/>
      <protection locked="0"/>
    </xf>
    <xf numFmtId="185" fontId="9" fillId="8" borderId="32" xfId="0" applyNumberFormat="1" applyFont="1" applyFill="1" applyBorder="1" applyAlignment="1" applyProtection="1">
      <alignment horizontal="center" vertical="center" wrapText="1"/>
      <protection locked="0"/>
    </xf>
    <xf numFmtId="1" fontId="9" fillId="8" borderId="32" xfId="0" applyNumberFormat="1" applyFont="1" applyFill="1" applyBorder="1" applyAlignment="1" applyProtection="1">
      <alignment horizontal="center" vertical="center" wrapText="1"/>
      <protection locked="0"/>
    </xf>
    <xf numFmtId="0" fontId="75" fillId="7" borderId="0" xfId="3" applyFont="1" applyFill="1" applyBorder="1" applyAlignment="1">
      <alignment vertical="top" wrapText="1"/>
    </xf>
    <xf numFmtId="0" fontId="19" fillId="7" borderId="0" xfId="0" applyFont="1" applyFill="1" applyAlignment="1">
      <alignment vertical="center"/>
    </xf>
    <xf numFmtId="176" fontId="7" fillId="9" borderId="0" xfId="2" applyNumberFormat="1" applyFont="1" applyFill="1" applyAlignment="1">
      <alignment horizontal="center"/>
    </xf>
    <xf numFmtId="0" fontId="5" fillId="9" borderId="0" xfId="0" applyFont="1" applyFill="1" applyAlignment="1">
      <alignment horizontal="center"/>
    </xf>
    <xf numFmtId="0" fontId="0" fillId="9" borderId="0" xfId="0" applyFill="1" applyAlignment="1">
      <alignment horizontal="center" wrapText="1"/>
    </xf>
    <xf numFmtId="0" fontId="0" fillId="33" borderId="0" xfId="0" applyFill="1"/>
    <xf numFmtId="3" fontId="8" fillId="18" borderId="105" xfId="0" applyNumberFormat="1" applyFont="1" applyFill="1" applyBorder="1"/>
    <xf numFmtId="3" fontId="0" fillId="9" borderId="0" xfId="0" applyNumberFormat="1" applyFill="1" applyAlignment="1">
      <alignment horizontal="center"/>
    </xf>
    <xf numFmtId="0" fontId="0" fillId="9" borderId="0" xfId="0" applyFill="1" applyAlignment="1">
      <alignment horizontal="right" wrapText="1"/>
    </xf>
    <xf numFmtId="9" fontId="8" fillId="18" borderId="105" xfId="1" applyFont="1" applyFill="1" applyBorder="1" applyAlignment="1" applyProtection="1"/>
    <xf numFmtId="3" fontId="5" fillId="18" borderId="105" xfId="0" applyNumberFormat="1" applyFont="1" applyFill="1" applyBorder="1"/>
    <xf numFmtId="176" fontId="2" fillId="9" borderId="0" xfId="2" applyNumberFormat="1" applyFont="1" applyFill="1"/>
    <xf numFmtId="176" fontId="7" fillId="9" borderId="0" xfId="0" applyNumberFormat="1" applyFont="1" applyFill="1"/>
    <xf numFmtId="3" fontId="19" fillId="9" borderId="0" xfId="0" applyNumberFormat="1" applyFont="1" applyFill="1" applyAlignment="1">
      <alignment horizontal="left"/>
    </xf>
    <xf numFmtId="0" fontId="21" fillId="16" borderId="0" xfId="0" applyFont="1" applyFill="1" applyAlignment="1">
      <alignment vertical="center"/>
    </xf>
    <xf numFmtId="0" fontId="0" fillId="9" borderId="0" xfId="0" quotePrefix="1" applyFill="1"/>
    <xf numFmtId="0" fontId="67" fillId="31" borderId="0" xfId="0" applyFont="1" applyFill="1" applyAlignment="1">
      <alignment horizontal="left"/>
    </xf>
    <xf numFmtId="183" fontId="67" fillId="31" borderId="0" xfId="0" applyNumberFormat="1" applyFont="1" applyFill="1" applyAlignment="1">
      <alignment vertical="center"/>
    </xf>
    <xf numFmtId="0" fontId="67" fillId="31" borderId="0" xfId="0" applyFont="1" applyFill="1" applyAlignment="1">
      <alignment horizontal="center" vertical="center"/>
    </xf>
    <xf numFmtId="0" fontId="67" fillId="31" borderId="0" xfId="0" applyFont="1" applyFill="1" applyAlignment="1">
      <alignment vertical="center"/>
    </xf>
    <xf numFmtId="0" fontId="67" fillId="9" borderId="0" xfId="0" applyFont="1" applyFill="1" applyAlignment="1">
      <alignment vertical="center"/>
    </xf>
    <xf numFmtId="183" fontId="67" fillId="9" borderId="0" xfId="0" applyNumberFormat="1" applyFont="1" applyFill="1" applyAlignment="1">
      <alignment vertical="center"/>
    </xf>
    <xf numFmtId="0" fontId="67" fillId="9" borderId="0" xfId="0" applyFont="1" applyFill="1" applyAlignment="1">
      <alignment horizontal="center" vertical="center"/>
    </xf>
    <xf numFmtId="0" fontId="8" fillId="9" borderId="0" xfId="0" applyFont="1" applyFill="1" applyAlignment="1">
      <alignment vertical="justify"/>
    </xf>
    <xf numFmtId="0" fontId="67" fillId="31" borderId="0" xfId="0" applyFont="1" applyFill="1" applyAlignment="1">
      <alignment vertical="center" wrapText="1"/>
    </xf>
    <xf numFmtId="183" fontId="67" fillId="31" borderId="0" xfId="0" applyNumberFormat="1" applyFont="1" applyFill="1" applyAlignment="1">
      <alignment vertical="center" wrapText="1"/>
    </xf>
    <xf numFmtId="0" fontId="67" fillId="9" borderId="0" xfId="0" applyFont="1" applyFill="1" applyAlignment="1">
      <alignment vertical="center" wrapText="1"/>
    </xf>
    <xf numFmtId="0" fontId="58" fillId="9" borderId="0" xfId="0" applyFont="1" applyFill="1"/>
    <xf numFmtId="0" fontId="78" fillId="9" borderId="0" xfId="0" applyFont="1" applyFill="1" applyAlignment="1">
      <alignment horizontal="center" vertical="center"/>
    </xf>
    <xf numFmtId="0" fontId="79" fillId="31" borderId="0" xfId="0" applyFont="1" applyFill="1" applyAlignment="1">
      <alignment horizontal="center" vertical="center"/>
    </xf>
    <xf numFmtId="0" fontId="79" fillId="9" borderId="0" xfId="0" applyFont="1" applyFill="1" applyAlignment="1">
      <alignment horizontal="center" vertical="center"/>
    </xf>
    <xf numFmtId="0" fontId="67" fillId="9" borderId="0" xfId="0" applyFont="1" applyFill="1"/>
    <xf numFmtId="0" fontId="58" fillId="31" borderId="0" xfId="0" applyFont="1" applyFill="1"/>
    <xf numFmtId="0" fontId="78" fillId="31" borderId="0" xfId="0" applyFont="1" applyFill="1" applyAlignment="1">
      <alignment horizontal="center" vertical="center"/>
    </xf>
    <xf numFmtId="0" fontId="58" fillId="31" borderId="0" xfId="0" applyFont="1" applyFill="1" applyAlignment="1">
      <alignment horizontal="center" vertical="center"/>
    </xf>
    <xf numFmtId="0" fontId="0" fillId="31" borderId="0" xfId="0" applyFill="1"/>
    <xf numFmtId="0" fontId="0" fillId="0" borderId="0" xfId="0" applyAlignment="1">
      <alignment vertical="center"/>
    </xf>
    <xf numFmtId="0" fontId="69" fillId="0" borderId="0" xfId="0" applyFont="1" applyAlignment="1">
      <alignment horizontal="left" vertical="center" wrapText="1"/>
    </xf>
    <xf numFmtId="0" fontId="80" fillId="0" borderId="0" xfId="0" applyFont="1" applyAlignment="1">
      <alignment horizontal="left" vertical="center" wrapText="1"/>
    </xf>
    <xf numFmtId="0" fontId="81" fillId="0" borderId="0" xfId="0" applyFont="1" applyAlignment="1">
      <alignment horizontal="left"/>
    </xf>
    <xf numFmtId="0" fontId="2" fillId="0" borderId="0" xfId="0" applyFont="1" applyAlignment="1">
      <alignment vertical="center"/>
    </xf>
    <xf numFmtId="165" fontId="0" fillId="7" borderId="29" xfId="1" applyNumberFormat="1" applyFont="1" applyFill="1" applyBorder="1" applyProtection="1"/>
    <xf numFmtId="0" fontId="82" fillId="0" borderId="84" xfId="0" applyFont="1" applyBorder="1" applyAlignment="1">
      <alignment horizontal="left" vertical="center"/>
    </xf>
    <xf numFmtId="0" fontId="82" fillId="0" borderId="72" xfId="0" applyFont="1" applyBorder="1" applyAlignment="1">
      <alignment horizontal="left" vertical="center"/>
    </xf>
    <xf numFmtId="0" fontId="23" fillId="22" borderId="4" xfId="3" applyFill="1" applyBorder="1" applyAlignment="1">
      <alignment vertical="center"/>
    </xf>
    <xf numFmtId="0" fontId="83" fillId="22" borderId="4" xfId="0" applyFont="1" applyFill="1" applyBorder="1" applyAlignment="1">
      <alignment vertical="center"/>
    </xf>
    <xf numFmtId="3" fontId="5" fillId="0" borderId="0" xfId="0" applyNumberFormat="1" applyFont="1" applyAlignment="1">
      <alignment horizontal="left"/>
    </xf>
    <xf numFmtId="49" fontId="5" fillId="0" borderId="0" xfId="1" applyNumberFormat="1" applyFont="1" applyAlignment="1">
      <alignment horizontal="right"/>
    </xf>
    <xf numFmtId="3" fontId="62" fillId="9" borderId="0" xfId="0" applyNumberFormat="1" applyFont="1" applyFill="1"/>
    <xf numFmtId="0" fontId="8" fillId="0" borderId="0" xfId="0" applyFont="1"/>
    <xf numFmtId="0" fontId="73" fillId="0" borderId="0" xfId="0" applyFont="1" applyAlignment="1">
      <alignment horizontal="center" vertical="center"/>
    </xf>
    <xf numFmtId="0" fontId="74" fillId="0" borderId="0" xfId="0" applyFont="1" applyAlignment="1">
      <alignment horizontal="center" vertical="center"/>
    </xf>
    <xf numFmtId="0" fontId="65"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xf>
    <xf numFmtId="0" fontId="70" fillId="0" borderId="0" xfId="0" applyFont="1" applyAlignment="1">
      <alignment vertical="center"/>
    </xf>
    <xf numFmtId="0" fontId="71" fillId="0" borderId="0" xfId="0" applyFont="1" applyAlignment="1">
      <alignment vertical="center"/>
    </xf>
    <xf numFmtId="0" fontId="70" fillId="0" borderId="0" xfId="0" applyFont="1"/>
    <xf numFmtId="0" fontId="8" fillId="0" borderId="5" xfId="0" applyFont="1" applyBorder="1" applyAlignment="1">
      <alignment horizontal="left" vertical="top" wrapText="1"/>
    </xf>
    <xf numFmtId="0" fontId="8" fillId="0" borderId="0" xfId="0" applyFont="1" applyAlignment="1">
      <alignment horizontal="left" vertical="top"/>
    </xf>
    <xf numFmtId="0" fontId="72" fillId="0" borderId="0" xfId="0" applyFont="1" applyAlignment="1">
      <alignment vertical="top" wrapText="1"/>
    </xf>
    <xf numFmtId="0" fontId="8" fillId="0" borderId="0" xfId="0" applyFont="1" applyAlignment="1">
      <alignment horizontal="left" vertical="top" wrapText="1"/>
    </xf>
    <xf numFmtId="0" fontId="76" fillId="0" borderId="0" xfId="0" applyFont="1" applyAlignment="1">
      <alignment vertical="center"/>
    </xf>
    <xf numFmtId="0" fontId="76" fillId="0" borderId="0" xfId="0" applyFont="1" applyAlignment="1">
      <alignment horizontal="left" vertical="top" wrapText="1"/>
    </xf>
    <xf numFmtId="0" fontId="11" fillId="0" borderId="64" xfId="0" applyFont="1" applyBorder="1" applyAlignment="1">
      <alignment vertical="top" wrapText="1"/>
    </xf>
    <xf numFmtId="0" fontId="8" fillId="0" borderId="5" xfId="0" applyFont="1" applyBorder="1" applyAlignment="1">
      <alignment vertical="top"/>
    </xf>
    <xf numFmtId="3" fontId="34" fillId="0" borderId="5" xfId="0" applyNumberFormat="1" applyFont="1" applyBorder="1" applyAlignment="1">
      <alignment vertical="top" wrapText="1"/>
    </xf>
    <xf numFmtId="0" fontId="71" fillId="2" borderId="0" xfId="0" applyFont="1" applyFill="1" applyAlignment="1">
      <alignment vertical="center"/>
    </xf>
    <xf numFmtId="0" fontId="22" fillId="26" borderId="0" xfId="0" applyFont="1" applyFill="1" applyAlignment="1">
      <alignment vertical="center"/>
    </xf>
    <xf numFmtId="3" fontId="47" fillId="16" borderId="0" xfId="0" applyNumberFormat="1" applyFont="1" applyFill="1" applyAlignment="1">
      <alignment horizontal="left"/>
    </xf>
    <xf numFmtId="0" fontId="37" fillId="26" borderId="0" xfId="0" applyFont="1" applyFill="1" applyAlignment="1">
      <alignment horizontal="left" vertical="center" wrapText="1"/>
    </xf>
    <xf numFmtId="173" fontId="5" fillId="4" borderId="4" xfId="0" applyNumberFormat="1" applyFont="1" applyFill="1" applyBorder="1" applyProtection="1">
      <protection locked="0"/>
    </xf>
    <xf numFmtId="0" fontId="52" fillId="2" borderId="0" xfId="0" applyFont="1" applyFill="1" applyAlignment="1">
      <alignment vertical="center"/>
    </xf>
    <xf numFmtId="0" fontId="0" fillId="2" borderId="0" xfId="0" applyFill="1" applyAlignment="1">
      <alignment horizontal="left" vertical="center" wrapText="1"/>
    </xf>
    <xf numFmtId="0" fontId="85" fillId="16" borderId="26" xfId="0" applyFont="1" applyFill="1" applyBorder="1" applyAlignment="1" applyProtection="1">
      <alignment horizontal="left" vertical="top" wrapText="1"/>
      <protection locked="0"/>
    </xf>
    <xf numFmtId="0" fontId="52" fillId="16" borderId="0" xfId="0" applyFont="1" applyFill="1" applyAlignment="1">
      <alignment vertical="center" wrapText="1"/>
    </xf>
    <xf numFmtId="0" fontId="85" fillId="16" borderId="0" xfId="0" applyFont="1" applyFill="1" applyAlignment="1">
      <alignment wrapText="1"/>
    </xf>
    <xf numFmtId="0" fontId="52" fillId="16" borderId="0" xfId="0" applyFont="1" applyFill="1" applyAlignment="1">
      <alignment wrapText="1"/>
    </xf>
    <xf numFmtId="0" fontId="52" fillId="16" borderId="0" xfId="0" applyFont="1" applyFill="1" applyAlignment="1">
      <alignment horizontal="center" wrapText="1"/>
    </xf>
    <xf numFmtId="0" fontId="52" fillId="16" borderId="0" xfId="0" applyFont="1" applyFill="1" applyAlignment="1">
      <alignment horizontal="center" vertical="center" textRotation="90" wrapText="1"/>
    </xf>
    <xf numFmtId="0" fontId="52" fillId="16" borderId="0" xfId="0" applyFont="1" applyFill="1" applyAlignment="1">
      <alignment horizontal="center" vertical="center" wrapText="1"/>
    </xf>
    <xf numFmtId="0" fontId="37" fillId="2" borderId="0" xfId="0" applyFont="1" applyFill="1" applyAlignment="1">
      <alignment vertical="center" wrapText="1"/>
    </xf>
    <xf numFmtId="3" fontId="88" fillId="16" borderId="0" xfId="0" applyNumberFormat="1" applyFont="1" applyFill="1" applyAlignment="1">
      <alignment wrapText="1"/>
    </xf>
    <xf numFmtId="0" fontId="52" fillId="16" borderId="104" xfId="0" applyFont="1" applyFill="1" applyBorder="1" applyAlignment="1" applyProtection="1">
      <alignment horizontal="center" vertical="center" wrapText="1"/>
      <protection locked="0"/>
    </xf>
    <xf numFmtId="0" fontId="85" fillId="16" borderId="26" xfId="0" applyFont="1" applyFill="1" applyBorder="1" applyAlignment="1" applyProtection="1">
      <alignment horizontal="right" vertical="top" wrapText="1"/>
      <protection locked="0"/>
    </xf>
    <xf numFmtId="3" fontId="85" fillId="16" borderId="26" xfId="0" applyNumberFormat="1" applyFont="1" applyFill="1" applyBorder="1" applyAlignment="1" applyProtection="1">
      <alignment horizontal="right" vertical="top" wrapText="1"/>
      <protection locked="0"/>
    </xf>
    <xf numFmtId="3" fontId="85" fillId="16" borderId="0" xfId="0" applyNumberFormat="1" applyFont="1" applyFill="1" applyAlignment="1" applyProtection="1">
      <alignment wrapText="1"/>
      <protection locked="0"/>
    </xf>
    <xf numFmtId="3" fontId="52" fillId="16" borderId="0" xfId="0" applyNumberFormat="1" applyFont="1" applyFill="1" applyAlignment="1" applyProtection="1">
      <alignment wrapText="1"/>
      <protection locked="0"/>
    </xf>
    <xf numFmtId="3" fontId="52" fillId="16" borderId="25" xfId="0" applyNumberFormat="1" applyFont="1" applyFill="1" applyBorder="1" applyAlignment="1" applyProtection="1">
      <alignment wrapText="1"/>
      <protection locked="0"/>
    </xf>
    <xf numFmtId="3" fontId="85" fillId="16" borderId="0" xfId="0" applyNumberFormat="1" applyFont="1" applyFill="1" applyAlignment="1" applyProtection="1">
      <alignment horizontal="left" wrapText="1"/>
      <protection locked="0"/>
    </xf>
    <xf numFmtId="3" fontId="52" fillId="16" borderId="0" xfId="0" applyNumberFormat="1" applyFont="1" applyFill="1" applyAlignment="1" applyProtection="1">
      <alignment horizontal="left" wrapText="1"/>
      <protection locked="0"/>
    </xf>
    <xf numFmtId="3" fontId="52" fillId="16" borderId="0" xfId="0" applyNumberFormat="1" applyFont="1" applyFill="1" applyAlignment="1">
      <alignment wrapText="1"/>
    </xf>
    <xf numFmtId="0" fontId="52" fillId="2" borderId="0" xfId="0" applyFont="1" applyFill="1" applyAlignment="1">
      <alignment horizontal="center" wrapText="1"/>
    </xf>
    <xf numFmtId="0" fontId="85" fillId="2" borderId="0" xfId="0" applyFont="1" applyFill="1" applyAlignment="1">
      <alignment wrapText="1"/>
    </xf>
    <xf numFmtId="0" fontId="52" fillId="2" borderId="0" xfId="0" applyFont="1" applyFill="1" applyAlignment="1">
      <alignment wrapText="1"/>
    </xf>
    <xf numFmtId="3" fontId="85" fillId="16" borderId="0" xfId="0" applyNumberFormat="1" applyFont="1" applyFill="1" applyAlignment="1">
      <alignment wrapText="1"/>
    </xf>
    <xf numFmtId="171" fontId="52" fillId="16" borderId="107" xfId="0" applyNumberFormat="1" applyFont="1" applyFill="1" applyBorder="1" applyAlignment="1" applyProtection="1">
      <alignment horizontal="left" vertical="center" wrapText="1"/>
      <protection locked="0"/>
    </xf>
    <xf numFmtId="165" fontId="52" fillId="16" borderId="107" xfId="1" applyNumberFormat="1" applyFont="1" applyFill="1" applyBorder="1" applyAlignment="1">
      <alignment wrapText="1"/>
    </xf>
    <xf numFmtId="3" fontId="52" fillId="16" borderId="107" xfId="0" applyNumberFormat="1" applyFont="1" applyFill="1" applyBorder="1" applyAlignment="1">
      <alignment wrapText="1"/>
    </xf>
    <xf numFmtId="0" fontId="52" fillId="16" borderId="107" xfId="0" applyFont="1" applyFill="1" applyBorder="1" applyAlignment="1">
      <alignment wrapText="1"/>
    </xf>
    <xf numFmtId="0" fontId="52" fillId="16" borderId="107" xfId="0" applyFont="1" applyFill="1" applyBorder="1" applyAlignment="1">
      <alignment horizontal="center" wrapText="1"/>
    </xf>
    <xf numFmtId="3" fontId="85" fillId="16" borderId="107" xfId="0" applyNumberFormat="1" applyFont="1" applyFill="1" applyBorder="1" applyAlignment="1">
      <alignment wrapText="1"/>
    </xf>
    <xf numFmtId="0" fontId="85" fillId="16" borderId="107" xfId="0" applyFont="1" applyFill="1" applyBorder="1" applyAlignment="1">
      <alignment wrapText="1"/>
    </xf>
    <xf numFmtId="0" fontId="52" fillId="16" borderId="107" xfId="0" applyFont="1" applyFill="1" applyBorder="1" applyAlignment="1">
      <alignment horizontal="center" vertical="center" wrapText="1"/>
    </xf>
    <xf numFmtId="0" fontId="85" fillId="16" borderId="107" xfId="0" quotePrefix="1" applyFont="1" applyFill="1" applyBorder="1" applyAlignment="1" applyProtection="1">
      <alignment horizontal="right" wrapText="1"/>
      <protection locked="0"/>
    </xf>
    <xf numFmtId="0" fontId="52" fillId="16" borderId="107" xfId="0" applyFont="1" applyFill="1" applyBorder="1" applyAlignment="1">
      <alignment horizontal="right" wrapText="1"/>
    </xf>
    <xf numFmtId="0" fontId="85" fillId="16" borderId="34" xfId="0" applyFont="1" applyFill="1" applyBorder="1" applyAlignment="1" applyProtection="1">
      <alignment horizontal="left" vertical="top" wrapText="1"/>
      <protection locked="0"/>
    </xf>
    <xf numFmtId="0" fontId="85" fillId="16" borderId="34" xfId="0" applyFont="1" applyFill="1" applyBorder="1" applyAlignment="1" applyProtection="1">
      <alignment horizontal="right" vertical="top" wrapText="1"/>
      <protection locked="0"/>
    </xf>
    <xf numFmtId="3" fontId="85" fillId="16" borderId="34" xfId="0" applyNumberFormat="1" applyFont="1" applyFill="1" applyBorder="1" applyAlignment="1" applyProtection="1">
      <alignment horizontal="right" vertical="top" wrapText="1"/>
      <protection locked="0"/>
    </xf>
    <xf numFmtId="3" fontId="85" fillId="16" borderId="107" xfId="0" applyNumberFormat="1" applyFont="1" applyFill="1" applyBorder="1" applyAlignment="1" applyProtection="1">
      <alignment horizontal="right" wrapText="1"/>
      <protection locked="0"/>
    </xf>
    <xf numFmtId="3" fontId="85" fillId="16" borderId="107" xfId="0" applyNumberFormat="1" applyFont="1" applyFill="1" applyBorder="1" applyAlignment="1" applyProtection="1">
      <alignment horizontal="right" vertical="top" wrapText="1"/>
      <protection locked="0"/>
    </xf>
    <xf numFmtId="3" fontId="52" fillId="16" borderId="107" xfId="0" applyNumberFormat="1" applyFont="1" applyFill="1" applyBorder="1" applyAlignment="1" applyProtection="1">
      <alignment wrapText="1"/>
      <protection locked="0"/>
    </xf>
    <xf numFmtId="165" fontId="85" fillId="16" borderId="107" xfId="0" applyNumberFormat="1" applyFont="1" applyFill="1" applyBorder="1" applyAlignment="1">
      <alignment wrapText="1"/>
    </xf>
    <xf numFmtId="165" fontId="85" fillId="16" borderId="107" xfId="1" applyNumberFormat="1" applyFont="1" applyFill="1" applyBorder="1" applyAlignment="1">
      <alignment wrapText="1"/>
    </xf>
    <xf numFmtId="3" fontId="85" fillId="16" borderId="107" xfId="2" applyNumberFormat="1" applyFont="1" applyFill="1" applyBorder="1" applyAlignment="1">
      <alignment wrapText="1"/>
    </xf>
    <xf numFmtId="165" fontId="85" fillId="16" borderId="107" xfId="2" applyNumberFormat="1" applyFont="1" applyFill="1" applyBorder="1" applyAlignment="1">
      <alignment wrapText="1"/>
    </xf>
    <xf numFmtId="3" fontId="89" fillId="16" borderId="107" xfId="2" applyNumberFormat="1" applyFont="1" applyFill="1" applyBorder="1" applyAlignment="1">
      <alignment wrapText="1"/>
    </xf>
    <xf numFmtId="0" fontId="85" fillId="16" borderId="107" xfId="0" applyFont="1" applyFill="1" applyBorder="1" applyAlignment="1">
      <alignment horizontal="right" wrapText="1"/>
    </xf>
    <xf numFmtId="0" fontId="85" fillId="16" borderId="107" xfId="0" applyFont="1" applyFill="1" applyBorder="1" applyAlignment="1">
      <alignment horizontal="left" wrapText="1"/>
    </xf>
    <xf numFmtId="49" fontId="85" fillId="16" borderId="107" xfId="0" applyNumberFormat="1" applyFont="1" applyFill="1" applyBorder="1" applyAlignment="1">
      <alignment wrapText="1"/>
    </xf>
    <xf numFmtId="49" fontId="85" fillId="2" borderId="107" xfId="0" applyNumberFormat="1" applyFont="1" applyFill="1" applyBorder="1" applyAlignment="1">
      <alignment wrapText="1"/>
    </xf>
    <xf numFmtId="0" fontId="85" fillId="2" borderId="107" xfId="0" applyFont="1" applyFill="1" applyBorder="1" applyAlignment="1">
      <alignment wrapText="1"/>
    </xf>
    <xf numFmtId="0" fontId="60" fillId="16" borderId="0" xfId="0" applyFont="1" applyFill="1" applyAlignment="1">
      <alignment vertical="center"/>
    </xf>
    <xf numFmtId="0" fontId="60" fillId="16" borderId="0" xfId="0" applyFont="1" applyFill="1" applyAlignment="1">
      <alignment horizontal="left" vertical="center" indent="2"/>
    </xf>
    <xf numFmtId="0" fontId="92" fillId="16" borderId="0" xfId="0" applyFont="1" applyFill="1" applyAlignment="1">
      <alignment vertical="center"/>
    </xf>
    <xf numFmtId="0" fontId="60" fillId="9" borderId="0" xfId="0" applyFont="1" applyFill="1"/>
    <xf numFmtId="0" fontId="60" fillId="16" borderId="0" xfId="0" applyFont="1" applyFill="1" applyAlignment="1">
      <alignment vertical="center" wrapText="1"/>
    </xf>
    <xf numFmtId="172" fontId="93" fillId="16" borderId="0" xfId="0" applyNumberFormat="1" applyFont="1" applyFill="1" applyAlignment="1">
      <alignment horizontal="center" vertical="top" wrapText="1"/>
    </xf>
    <xf numFmtId="172" fontId="93" fillId="16" borderId="0" xfId="0" applyNumberFormat="1" applyFont="1" applyFill="1" applyAlignment="1">
      <alignment horizontal="center" wrapText="1"/>
    </xf>
    <xf numFmtId="0" fontId="84" fillId="9" borderId="0" xfId="0" applyFont="1" applyFill="1" applyAlignment="1">
      <alignment horizontal="center"/>
    </xf>
    <xf numFmtId="0" fontId="60" fillId="9" borderId="0" xfId="0" applyFont="1" applyFill="1" applyAlignment="1">
      <alignment horizontal="center"/>
    </xf>
    <xf numFmtId="0" fontId="60" fillId="0" borderId="107" xfId="0" applyFont="1" applyBorder="1" applyAlignment="1">
      <alignment vertical="center" wrapText="1"/>
    </xf>
    <xf numFmtId="0" fontId="37" fillId="0" borderId="107" xfId="0" applyFont="1" applyBorder="1" applyAlignment="1" applyProtection="1">
      <alignment vertical="top" wrapText="1"/>
      <protection locked="0"/>
    </xf>
    <xf numFmtId="0" fontId="37" fillId="20" borderId="107" xfId="0" applyFont="1" applyFill="1" applyBorder="1" applyAlignment="1">
      <alignment vertical="top" wrapText="1"/>
    </xf>
    <xf numFmtId="0" fontId="37" fillId="21" borderId="107" xfId="0" applyFont="1" applyFill="1" applyBorder="1" applyAlignment="1" applyProtection="1">
      <alignment vertical="top" wrapText="1"/>
      <protection locked="0"/>
    </xf>
    <xf numFmtId="0" fontId="37" fillId="2" borderId="107" xfId="0" applyFont="1" applyFill="1" applyBorder="1" applyAlignment="1" applyProtection="1">
      <alignment vertical="top" wrapText="1"/>
      <protection locked="0"/>
    </xf>
    <xf numFmtId="0" fontId="37" fillId="21" borderId="107" xfId="0" applyFont="1" applyFill="1" applyBorder="1" applyAlignment="1">
      <alignment vertical="top" wrapText="1"/>
    </xf>
    <xf numFmtId="0" fontId="84" fillId="20" borderId="107" xfId="0" applyFont="1" applyFill="1" applyBorder="1" applyAlignment="1">
      <alignment horizontal="center" vertical="center" wrapText="1"/>
    </xf>
    <xf numFmtId="1" fontId="19" fillId="20" borderId="107" xfId="0" applyNumberFormat="1" applyFont="1" applyFill="1" applyBorder="1" applyAlignment="1">
      <alignment horizontal="center" wrapText="1"/>
    </xf>
    <xf numFmtId="0" fontId="60" fillId="0" borderId="107" xfId="0" applyFont="1" applyBorder="1" applyAlignment="1">
      <alignment horizontal="left" vertical="center" wrapText="1"/>
    </xf>
    <xf numFmtId="0" fontId="60" fillId="0" borderId="107" xfId="0" applyFont="1" applyBorder="1" applyAlignment="1">
      <alignment horizontal="left" vertical="top" wrapText="1"/>
    </xf>
    <xf numFmtId="0" fontId="60" fillId="21" borderId="107" xfId="0" applyFont="1" applyFill="1" applyBorder="1" applyAlignment="1">
      <alignment horizontal="left" vertical="top" wrapText="1"/>
    </xf>
    <xf numFmtId="0" fontId="60" fillId="21" borderId="107" xfId="0" applyFont="1" applyFill="1" applyBorder="1" applyAlignment="1">
      <alignment horizontal="left" vertical="top"/>
    </xf>
    <xf numFmtId="0" fontId="60" fillId="2" borderId="107" xfId="0" applyFont="1" applyFill="1" applyBorder="1" applyAlignment="1">
      <alignment horizontal="left" vertical="top" wrapText="1"/>
    </xf>
    <xf numFmtId="0" fontId="60" fillId="20" borderId="107" xfId="0" applyFont="1" applyFill="1" applyBorder="1" applyAlignment="1">
      <alignment horizontal="left" vertical="top" wrapText="1"/>
    </xf>
    <xf numFmtId="3" fontId="88" fillId="16" borderId="0" xfId="0" applyNumberFormat="1" applyFont="1" applyFill="1" applyAlignment="1">
      <alignment horizontal="left" wrapText="1"/>
    </xf>
    <xf numFmtId="0" fontId="85" fillId="16" borderId="0" xfId="0" applyFont="1" applyFill="1" applyAlignment="1">
      <alignment horizontal="left" wrapText="1"/>
    </xf>
    <xf numFmtId="0" fontId="93" fillId="16" borderId="0" xfId="0" applyFont="1" applyFill="1" applyAlignment="1">
      <alignment horizontal="center" vertical="center" wrapText="1"/>
    </xf>
    <xf numFmtId="0" fontId="60" fillId="16" borderId="99" xfId="0" applyFont="1" applyFill="1" applyBorder="1" applyAlignment="1">
      <alignment horizontal="center" vertical="center" wrapText="1"/>
    </xf>
    <xf numFmtId="0" fontId="85" fillId="16" borderId="107" xfId="0" applyFont="1" applyFill="1" applyBorder="1" applyAlignment="1">
      <alignment horizontal="left" vertical="center" wrapText="1"/>
    </xf>
    <xf numFmtId="171" fontId="52" fillId="16" borderId="110" xfId="0" applyNumberFormat="1" applyFont="1" applyFill="1" applyBorder="1" applyAlignment="1" applyProtection="1">
      <alignment horizontal="left" vertical="center" wrapText="1"/>
      <protection locked="0"/>
    </xf>
    <xf numFmtId="3" fontId="85" fillId="16" borderId="110" xfId="0" applyNumberFormat="1" applyFont="1" applyFill="1" applyBorder="1" applyAlignment="1" applyProtection="1">
      <alignment horizontal="right" wrapText="1"/>
      <protection locked="0"/>
    </xf>
    <xf numFmtId="3" fontId="85" fillId="16" borderId="110" xfId="0" applyNumberFormat="1" applyFont="1" applyFill="1" applyBorder="1" applyAlignment="1" applyProtection="1">
      <alignment horizontal="right" vertical="top" wrapText="1"/>
      <protection locked="0"/>
    </xf>
    <xf numFmtId="0" fontId="85" fillId="16" borderId="110" xfId="0" applyFont="1" applyFill="1" applyBorder="1" applyAlignment="1">
      <alignment horizontal="right" wrapText="1"/>
    </xf>
    <xf numFmtId="165" fontId="85" fillId="16" borderId="110" xfId="1" applyNumberFormat="1" applyFont="1" applyFill="1" applyBorder="1" applyAlignment="1">
      <alignment wrapText="1"/>
    </xf>
    <xf numFmtId="0" fontId="85" fillId="16" borderId="110" xfId="0" applyFont="1" applyFill="1" applyBorder="1" applyAlignment="1">
      <alignment wrapText="1"/>
    </xf>
    <xf numFmtId="171" fontId="9" fillId="32" borderId="4" xfId="0" applyNumberFormat="1" applyFont="1" applyFill="1" applyBorder="1" applyAlignment="1" applyProtection="1">
      <alignment horizontal="left" vertical="center" wrapText="1"/>
      <protection locked="0"/>
    </xf>
    <xf numFmtId="171" fontId="9" fillId="32" borderId="4" xfId="0" applyNumberFormat="1" applyFont="1" applyFill="1" applyBorder="1" applyAlignment="1" applyProtection="1">
      <alignment horizontal="center" vertical="center" wrapText="1"/>
      <protection locked="0"/>
    </xf>
    <xf numFmtId="0" fontId="52" fillId="16" borderId="110" xfId="0" applyFont="1" applyFill="1" applyBorder="1" applyAlignment="1">
      <alignment horizontal="center" wrapText="1"/>
    </xf>
    <xf numFmtId="165" fontId="85" fillId="16" borderId="110" xfId="0" applyNumberFormat="1" applyFont="1" applyFill="1" applyBorder="1" applyAlignment="1">
      <alignment wrapText="1"/>
    </xf>
    <xf numFmtId="0" fontId="9" fillId="3" borderId="111" xfId="0" applyFont="1" applyFill="1" applyBorder="1" applyAlignment="1">
      <alignment vertical="center" wrapText="1"/>
    </xf>
    <xf numFmtId="0" fontId="9" fillId="3" borderId="112" xfId="0" applyFont="1" applyFill="1" applyBorder="1" applyAlignment="1">
      <alignment vertical="center" wrapText="1"/>
    </xf>
    <xf numFmtId="0" fontId="9" fillId="3" borderId="113" xfId="0" applyFont="1" applyFill="1" applyBorder="1" applyAlignment="1">
      <alignment vertical="center" wrapText="1"/>
    </xf>
    <xf numFmtId="0" fontId="9" fillId="3" borderId="114" xfId="0" applyFont="1" applyFill="1" applyBorder="1" applyAlignment="1">
      <alignment vertical="center" wrapText="1"/>
    </xf>
    <xf numFmtId="0" fontId="9" fillId="3" borderId="108" xfId="0" applyFont="1" applyFill="1" applyBorder="1" applyAlignment="1">
      <alignment vertical="center" wrapText="1"/>
    </xf>
    <xf numFmtId="0" fontId="9" fillId="32" borderId="109" xfId="0" applyFont="1" applyFill="1" applyBorder="1" applyAlignment="1">
      <alignment horizontal="center" vertical="center" wrapText="1"/>
    </xf>
    <xf numFmtId="0" fontId="9" fillId="32" borderId="114" xfId="0" applyFont="1" applyFill="1" applyBorder="1" applyAlignment="1">
      <alignment horizontal="center" vertical="center" wrapText="1"/>
    </xf>
    <xf numFmtId="9" fontId="9" fillId="32" borderId="114" xfId="1" applyFont="1" applyFill="1" applyBorder="1" applyAlignment="1" applyProtection="1">
      <alignment horizontal="center" vertical="center" wrapText="1"/>
    </xf>
    <xf numFmtId="166" fontId="9" fillId="32" borderId="114" xfId="0" applyNumberFormat="1" applyFont="1" applyFill="1" applyBorder="1" applyAlignment="1">
      <alignment horizontal="center" vertical="center" wrapText="1"/>
    </xf>
    <xf numFmtId="9" fontId="9" fillId="32" borderId="112" xfId="1" applyFont="1" applyFill="1" applyBorder="1" applyAlignment="1" applyProtection="1">
      <alignment horizontal="center" vertical="center" wrapText="1"/>
    </xf>
    <xf numFmtId="1" fontId="9" fillId="32" borderId="109" xfId="0" applyNumberFormat="1" applyFont="1" applyFill="1" applyBorder="1" applyAlignment="1" applyProtection="1">
      <alignment horizontal="center" vertical="center" wrapText="1"/>
      <protection locked="0"/>
    </xf>
    <xf numFmtId="171" fontId="9" fillId="32" borderId="114" xfId="0" applyNumberFormat="1" applyFont="1" applyFill="1" applyBorder="1" applyAlignment="1" applyProtection="1">
      <alignment horizontal="center" vertical="center" wrapText="1"/>
      <protection locked="0"/>
    </xf>
    <xf numFmtId="1" fontId="9" fillId="32" borderId="114" xfId="0" applyNumberFormat="1" applyFont="1" applyFill="1" applyBorder="1" applyAlignment="1" applyProtection="1">
      <alignment horizontal="center" vertical="center" wrapText="1"/>
      <protection locked="0"/>
    </xf>
    <xf numFmtId="171" fontId="9" fillId="32" borderId="112" xfId="0" applyNumberFormat="1" applyFont="1" applyFill="1" applyBorder="1" applyAlignment="1" applyProtection="1">
      <alignment horizontal="center" vertical="center" wrapText="1"/>
      <protection locked="0"/>
    </xf>
    <xf numFmtId="171" fontId="9" fillId="32" borderId="109" xfId="0" applyNumberFormat="1" applyFont="1" applyFill="1" applyBorder="1" applyAlignment="1" applyProtection="1">
      <alignment horizontal="left" vertical="center" wrapText="1"/>
      <protection locked="0"/>
    </xf>
    <xf numFmtId="171" fontId="9" fillId="32" borderId="84" xfId="0" applyNumberFormat="1" applyFont="1" applyFill="1" applyBorder="1" applyAlignment="1" applyProtection="1">
      <alignment horizontal="center" vertical="center" wrapText="1"/>
      <protection locked="0"/>
    </xf>
    <xf numFmtId="0" fontId="9" fillId="32" borderId="114" xfId="0" applyFont="1" applyFill="1" applyBorder="1" applyAlignment="1">
      <alignment horizontal="center" wrapText="1"/>
    </xf>
    <xf numFmtId="0" fontId="9" fillId="32" borderId="112" xfId="0" applyFont="1" applyFill="1" applyBorder="1" applyAlignment="1">
      <alignment horizontal="center" wrapText="1"/>
    </xf>
    <xf numFmtId="0" fontId="9" fillId="32" borderId="109" xfId="0" applyFont="1" applyFill="1" applyBorder="1" applyAlignment="1">
      <alignment horizontal="right" wrapText="1"/>
    </xf>
    <xf numFmtId="3" fontId="94" fillId="32" borderId="114" xfId="0" applyNumberFormat="1" applyFont="1" applyFill="1" applyBorder="1" applyAlignment="1" applyProtection="1">
      <alignment horizontal="right" wrapText="1"/>
      <protection locked="0"/>
    </xf>
    <xf numFmtId="167" fontId="9" fillId="32" borderId="117" xfId="0" applyNumberFormat="1" applyFont="1" applyFill="1" applyBorder="1" applyAlignment="1" applyProtection="1">
      <alignment horizontal="center" vertical="center" wrapText="1"/>
      <protection locked="0"/>
    </xf>
    <xf numFmtId="167" fontId="9" fillId="32" borderId="118" xfId="0" applyNumberFormat="1" applyFont="1" applyFill="1" applyBorder="1" applyAlignment="1" applyProtection="1">
      <alignment horizontal="center" vertical="center" wrapText="1"/>
      <protection locked="0"/>
    </xf>
    <xf numFmtId="167" fontId="9" fillId="32" borderId="119" xfId="0" applyNumberFormat="1" applyFont="1" applyFill="1" applyBorder="1" applyAlignment="1" applyProtection="1">
      <alignment horizontal="center" vertical="center" wrapText="1"/>
      <protection locked="0"/>
    </xf>
    <xf numFmtId="0" fontId="9" fillId="8" borderId="109" xfId="0" applyFont="1" applyFill="1" applyBorder="1" applyAlignment="1">
      <alignment horizontal="center" wrapText="1"/>
    </xf>
    <xf numFmtId="0" fontId="9" fillId="8" borderId="114" xfId="0" applyFont="1" applyFill="1" applyBorder="1" applyAlignment="1">
      <alignment horizontal="center" wrapText="1"/>
    </xf>
    <xf numFmtId="0" fontId="9" fillId="8" borderId="112" xfId="0" applyFont="1" applyFill="1" applyBorder="1" applyAlignment="1">
      <alignment horizontal="center" wrapText="1"/>
    </xf>
    <xf numFmtId="3" fontId="52" fillId="16" borderId="107" xfId="0" applyNumberFormat="1" applyFont="1" applyFill="1" applyBorder="1" applyAlignment="1">
      <alignment horizontal="right" wrapText="1"/>
    </xf>
    <xf numFmtId="165" fontId="52" fillId="2" borderId="107" xfId="1" applyNumberFormat="1" applyFont="1" applyFill="1" applyBorder="1" applyAlignment="1">
      <alignment wrapText="1"/>
    </xf>
    <xf numFmtId="165" fontId="85" fillId="2" borderId="107" xfId="1" applyNumberFormat="1" applyFont="1" applyFill="1" applyBorder="1" applyAlignment="1">
      <alignment wrapText="1"/>
    </xf>
    <xf numFmtId="3" fontId="85" fillId="2" borderId="107" xfId="0" applyNumberFormat="1" applyFont="1" applyFill="1" applyBorder="1" applyAlignment="1">
      <alignment wrapText="1"/>
    </xf>
    <xf numFmtId="0" fontId="52" fillId="2" borderId="107" xfId="0" applyFont="1" applyFill="1" applyBorder="1" applyAlignment="1">
      <alignment horizontal="center" wrapText="1"/>
    </xf>
    <xf numFmtId="0" fontId="52" fillId="2" borderId="107" xfId="0" applyFont="1" applyFill="1" applyBorder="1" applyAlignment="1">
      <alignment wrapText="1"/>
    </xf>
    <xf numFmtId="3" fontId="52" fillId="2" borderId="107" xfId="0" applyNumberFormat="1" applyFont="1" applyFill="1" applyBorder="1" applyAlignment="1">
      <alignment wrapText="1"/>
    </xf>
    <xf numFmtId="0" fontId="85" fillId="2" borderId="107" xfId="0" applyFont="1" applyFill="1" applyBorder="1" applyAlignment="1">
      <alignment horizontal="left" wrapText="1"/>
    </xf>
    <xf numFmtId="167" fontId="9" fillId="8" borderId="120" xfId="0" applyNumberFormat="1" applyFont="1" applyFill="1" applyBorder="1" applyAlignment="1" applyProtection="1">
      <alignment horizontal="center" vertical="center" wrapText="1"/>
      <protection locked="0"/>
    </xf>
    <xf numFmtId="167" fontId="9" fillId="8" borderId="121" xfId="0" applyNumberFormat="1" applyFont="1" applyFill="1" applyBorder="1" applyAlignment="1" applyProtection="1">
      <alignment horizontal="center" vertical="center" wrapText="1"/>
      <protection locked="0"/>
    </xf>
    <xf numFmtId="167" fontId="9" fillId="8" borderId="122" xfId="0" applyNumberFormat="1" applyFont="1" applyFill="1" applyBorder="1" applyAlignment="1" applyProtection="1">
      <alignment horizontal="center" vertical="center" wrapText="1"/>
      <protection locked="0"/>
    </xf>
    <xf numFmtId="3" fontId="85" fillId="16" borderId="126" xfId="0" applyNumberFormat="1" applyFont="1" applyFill="1" applyBorder="1" applyAlignment="1" applyProtection="1">
      <alignment horizontal="right" vertical="top" wrapText="1"/>
      <protection locked="0"/>
    </xf>
    <xf numFmtId="3" fontId="85" fillId="16" borderId="118" xfId="0" applyNumberFormat="1" applyFont="1" applyFill="1" applyBorder="1" applyAlignment="1" applyProtection="1">
      <alignment horizontal="right" vertical="top" wrapText="1"/>
      <protection locked="0"/>
    </xf>
    <xf numFmtId="9" fontId="86" fillId="16" borderId="0" xfId="1" quotePrefix="1" applyFont="1" applyFill="1" applyBorder="1" applyAlignment="1" applyProtection="1">
      <alignment horizontal="right" wrapText="1"/>
      <protection locked="0"/>
    </xf>
    <xf numFmtId="9" fontId="87" fillId="16" borderId="0" xfId="1" applyFont="1" applyFill="1" applyBorder="1" applyAlignment="1">
      <alignment wrapText="1"/>
    </xf>
    <xf numFmtId="167" fontId="9" fillId="8" borderId="127" xfId="0" applyNumberFormat="1" applyFont="1" applyFill="1" applyBorder="1" applyAlignment="1" applyProtection="1">
      <alignment horizontal="center" vertical="center" wrapText="1"/>
      <protection locked="0"/>
    </xf>
    <xf numFmtId="169" fontId="85" fillId="16" borderId="0" xfId="0" applyNumberFormat="1" applyFont="1" applyFill="1" applyAlignment="1">
      <alignment horizontal="left" wrapText="1"/>
    </xf>
    <xf numFmtId="187" fontId="85" fillId="16" borderId="0" xfId="0" applyNumberFormat="1" applyFont="1" applyFill="1" applyAlignment="1">
      <alignment horizontal="left" wrapText="1"/>
    </xf>
    <xf numFmtId="14" fontId="52" fillId="16" borderId="0" xfId="0" applyNumberFormat="1" applyFont="1" applyFill="1" applyAlignment="1">
      <alignment wrapText="1"/>
    </xf>
    <xf numFmtId="3" fontId="34" fillId="4" borderId="4" xfId="0" applyNumberFormat="1" applyFont="1" applyFill="1" applyBorder="1" applyProtection="1">
      <protection locked="0"/>
    </xf>
    <xf numFmtId="0" fontId="0" fillId="16" borderId="0" xfId="0" applyFill="1"/>
    <xf numFmtId="182" fontId="0" fillId="16" borderId="0" xfId="0" applyNumberFormat="1" applyFill="1"/>
    <xf numFmtId="175" fontId="0" fillId="16" borderId="0" xfId="0" applyNumberFormat="1" applyFill="1"/>
    <xf numFmtId="3" fontId="22" fillId="16" borderId="0" xfId="0" applyNumberFormat="1" applyFont="1" applyFill="1"/>
    <xf numFmtId="0" fontId="0" fillId="16" borderId="4" xfId="0" applyFill="1" applyBorder="1" applyProtection="1">
      <protection locked="0"/>
    </xf>
    <xf numFmtId="175" fontId="2" fillId="16" borderId="0" xfId="0" applyNumberFormat="1" applyFont="1" applyFill="1" applyAlignment="1">
      <alignment horizontal="right"/>
    </xf>
    <xf numFmtId="3" fontId="2" fillId="16" borderId="0" xfId="0" applyNumberFormat="1" applyFont="1" applyFill="1" applyAlignment="1">
      <alignment horizontal="center" wrapText="1"/>
    </xf>
    <xf numFmtId="0" fontId="2" fillId="16" borderId="0" xfId="0" applyFont="1" applyFill="1" applyAlignment="1">
      <alignment horizontal="center" wrapText="1"/>
    </xf>
    <xf numFmtId="175" fontId="11" fillId="16" borderId="0" xfId="0" applyNumberFormat="1" applyFont="1" applyFill="1"/>
    <xf numFmtId="0" fontId="21" fillId="16" borderId="0" xfId="0" applyFont="1" applyFill="1" applyAlignment="1">
      <alignment horizontal="right" wrapText="1"/>
    </xf>
    <xf numFmtId="182" fontId="2" fillId="16" borderId="0" xfId="0" applyNumberFormat="1" applyFont="1" applyFill="1"/>
    <xf numFmtId="3" fontId="96" fillId="16" borderId="0" xfId="0" applyNumberFormat="1" applyFont="1" applyFill="1" applyAlignment="1">
      <alignment wrapText="1"/>
    </xf>
    <xf numFmtId="0" fontId="71" fillId="2" borderId="0" xfId="0" quotePrefix="1" applyFont="1" applyFill="1" applyAlignment="1">
      <alignment vertical="center"/>
    </xf>
    <xf numFmtId="0" fontId="37" fillId="16" borderId="129" xfId="0" applyFont="1" applyFill="1" applyBorder="1" applyAlignment="1">
      <alignment vertical="center"/>
    </xf>
    <xf numFmtId="0" fontId="60" fillId="16" borderId="107" xfId="0" applyFont="1" applyFill="1" applyBorder="1" applyAlignment="1">
      <alignment vertical="center"/>
    </xf>
    <xf numFmtId="166" fontId="60" fillId="16" borderId="107" xfId="0" applyNumberFormat="1" applyFont="1" applyFill="1" applyBorder="1" applyAlignment="1">
      <alignment wrapText="1"/>
    </xf>
    <xf numFmtId="0" fontId="91" fillId="16" borderId="107" xfId="0" applyFont="1" applyFill="1" applyBorder="1"/>
    <xf numFmtId="184" fontId="21" fillId="34" borderId="105" xfId="0" applyNumberFormat="1" applyFont="1" applyFill="1" applyBorder="1" applyAlignment="1" applyProtection="1">
      <alignment horizontal="center" vertical="center" wrapText="1"/>
      <protection locked="0"/>
    </xf>
    <xf numFmtId="3" fontId="8" fillId="9" borderId="105" xfId="0" applyNumberFormat="1" applyFont="1" applyFill="1" applyBorder="1"/>
    <xf numFmtId="3" fontId="11" fillId="16" borderId="105" xfId="0" applyNumberFormat="1" applyFont="1" applyFill="1" applyBorder="1"/>
    <xf numFmtId="3" fontId="11" fillId="9" borderId="105" xfId="0" applyNumberFormat="1" applyFont="1" applyFill="1" applyBorder="1"/>
    <xf numFmtId="184" fontId="9" fillId="8" borderId="34" xfId="0" applyNumberFormat="1" applyFont="1" applyFill="1" applyBorder="1" applyAlignment="1" applyProtection="1">
      <alignment horizontal="center" vertical="center" wrapText="1"/>
      <protection locked="0"/>
    </xf>
    <xf numFmtId="0" fontId="21" fillId="16" borderId="105" xfId="0" applyFont="1" applyFill="1" applyBorder="1" applyAlignment="1">
      <alignment vertical="center" wrapText="1"/>
    </xf>
    <xf numFmtId="0" fontId="8" fillId="9" borderId="105" xfId="0" applyFont="1" applyFill="1" applyBorder="1"/>
    <xf numFmtId="0" fontId="11" fillId="9" borderId="105" xfId="0" applyFont="1" applyFill="1" applyBorder="1"/>
    <xf numFmtId="3" fontId="21" fillId="9" borderId="105" xfId="0" applyNumberFormat="1" applyFont="1" applyFill="1" applyBorder="1"/>
    <xf numFmtId="173" fontId="11" fillId="6" borderId="0" xfId="0" applyNumberFormat="1" applyFont="1" applyFill="1" applyAlignment="1">
      <alignment horizontal="center" vertical="center"/>
    </xf>
    <xf numFmtId="3" fontId="85" fillId="16" borderId="34" xfId="0" applyNumberFormat="1" applyFont="1" applyFill="1" applyBorder="1" applyAlignment="1" applyProtection="1">
      <alignment horizontal="left" vertical="top" wrapText="1"/>
      <protection locked="0"/>
    </xf>
    <xf numFmtId="3" fontId="85" fillId="16" borderId="26" xfId="0" applyNumberFormat="1" applyFont="1" applyFill="1" applyBorder="1" applyAlignment="1" applyProtection="1">
      <alignment horizontal="left" vertical="top" wrapText="1"/>
      <protection locked="0"/>
    </xf>
    <xf numFmtId="0" fontId="5" fillId="7" borderId="26" xfId="0" applyFont="1" applyFill="1" applyBorder="1"/>
    <xf numFmtId="3" fontId="85" fillId="16" borderId="26" xfId="0" applyNumberFormat="1" applyFont="1" applyFill="1" applyBorder="1" applyAlignment="1">
      <alignment wrapText="1"/>
    </xf>
    <xf numFmtId="0" fontId="5" fillId="7" borderId="34" xfId="0" applyFont="1" applyFill="1" applyBorder="1"/>
    <xf numFmtId="171" fontId="9" fillId="32" borderId="34" xfId="0" applyNumberFormat="1" applyFont="1" applyFill="1" applyBorder="1" applyAlignment="1" applyProtection="1">
      <alignment horizontal="left" vertical="center" wrapText="1"/>
      <protection locked="0"/>
    </xf>
    <xf numFmtId="0" fontId="7" fillId="7" borderId="34" xfId="0" applyFont="1" applyFill="1" applyBorder="1" applyAlignment="1">
      <alignment horizontal="right"/>
    </xf>
    <xf numFmtId="0" fontId="85" fillId="16" borderId="34" xfId="0" applyFont="1" applyFill="1" applyBorder="1" applyAlignment="1">
      <alignment wrapText="1"/>
    </xf>
    <xf numFmtId="3" fontId="31" fillId="16" borderId="34" xfId="0" applyNumberFormat="1" applyFont="1" applyFill="1" applyBorder="1"/>
    <xf numFmtId="171" fontId="9" fillId="32" borderId="34" xfId="0" applyNumberFormat="1" applyFont="1" applyFill="1" applyBorder="1" applyAlignment="1" applyProtection="1">
      <alignment horizontal="center" vertical="center" wrapText="1"/>
      <protection locked="0"/>
    </xf>
    <xf numFmtId="3" fontId="85" fillId="16" borderId="34" xfId="0" applyNumberFormat="1" applyFont="1" applyFill="1" applyBorder="1" applyAlignment="1">
      <alignment wrapText="1"/>
    </xf>
    <xf numFmtId="0" fontId="44" fillId="7" borderId="0" xfId="0" applyFont="1" applyFill="1"/>
    <xf numFmtId="0" fontId="44" fillId="2" borderId="0" xfId="0" applyFont="1" applyFill="1"/>
    <xf numFmtId="167" fontId="9" fillId="32" borderId="133" xfId="0" applyNumberFormat="1" applyFont="1" applyFill="1" applyBorder="1" applyAlignment="1" applyProtection="1">
      <alignment horizontal="center" vertical="center" wrapText="1"/>
      <protection locked="0"/>
    </xf>
    <xf numFmtId="0" fontId="85" fillId="16" borderId="134" xfId="0" applyFont="1" applyFill="1" applyBorder="1" applyAlignment="1">
      <alignment wrapText="1"/>
    </xf>
    <xf numFmtId="3" fontId="34" fillId="0" borderId="0" xfId="0" applyNumberFormat="1" applyFont="1" applyAlignment="1">
      <alignment vertical="top" wrapText="1"/>
    </xf>
    <xf numFmtId="0" fontId="7" fillId="7" borderId="26" xfId="0" applyFont="1" applyFill="1" applyBorder="1" applyAlignment="1">
      <alignment horizontal="right"/>
    </xf>
    <xf numFmtId="3" fontId="31" fillId="16" borderId="26" xfId="0" applyNumberFormat="1" applyFont="1" applyFill="1" applyBorder="1"/>
    <xf numFmtId="0" fontId="11" fillId="0" borderId="64" xfId="0" applyFont="1" applyBorder="1" applyAlignment="1">
      <alignment horizontal="left" vertical="top" wrapText="1"/>
    </xf>
    <xf numFmtId="0" fontId="5" fillId="7" borderId="69" xfId="0" applyFont="1" applyFill="1" applyBorder="1"/>
    <xf numFmtId="0" fontId="3" fillId="3" borderId="136" xfId="0" applyFont="1" applyFill="1" applyBorder="1" applyAlignment="1">
      <alignment horizontal="left" vertical="center" wrapText="1"/>
    </xf>
    <xf numFmtId="0" fontId="3" fillId="3" borderId="135" xfId="0" applyFont="1" applyFill="1" applyBorder="1" applyAlignment="1">
      <alignment horizontal="left" vertical="center" wrapText="1"/>
    </xf>
    <xf numFmtId="0" fontId="52" fillId="16" borderId="110" xfId="0" applyFont="1" applyFill="1" applyBorder="1" applyAlignment="1">
      <alignment wrapText="1"/>
    </xf>
    <xf numFmtId="0" fontId="52" fillId="16" borderId="107" xfId="0" applyFont="1" applyFill="1" applyBorder="1" applyAlignment="1">
      <alignment horizontal="left" wrapText="1"/>
    </xf>
    <xf numFmtId="0" fontId="3" fillId="3" borderId="137" xfId="0" applyFont="1" applyFill="1" applyBorder="1" applyAlignment="1">
      <alignment horizontal="left" vertical="center" wrapText="1"/>
    </xf>
    <xf numFmtId="3" fontId="5" fillId="7" borderId="0" xfId="0" applyNumberFormat="1" applyFont="1" applyFill="1" applyAlignment="1">
      <alignment horizontal="right"/>
    </xf>
    <xf numFmtId="0" fontId="2" fillId="0" borderId="138" xfId="0" applyFont="1" applyBorder="1"/>
    <xf numFmtId="0" fontId="2" fillId="0" borderId="139" xfId="0" applyFont="1" applyBorder="1"/>
    <xf numFmtId="0" fontId="99" fillId="0" borderId="0" xfId="0" applyFont="1"/>
    <xf numFmtId="0" fontId="2" fillId="0" borderId="140" xfId="0" applyFont="1" applyBorder="1"/>
    <xf numFmtId="0" fontId="2" fillId="0" borderId="141" xfId="0" applyFont="1" applyBorder="1"/>
    <xf numFmtId="0" fontId="2" fillId="0" borderId="106" xfId="0" applyFont="1" applyBorder="1"/>
    <xf numFmtId="0" fontId="0" fillId="0" borderId="106" xfId="0" applyBorder="1" applyAlignment="1">
      <alignment horizontal="center"/>
    </xf>
    <xf numFmtId="0" fontId="19" fillId="29" borderId="0" xfId="0" applyFont="1" applyFill="1" applyAlignment="1">
      <alignment horizontal="center"/>
    </xf>
    <xf numFmtId="0" fontId="34" fillId="16" borderId="0" xfId="0" applyFont="1" applyFill="1" applyAlignment="1">
      <alignment wrapText="1"/>
    </xf>
    <xf numFmtId="0" fontId="0" fillId="0" borderId="0" xfId="0" applyAlignment="1">
      <alignment horizontal="right"/>
    </xf>
    <xf numFmtId="0" fontId="21" fillId="16" borderId="0" xfId="0" applyFont="1" applyFill="1" applyAlignment="1">
      <alignment horizontal="center" wrapText="1"/>
    </xf>
    <xf numFmtId="4" fontId="34" fillId="16" borderId="0" xfId="0" applyNumberFormat="1" applyFont="1" applyFill="1" applyAlignment="1">
      <alignment wrapText="1"/>
    </xf>
    <xf numFmtId="4" fontId="59" fillId="16" borderId="0" xfId="0" applyNumberFormat="1" applyFont="1" applyFill="1" applyAlignment="1">
      <alignment horizontal="right" wrapText="1"/>
    </xf>
    <xf numFmtId="0" fontId="37" fillId="16" borderId="0" xfId="0" applyFont="1" applyFill="1" applyAlignment="1">
      <alignment wrapText="1"/>
    </xf>
    <xf numFmtId="0" fontId="37" fillId="16" borderId="0" xfId="0" applyFont="1" applyFill="1" applyAlignment="1">
      <alignment horizontal="left" wrapText="1"/>
    </xf>
    <xf numFmtId="0" fontId="88" fillId="16" borderId="0" xfId="0" applyFont="1" applyFill="1" applyAlignment="1">
      <alignment wrapText="1"/>
    </xf>
    <xf numFmtId="0" fontId="22" fillId="0" borderId="0" xfId="0" applyFont="1"/>
    <xf numFmtId="3" fontId="34" fillId="16" borderId="0" xfId="0" applyNumberFormat="1" applyFont="1" applyFill="1" applyAlignment="1">
      <alignment wrapText="1"/>
    </xf>
    <xf numFmtId="3" fontId="21" fillId="16" borderId="0" xfId="0" applyNumberFormat="1" applyFont="1" applyFill="1" applyAlignment="1">
      <alignment wrapText="1"/>
    </xf>
    <xf numFmtId="0" fontId="34" fillId="16" borderId="100" xfId="0" applyFont="1" applyFill="1" applyBorder="1" applyAlignment="1">
      <alignment wrapText="1"/>
    </xf>
    <xf numFmtId="3" fontId="34" fillId="16" borderId="100" xfId="0" applyNumberFormat="1" applyFont="1" applyFill="1" applyBorder="1" applyAlignment="1">
      <alignment wrapText="1"/>
    </xf>
    <xf numFmtId="0" fontId="37" fillId="16" borderId="100" xfId="0" applyFont="1" applyFill="1" applyBorder="1" applyAlignment="1">
      <alignment wrapText="1"/>
    </xf>
    <xf numFmtId="0" fontId="22" fillId="16" borderId="100" xfId="0" applyFont="1" applyFill="1" applyBorder="1" applyAlignment="1">
      <alignment wrapText="1"/>
    </xf>
    <xf numFmtId="0" fontId="31" fillId="16" borderId="0" xfId="0" applyFont="1" applyFill="1" applyAlignment="1">
      <alignment horizontal="center" wrapText="1"/>
    </xf>
    <xf numFmtId="3" fontId="31" fillId="16" borderId="0" xfId="0" applyNumberFormat="1" applyFont="1" applyFill="1" applyAlignment="1">
      <alignment wrapText="1"/>
    </xf>
    <xf numFmtId="3" fontId="0" fillId="0" borderId="106" xfId="0" applyNumberFormat="1" applyBorder="1" applyAlignment="1">
      <alignment horizontal="left" vertical="top"/>
    </xf>
    <xf numFmtId="0" fontId="0" fillId="0" borderId="106" xfId="0" applyBorder="1" applyAlignment="1">
      <alignment horizontal="left" vertical="top"/>
    </xf>
    <xf numFmtId="3" fontId="34" fillId="16" borderId="2" xfId="0" applyNumberFormat="1" applyFont="1" applyFill="1" applyBorder="1" applyAlignment="1">
      <alignment horizontal="center"/>
    </xf>
    <xf numFmtId="0" fontId="34" fillId="16" borderId="0" xfId="0" applyFont="1" applyFill="1" applyAlignment="1">
      <alignment horizontal="left" vertical="center"/>
    </xf>
    <xf numFmtId="3" fontId="8" fillId="0" borderId="5" xfId="0" applyNumberFormat="1" applyFont="1" applyBorder="1" applyAlignment="1">
      <alignment horizontal="left" vertical="top" wrapText="1"/>
    </xf>
    <xf numFmtId="0" fontId="83" fillId="22" borderId="72" xfId="0" applyFont="1" applyFill="1" applyBorder="1" applyAlignment="1">
      <alignment vertical="center"/>
    </xf>
    <xf numFmtId="3" fontId="8" fillId="4" borderId="4" xfId="0" applyNumberFormat="1" applyFont="1" applyFill="1" applyBorder="1" applyAlignment="1" applyProtection="1">
      <alignment shrinkToFit="1"/>
      <protection locked="0"/>
    </xf>
    <xf numFmtId="3" fontId="34" fillId="16" borderId="2" xfId="0" applyNumberFormat="1" applyFont="1" applyFill="1" applyBorder="1" applyAlignment="1">
      <alignment shrinkToFit="1"/>
    </xf>
    <xf numFmtId="3" fontId="8" fillId="7" borderId="0" xfId="0" applyNumberFormat="1" applyFont="1" applyFill="1" applyAlignment="1">
      <alignment shrinkToFit="1"/>
    </xf>
    <xf numFmtId="4" fontId="8" fillId="2" borderId="4" xfId="0" applyNumberFormat="1" applyFont="1" applyFill="1" applyBorder="1" applyAlignment="1">
      <alignment horizontal="right" shrinkToFit="1"/>
    </xf>
    <xf numFmtId="3" fontId="5" fillId="7" borderId="0" xfId="0" applyNumberFormat="1" applyFont="1" applyFill="1" applyAlignment="1">
      <alignment shrinkToFit="1"/>
    </xf>
    <xf numFmtId="3" fontId="0" fillId="7" borderId="0" xfId="0" applyNumberFormat="1" applyFill="1" applyAlignment="1">
      <alignment shrinkToFit="1"/>
    </xf>
    <xf numFmtId="0" fontId="0" fillId="7" borderId="0" xfId="0" applyFill="1" applyAlignment="1">
      <alignment shrinkToFit="1"/>
    </xf>
    <xf numFmtId="0" fontId="8" fillId="7" borderId="0" xfId="0" applyFont="1" applyFill="1" applyAlignment="1">
      <alignment shrinkToFit="1"/>
    </xf>
    <xf numFmtId="0" fontId="11" fillId="16" borderId="0" xfId="0" applyFont="1" applyFill="1"/>
    <xf numFmtId="14" fontId="11" fillId="0" borderId="0" xfId="0" applyNumberFormat="1" applyFont="1" applyAlignment="1">
      <alignment horizontal="left" vertical="center"/>
    </xf>
    <xf numFmtId="3" fontId="11" fillId="0" borderId="0" xfId="0" applyNumberFormat="1" applyFont="1" applyAlignment="1">
      <alignment horizontal="left" indent="3"/>
    </xf>
    <xf numFmtId="0" fontId="11" fillId="0" borderId="0" xfId="0" applyFont="1" applyAlignment="1">
      <alignment horizontal="left" vertical="center" indent="3"/>
    </xf>
    <xf numFmtId="14" fontId="7" fillId="9" borderId="0" xfId="0" applyNumberFormat="1" applyFont="1" applyFill="1"/>
    <xf numFmtId="0" fontId="11" fillId="0" borderId="0" xfId="0" applyFont="1" applyAlignment="1">
      <alignment horizontal="left"/>
    </xf>
    <xf numFmtId="14" fontId="11" fillId="0" borderId="0" xfId="0" applyNumberFormat="1" applyFont="1" applyAlignment="1">
      <alignment horizontal="center"/>
    </xf>
    <xf numFmtId="0" fontId="11" fillId="0" borderId="5" xfId="0" applyFont="1" applyBorder="1" applyAlignment="1">
      <alignment horizontal="left" vertical="top" wrapText="1"/>
    </xf>
    <xf numFmtId="0" fontId="11" fillId="0" borderId="0" xfId="0" applyFont="1" applyAlignment="1">
      <alignment horizontal="left" vertical="top"/>
    </xf>
    <xf numFmtId="0" fontId="100" fillId="0" borderId="0" xfId="0" applyFont="1" applyAlignment="1">
      <alignment vertical="top"/>
    </xf>
    <xf numFmtId="0" fontId="70" fillId="0" borderId="68" xfId="0" applyFont="1" applyBorder="1" applyAlignment="1">
      <alignment vertical="top" wrapText="1"/>
    </xf>
    <xf numFmtId="0" fontId="70" fillId="0" borderId="0" xfId="0" applyFont="1" applyAlignment="1">
      <alignment vertical="top" wrapText="1"/>
    </xf>
    <xf numFmtId="0" fontId="52" fillId="16" borderId="0" xfId="0" applyFont="1" applyFill="1" applyAlignment="1">
      <alignment horizontal="right" wrapText="1"/>
    </xf>
    <xf numFmtId="0" fontId="0" fillId="7" borderId="69" xfId="0" applyFill="1" applyBorder="1" applyAlignment="1">
      <alignment horizontal="center"/>
    </xf>
    <xf numFmtId="0" fontId="65" fillId="29" borderId="0" xfId="0" applyFont="1" applyFill="1" applyAlignment="1">
      <alignment horizontal="center"/>
    </xf>
    <xf numFmtId="0" fontId="9" fillId="3" borderId="32" xfId="0" applyFont="1" applyFill="1" applyBorder="1" applyAlignment="1">
      <alignment horizontal="center" wrapText="1"/>
    </xf>
    <xf numFmtId="0" fontId="65" fillId="2" borderId="0" xfId="0" applyFont="1" applyFill="1" applyAlignment="1">
      <alignment horizontal="center"/>
    </xf>
    <xf numFmtId="0" fontId="8" fillId="4" borderId="32" xfId="0" applyFont="1" applyFill="1" applyBorder="1" applyAlignment="1" applyProtection="1">
      <alignment horizontal="center"/>
      <protection locked="0"/>
    </xf>
    <xf numFmtId="9" fontId="8" fillId="4" borderId="32" xfId="1" applyFont="1" applyFill="1" applyBorder="1" applyAlignment="1" applyProtection="1">
      <alignment horizontal="center"/>
      <protection locked="0"/>
    </xf>
    <xf numFmtId="14" fontId="34" fillId="4" borderId="33" xfId="0" applyNumberFormat="1" applyFont="1" applyFill="1" applyBorder="1" applyAlignment="1" applyProtection="1">
      <alignment horizontal="center"/>
      <protection locked="0"/>
    </xf>
    <xf numFmtId="0" fontId="34" fillId="4" borderId="5" xfId="0" applyFont="1" applyFill="1" applyBorder="1" applyAlignment="1" applyProtection="1">
      <alignment horizontal="center"/>
      <protection locked="0"/>
    </xf>
    <xf numFmtId="0" fontId="34" fillId="4" borderId="33" xfId="0" applyFont="1" applyFill="1" applyBorder="1" applyAlignment="1" applyProtection="1">
      <alignment horizontal="center"/>
      <protection locked="0"/>
    </xf>
    <xf numFmtId="0" fontId="9" fillId="3" borderId="142" xfId="0" applyFont="1" applyFill="1" applyBorder="1" applyAlignment="1">
      <alignment vertical="center" wrapText="1"/>
    </xf>
    <xf numFmtId="0" fontId="9" fillId="3" borderId="127" xfId="0" applyFont="1" applyFill="1" applyBorder="1" applyAlignment="1">
      <alignment vertical="center" wrapText="1"/>
    </xf>
    <xf numFmtId="0" fontId="9" fillId="3" borderId="122" xfId="0" applyFont="1" applyFill="1" applyBorder="1" applyAlignment="1">
      <alignment vertical="center" wrapText="1"/>
    </xf>
    <xf numFmtId="0" fontId="9" fillId="3" borderId="5" xfId="0" applyFont="1" applyFill="1" applyBorder="1" applyAlignment="1">
      <alignment horizontal="left" vertical="center" wrapText="1"/>
    </xf>
    <xf numFmtId="3" fontId="34" fillId="2" borderId="86" xfId="0" applyNumberFormat="1" applyFont="1" applyFill="1" applyBorder="1" applyAlignment="1" applyProtection="1">
      <alignment horizontal="center"/>
      <protection locked="0"/>
    </xf>
    <xf numFmtId="0" fontId="37" fillId="7" borderId="0" xfId="0" applyFont="1" applyFill="1"/>
    <xf numFmtId="9" fontId="34" fillId="2" borderId="64" xfId="1" applyFont="1" applyFill="1" applyBorder="1" applyAlignment="1" applyProtection="1">
      <protection locked="0"/>
    </xf>
    <xf numFmtId="0" fontId="101" fillId="2" borderId="4" xfId="3" applyFont="1" applyFill="1" applyBorder="1" applyAlignment="1" applyProtection="1">
      <alignment vertical="top" wrapText="1"/>
      <protection locked="0"/>
    </xf>
    <xf numFmtId="0" fontId="63" fillId="2" borderId="0" xfId="0" applyFont="1" applyFill="1" applyAlignment="1">
      <alignment horizontal="center"/>
    </xf>
    <xf numFmtId="0" fontId="37" fillId="7" borderId="69" xfId="0" applyFont="1" applyFill="1" applyBorder="1" applyAlignment="1">
      <alignment horizontal="center"/>
    </xf>
    <xf numFmtId="0" fontId="21" fillId="30" borderId="4" xfId="0" applyFont="1" applyFill="1" applyBorder="1" applyAlignment="1">
      <alignment horizontal="center" wrapText="1"/>
    </xf>
    <xf numFmtId="0" fontId="22" fillId="7" borderId="0" xfId="0" applyFont="1" applyFill="1"/>
    <xf numFmtId="3" fontId="34" fillId="2" borderId="86" xfId="0" applyNumberFormat="1" applyFont="1" applyFill="1" applyBorder="1" applyAlignment="1" applyProtection="1">
      <alignment horizontal="center" vertical="center"/>
      <protection locked="0"/>
    </xf>
    <xf numFmtId="9" fontId="37" fillId="22" borderId="0" xfId="1" applyFont="1" applyFill="1" applyBorder="1" applyProtection="1">
      <protection locked="0"/>
    </xf>
    <xf numFmtId="3" fontId="22" fillId="2" borderId="51" xfId="0" applyNumberFormat="1" applyFont="1" applyFill="1" applyBorder="1" applyAlignment="1">
      <alignment wrapText="1"/>
    </xf>
    <xf numFmtId="0" fontId="37" fillId="2" borderId="56" xfId="0" applyFont="1" applyFill="1" applyBorder="1"/>
    <xf numFmtId="0" fontId="22" fillId="2" borderId="56" xfId="0" applyFont="1" applyFill="1" applyBorder="1" applyAlignment="1">
      <alignment horizontal="center" vertical="center"/>
    </xf>
    <xf numFmtId="9" fontId="37" fillId="4" borderId="56" xfId="1" applyFont="1" applyFill="1" applyBorder="1" applyAlignment="1" applyProtection="1">
      <alignment horizontal="center" vertical="center"/>
    </xf>
    <xf numFmtId="0" fontId="37" fillId="2" borderId="85" xfId="0" applyFont="1" applyFill="1" applyBorder="1"/>
    <xf numFmtId="0" fontId="0" fillId="7" borderId="143" xfId="0" applyFill="1" applyBorder="1"/>
    <xf numFmtId="0" fontId="60" fillId="2" borderId="0" xfId="0" applyFont="1" applyFill="1" applyAlignment="1">
      <alignment vertical="center"/>
    </xf>
    <xf numFmtId="3" fontId="85" fillId="16" borderId="110" xfId="2" quotePrefix="1" applyNumberFormat="1" applyFont="1" applyFill="1" applyBorder="1" applyAlignment="1" applyProtection="1">
      <alignment horizontal="right" shrinkToFit="1"/>
      <protection locked="0"/>
    </xf>
    <xf numFmtId="3" fontId="86" fillId="16" borderId="110" xfId="2" quotePrefix="1" applyNumberFormat="1" applyFont="1" applyFill="1" applyBorder="1" applyAlignment="1" applyProtection="1">
      <alignment horizontal="right" shrinkToFit="1"/>
      <protection locked="0"/>
    </xf>
    <xf numFmtId="9" fontId="86" fillId="16" borderId="110" xfId="1" quotePrefix="1" applyFont="1" applyFill="1" applyBorder="1" applyAlignment="1" applyProtection="1">
      <alignment horizontal="right" shrinkToFit="1"/>
      <protection locked="0"/>
    </xf>
    <xf numFmtId="9" fontId="60" fillId="16" borderId="110" xfId="1" quotePrefix="1" applyFont="1" applyFill="1" applyBorder="1" applyAlignment="1" applyProtection="1">
      <alignment horizontal="right" shrinkToFit="1"/>
      <protection locked="0"/>
    </xf>
    <xf numFmtId="3" fontId="85" fillId="16" borderId="107" xfId="2" quotePrefix="1" applyNumberFormat="1" applyFont="1" applyFill="1" applyBorder="1" applyAlignment="1" applyProtection="1">
      <alignment horizontal="right" shrinkToFit="1"/>
      <protection locked="0"/>
    </xf>
    <xf numFmtId="3" fontId="86" fillId="16" borderId="107" xfId="2" quotePrefix="1" applyNumberFormat="1" applyFont="1" applyFill="1" applyBorder="1" applyAlignment="1" applyProtection="1">
      <alignment horizontal="right" shrinkToFit="1"/>
      <protection locked="0"/>
    </xf>
    <xf numFmtId="9" fontId="86" fillId="16" borderId="107" xfId="1" quotePrefix="1" applyFont="1" applyFill="1" applyBorder="1" applyAlignment="1" applyProtection="1">
      <alignment horizontal="right" shrinkToFit="1"/>
      <protection locked="0"/>
    </xf>
    <xf numFmtId="9" fontId="60" fillId="16" borderId="107" xfId="1" quotePrefix="1" applyFont="1" applyFill="1" applyBorder="1" applyAlignment="1" applyProtection="1">
      <alignment horizontal="right" shrinkToFit="1"/>
      <protection locked="0"/>
    </xf>
    <xf numFmtId="3" fontId="52" fillId="16" borderId="107" xfId="2" applyNumberFormat="1" applyFont="1" applyFill="1" applyBorder="1" applyAlignment="1">
      <alignment shrinkToFit="1"/>
    </xf>
    <xf numFmtId="3" fontId="87" fillId="16" borderId="107" xfId="2" applyNumberFormat="1" applyFont="1" applyFill="1" applyBorder="1" applyAlignment="1">
      <alignment shrinkToFit="1"/>
    </xf>
    <xf numFmtId="9" fontId="87" fillId="16" borderId="107" xfId="1" applyFont="1" applyFill="1" applyBorder="1" applyAlignment="1">
      <alignment shrinkToFit="1"/>
    </xf>
    <xf numFmtId="9" fontId="84" fillId="16" borderId="107" xfId="1" applyFont="1" applyFill="1" applyBorder="1" applyAlignment="1">
      <alignment shrinkToFit="1"/>
    </xf>
    <xf numFmtId="3" fontId="85" fillId="16" borderId="107" xfId="0" quotePrefix="1" applyNumberFormat="1" applyFont="1" applyFill="1" applyBorder="1" applyAlignment="1" applyProtection="1">
      <alignment horizontal="right" shrinkToFit="1"/>
      <protection locked="0"/>
    </xf>
    <xf numFmtId="3" fontId="86" fillId="16" borderId="107" xfId="0" quotePrefix="1" applyNumberFormat="1" applyFont="1" applyFill="1" applyBorder="1" applyAlignment="1" applyProtection="1">
      <alignment horizontal="right" shrinkToFit="1"/>
      <protection locked="0"/>
    </xf>
    <xf numFmtId="3" fontId="85" fillId="16" borderId="107" xfId="2" applyNumberFormat="1" applyFont="1" applyFill="1" applyBorder="1" applyAlignment="1">
      <alignment shrinkToFit="1"/>
    </xf>
    <xf numFmtId="3" fontId="86" fillId="16" borderId="107" xfId="2" applyNumberFormat="1" applyFont="1" applyFill="1" applyBorder="1" applyAlignment="1">
      <alignment shrinkToFit="1"/>
    </xf>
    <xf numFmtId="9" fontId="86" fillId="16" borderId="107" xfId="1" applyFont="1" applyFill="1" applyBorder="1" applyAlignment="1">
      <alignment shrinkToFit="1"/>
    </xf>
    <xf numFmtId="9" fontId="60" fillId="16" borderId="107" xfId="1" applyFont="1" applyFill="1" applyBorder="1" applyAlignment="1">
      <alignment shrinkToFit="1"/>
    </xf>
    <xf numFmtId="3" fontId="52" fillId="16" borderId="107" xfId="2" quotePrefix="1" applyNumberFormat="1" applyFont="1" applyFill="1" applyBorder="1" applyAlignment="1" applyProtection="1">
      <alignment horizontal="right" shrinkToFit="1"/>
      <protection locked="0"/>
    </xf>
    <xf numFmtId="3" fontId="87" fillId="16" borderId="107" xfId="2" quotePrefix="1" applyNumberFormat="1" applyFont="1" applyFill="1" applyBorder="1" applyAlignment="1" applyProtection="1">
      <alignment horizontal="right" shrinkToFit="1"/>
      <protection locked="0"/>
    </xf>
    <xf numFmtId="9" fontId="87" fillId="16" borderId="107" xfId="1" quotePrefix="1" applyFont="1" applyFill="1" applyBorder="1" applyAlignment="1" applyProtection="1">
      <alignment horizontal="right" shrinkToFit="1"/>
      <protection locked="0"/>
    </xf>
    <xf numFmtId="9" fontId="84" fillId="16" borderId="107" xfId="1" quotePrefix="1" applyFont="1" applyFill="1" applyBorder="1" applyAlignment="1" applyProtection="1">
      <alignment horizontal="right" shrinkToFit="1"/>
      <protection locked="0"/>
    </xf>
    <xf numFmtId="3" fontId="52" fillId="16" borderId="107" xfId="0" applyNumberFormat="1" applyFont="1" applyFill="1" applyBorder="1" applyAlignment="1">
      <alignment shrinkToFit="1"/>
    </xf>
    <xf numFmtId="0" fontId="85" fillId="16" borderId="107" xfId="0" applyFont="1" applyFill="1" applyBorder="1" applyAlignment="1" applyProtection="1">
      <alignment horizontal="right" vertical="top" shrinkToFit="1"/>
      <protection locked="0"/>
    </xf>
    <xf numFmtId="178" fontId="85" fillId="16" borderId="110" xfId="0" applyNumberFormat="1" applyFont="1" applyFill="1" applyBorder="1" applyAlignment="1" applyProtection="1">
      <alignment horizontal="right" vertical="top" shrinkToFit="1"/>
      <protection locked="0"/>
    </xf>
    <xf numFmtId="9" fontId="85" fillId="16" borderId="110" xfId="1" applyFont="1" applyFill="1" applyBorder="1" applyAlignment="1" applyProtection="1">
      <alignment horizontal="right" vertical="top" shrinkToFit="1"/>
      <protection locked="0"/>
    </xf>
    <xf numFmtId="166" fontId="85" fillId="16" borderId="110" xfId="0" applyNumberFormat="1" applyFont="1" applyFill="1" applyBorder="1" applyAlignment="1" applyProtection="1">
      <alignment horizontal="right" vertical="top" shrinkToFit="1"/>
      <protection locked="0"/>
    </xf>
    <xf numFmtId="178" fontId="85" fillId="16" borderId="107" xfId="0" applyNumberFormat="1" applyFont="1" applyFill="1" applyBorder="1" applyAlignment="1" applyProtection="1">
      <alignment horizontal="right" vertical="top" shrinkToFit="1"/>
      <protection locked="0"/>
    </xf>
    <xf numFmtId="9" fontId="85" fillId="16" borderId="107" xfId="1" applyFont="1" applyFill="1" applyBorder="1" applyAlignment="1" applyProtection="1">
      <alignment horizontal="right" vertical="top" shrinkToFit="1"/>
      <protection locked="0"/>
    </xf>
    <xf numFmtId="166" fontId="85" fillId="16" borderId="107" xfId="0" applyNumberFormat="1" applyFont="1" applyFill="1" applyBorder="1" applyAlignment="1" applyProtection="1">
      <alignment horizontal="right" vertical="top" shrinkToFit="1"/>
      <protection locked="0"/>
    </xf>
    <xf numFmtId="171" fontId="52" fillId="16" borderId="107" xfId="0" applyNumberFormat="1" applyFont="1" applyFill="1" applyBorder="1" applyAlignment="1" applyProtection="1">
      <alignment horizontal="left" vertical="center" shrinkToFit="1"/>
      <protection locked="0"/>
    </xf>
    <xf numFmtId="3" fontId="85" fillId="16" borderId="110" xfId="0" applyNumberFormat="1" applyFont="1" applyFill="1" applyBorder="1" applyAlignment="1">
      <alignment horizontal="right" vertical="center" shrinkToFit="1"/>
    </xf>
    <xf numFmtId="165" fontId="52" fillId="16" borderId="110" xfId="1" applyNumberFormat="1" applyFont="1" applyFill="1" applyBorder="1" applyAlignment="1">
      <alignment shrinkToFit="1"/>
    </xf>
    <xf numFmtId="3" fontId="85" fillId="16" borderId="107" xfId="0" applyNumberFormat="1" applyFont="1" applyFill="1" applyBorder="1" applyAlignment="1">
      <alignment horizontal="right" vertical="center" shrinkToFit="1"/>
    </xf>
    <xf numFmtId="165" fontId="52" fillId="16" borderId="107" xfId="1" applyNumberFormat="1" applyFont="1" applyFill="1" applyBorder="1" applyAlignment="1">
      <alignment shrinkToFit="1"/>
    </xf>
    <xf numFmtId="0" fontId="52" fillId="16" borderId="107" xfId="0" applyFont="1" applyFill="1" applyBorder="1" applyAlignment="1">
      <alignment horizontal="right" vertical="center" shrinkToFit="1"/>
    </xf>
    <xf numFmtId="0" fontId="52" fillId="16" borderId="0" xfId="0" applyFont="1" applyFill="1" applyAlignment="1">
      <alignment shrinkToFit="1"/>
    </xf>
    <xf numFmtId="14" fontId="85" fillId="16" borderId="0" xfId="0" applyNumberFormat="1" applyFont="1" applyFill="1" applyAlignment="1">
      <alignment shrinkToFit="1"/>
    </xf>
    <xf numFmtId="0" fontId="85" fillId="16" borderId="0" xfId="0" applyFont="1" applyFill="1" applyAlignment="1">
      <alignment shrinkToFit="1"/>
    </xf>
    <xf numFmtId="3" fontId="85" fillId="16" borderId="107" xfId="0" applyNumberFormat="1" applyFont="1" applyFill="1" applyBorder="1" applyAlignment="1">
      <alignment shrinkToFit="1"/>
    </xf>
    <xf numFmtId="0" fontId="93" fillId="16" borderId="0" xfId="0" applyFont="1" applyFill="1"/>
    <xf numFmtId="0" fontId="9" fillId="3" borderId="109" xfId="0" applyFont="1" applyFill="1" applyBorder="1" applyAlignment="1">
      <alignment vertical="center" shrinkToFit="1"/>
    </xf>
    <xf numFmtId="0" fontId="9" fillId="3" borderId="111" xfId="0" applyFont="1" applyFill="1" applyBorder="1" applyAlignment="1">
      <alignment vertical="center" shrinkToFit="1"/>
    </xf>
    <xf numFmtId="0" fontId="9" fillId="3" borderId="111" xfId="0" applyFont="1" applyFill="1" applyBorder="1" applyAlignment="1">
      <alignment vertical="center" wrapText="1" shrinkToFit="1"/>
    </xf>
    <xf numFmtId="0" fontId="2" fillId="0" borderId="148" xfId="0" applyFont="1" applyBorder="1"/>
    <xf numFmtId="0" fontId="2" fillId="0" borderId="150" xfId="0" applyFont="1" applyBorder="1"/>
    <xf numFmtId="0" fontId="2" fillId="0" borderId="71" xfId="0" applyFont="1" applyBorder="1"/>
    <xf numFmtId="3" fontId="5" fillId="4" borderId="26" xfId="0" applyNumberFormat="1" applyFont="1" applyFill="1" applyBorder="1" applyProtection="1">
      <protection locked="0"/>
    </xf>
    <xf numFmtId="3" fontId="5" fillId="2" borderId="151" xfId="0" applyNumberFormat="1" applyFont="1" applyFill="1" applyBorder="1"/>
    <xf numFmtId="3" fontId="31" fillId="16" borderId="0" xfId="0" applyNumberFormat="1" applyFont="1" applyFill="1"/>
    <xf numFmtId="0" fontId="5" fillId="7" borderId="151" xfId="0" applyFont="1" applyFill="1" applyBorder="1"/>
    <xf numFmtId="0" fontId="7" fillId="7" borderId="151" xfId="0" applyFont="1" applyFill="1" applyBorder="1" applyAlignment="1">
      <alignment horizontal="right"/>
    </xf>
    <xf numFmtId="0" fontId="5" fillId="7" borderId="113" xfId="0" applyFont="1" applyFill="1" applyBorder="1"/>
    <xf numFmtId="0" fontId="7" fillId="7" borderId="113" xfId="0" applyFont="1" applyFill="1" applyBorder="1" applyAlignment="1">
      <alignment horizontal="right"/>
    </xf>
    <xf numFmtId="0" fontId="21" fillId="16" borderId="2" xfId="0" applyFont="1" applyFill="1" applyBorder="1" applyAlignment="1">
      <alignment wrapText="1"/>
    </xf>
    <xf numFmtId="3" fontId="8" fillId="2" borderId="118" xfId="0" applyNumberFormat="1" applyFont="1" applyFill="1" applyBorder="1"/>
    <xf numFmtId="0" fontId="61" fillId="16" borderId="0" xfId="0" applyFont="1" applyFill="1" applyAlignment="1">
      <alignment horizontal="center" wrapText="1"/>
    </xf>
    <xf numFmtId="3" fontId="0" fillId="0" borderId="100" xfId="0" applyNumberFormat="1" applyBorder="1"/>
    <xf numFmtId="3" fontId="2" fillId="0" borderId="100" xfId="0" applyNumberFormat="1" applyFont="1" applyBorder="1"/>
    <xf numFmtId="0" fontId="0" fillId="13" borderId="0" xfId="0" applyFill="1" applyProtection="1">
      <protection locked="0"/>
    </xf>
    <xf numFmtId="167" fontId="37" fillId="2" borderId="0" xfId="0" applyNumberFormat="1" applyFont="1" applyFill="1" applyAlignment="1" applyProtection="1">
      <alignment vertical="center" wrapText="1"/>
      <protection locked="0"/>
    </xf>
    <xf numFmtId="0" fontId="0" fillId="4" borderId="144" xfId="0" applyFill="1" applyBorder="1" applyAlignment="1" applyProtection="1">
      <alignment horizontal="center"/>
      <protection locked="0"/>
    </xf>
    <xf numFmtId="3" fontId="0" fillId="0" borderId="0" xfId="0" applyNumberFormat="1" applyAlignment="1">
      <alignment vertical="center"/>
    </xf>
    <xf numFmtId="0" fontId="76" fillId="0" borderId="0" xfId="0" applyFont="1" applyAlignment="1">
      <alignment vertical="center" wrapText="1"/>
    </xf>
    <xf numFmtId="0" fontId="23" fillId="0" borderId="0" xfId="3" applyAlignment="1">
      <alignment vertical="center"/>
    </xf>
    <xf numFmtId="3" fontId="0" fillId="0" borderId="106" xfId="0" applyNumberFormat="1" applyBorder="1" applyAlignment="1">
      <alignment horizontal="center"/>
    </xf>
    <xf numFmtId="3" fontId="2" fillId="0" borderId="106" xfId="0" applyNumberFormat="1" applyFont="1" applyBorder="1"/>
    <xf numFmtId="3" fontId="5" fillId="4" borderId="4" xfId="0" applyNumberFormat="1" applyFont="1" applyFill="1" applyBorder="1" applyAlignment="1" applyProtection="1">
      <alignment shrinkToFit="1"/>
      <protection locked="0"/>
    </xf>
    <xf numFmtId="165" fontId="11" fillId="9" borderId="0" xfId="1" applyNumberFormat="1" applyFont="1" applyFill="1" applyAlignment="1">
      <alignment shrinkToFit="1"/>
    </xf>
    <xf numFmtId="3" fontId="11" fillId="16" borderId="0" xfId="0" applyNumberFormat="1" applyFont="1" applyFill="1" applyAlignment="1">
      <alignment shrinkToFit="1"/>
    </xf>
    <xf numFmtId="165" fontId="64" fillId="9" borderId="0" xfId="1" applyNumberFormat="1" applyFont="1" applyFill="1" applyAlignment="1">
      <alignment shrinkToFit="1"/>
    </xf>
    <xf numFmtId="165" fontId="8" fillId="9" borderId="0" xfId="1" applyNumberFormat="1" applyFont="1" applyFill="1" applyAlignment="1">
      <alignment shrinkToFit="1"/>
    </xf>
    <xf numFmtId="3" fontId="8" fillId="16" borderId="0" xfId="0" applyNumberFormat="1" applyFont="1" applyFill="1" applyAlignment="1">
      <alignment shrinkToFit="1"/>
    </xf>
    <xf numFmtId="165" fontId="45" fillId="9" borderId="0" xfId="1" applyNumberFormat="1" applyFont="1" applyFill="1" applyAlignment="1">
      <alignment shrinkToFit="1"/>
    </xf>
    <xf numFmtId="3" fontId="11" fillId="9" borderId="0" xfId="0" applyNumberFormat="1" applyFont="1" applyFill="1" applyAlignment="1">
      <alignment shrinkToFit="1"/>
    </xf>
    <xf numFmtId="165" fontId="8" fillId="9" borderId="62" xfId="1" applyNumberFormat="1" applyFont="1" applyFill="1" applyBorder="1" applyAlignment="1">
      <alignment shrinkToFit="1"/>
    </xf>
    <xf numFmtId="3" fontId="5" fillId="4" borderId="27" xfId="0" applyNumberFormat="1" applyFont="1" applyFill="1" applyBorder="1" applyAlignment="1" applyProtection="1">
      <alignment shrinkToFit="1"/>
      <protection locked="0"/>
    </xf>
    <xf numFmtId="3" fontId="8" fillId="16" borderId="27" xfId="0" applyNumberFormat="1" applyFont="1" applyFill="1" applyBorder="1" applyAlignment="1">
      <alignment shrinkToFit="1"/>
    </xf>
    <xf numFmtId="3" fontId="8" fillId="9" borderId="0" xfId="0" applyNumberFormat="1" applyFont="1" applyFill="1" applyAlignment="1">
      <alignment shrinkToFit="1"/>
    </xf>
    <xf numFmtId="0" fontId="0" fillId="9" borderId="0" xfId="0" applyFill="1" applyAlignment="1">
      <alignment shrinkToFit="1"/>
    </xf>
    <xf numFmtId="0" fontId="31" fillId="16" borderId="0" xfId="0" applyFont="1" applyFill="1" applyAlignment="1">
      <alignment vertical="center" shrinkToFit="1"/>
    </xf>
    <xf numFmtId="172" fontId="11" fillId="24" borderId="0" xfId="0" applyNumberFormat="1" applyFont="1" applyFill="1" applyAlignment="1">
      <alignment horizontal="center" vertical="center" shrinkToFit="1"/>
    </xf>
    <xf numFmtId="3" fontId="9" fillId="28" borderId="66" xfId="0" applyNumberFormat="1" applyFont="1" applyFill="1" applyBorder="1" applyAlignment="1">
      <alignment horizontal="center" vertical="center" shrinkToFit="1"/>
    </xf>
    <xf numFmtId="3" fontId="9" fillId="28" borderId="67" xfId="0" applyNumberFormat="1" applyFont="1" applyFill="1" applyBorder="1" applyAlignment="1">
      <alignment horizontal="center" vertical="center" shrinkToFit="1"/>
    </xf>
    <xf numFmtId="0" fontId="11" fillId="9" borderId="0" xfId="0" applyFont="1" applyFill="1" applyAlignment="1">
      <alignment shrinkToFit="1"/>
    </xf>
    <xf numFmtId="165" fontId="11" fillId="16" borderId="0" xfId="1" applyNumberFormat="1" applyFont="1" applyFill="1" applyAlignment="1">
      <alignment shrinkToFit="1"/>
    </xf>
    <xf numFmtId="0" fontId="0" fillId="9" borderId="0" xfId="0" applyFill="1" applyAlignment="1">
      <alignment horizontal="right" shrinkToFit="1"/>
    </xf>
    <xf numFmtId="0" fontId="62" fillId="9" borderId="0" xfId="0" applyFont="1" applyFill="1" applyAlignment="1">
      <alignment horizontal="right" shrinkToFit="1"/>
    </xf>
    <xf numFmtId="0" fontId="8" fillId="9" borderId="0" xfId="0" applyFont="1" applyFill="1" applyAlignment="1">
      <alignment horizontal="right" shrinkToFit="1"/>
    </xf>
    <xf numFmtId="0" fontId="19" fillId="9" borderId="0" xfId="0" applyFont="1" applyFill="1" applyAlignment="1">
      <alignment shrinkToFit="1"/>
    </xf>
    <xf numFmtId="3" fontId="0" fillId="9" borderId="0" xfId="0" applyNumberFormat="1" applyFill="1" applyAlignment="1">
      <alignment shrinkToFit="1"/>
    </xf>
    <xf numFmtId="0" fontId="45" fillId="9" borderId="0" xfId="0" applyFont="1" applyFill="1" applyAlignment="1">
      <alignment shrinkToFit="1"/>
    </xf>
    <xf numFmtId="3" fontId="45" fillId="4" borderId="4" xfId="0" applyNumberFormat="1" applyFont="1" applyFill="1" applyBorder="1" applyAlignment="1" applyProtection="1">
      <alignment shrinkToFit="1"/>
      <protection locked="0"/>
    </xf>
    <xf numFmtId="0" fontId="8" fillId="0" borderId="63" xfId="0" applyFont="1" applyBorder="1" applyAlignment="1">
      <alignment horizontal="left" vertical="top" wrapText="1"/>
    </xf>
    <xf numFmtId="0" fontId="23" fillId="0" borderId="0" xfId="3" applyFill="1"/>
    <xf numFmtId="3" fontId="85" fillId="16" borderId="105" xfId="0" applyNumberFormat="1" applyFont="1" applyFill="1" applyBorder="1" applyAlignment="1">
      <alignment horizontal="left" vertical="top" wrapText="1"/>
    </xf>
    <xf numFmtId="0" fontId="85" fillId="16" borderId="105" xfId="0" applyFont="1" applyFill="1" applyBorder="1" applyAlignment="1">
      <alignment horizontal="left" vertical="top" wrapText="1"/>
    </xf>
    <xf numFmtId="10" fontId="85" fillId="16" borderId="105" xfId="0" applyNumberFormat="1" applyFont="1" applyFill="1" applyBorder="1" applyAlignment="1">
      <alignment horizontal="center" vertical="top" wrapText="1"/>
    </xf>
    <xf numFmtId="188" fontId="85" fillId="16" borderId="105" xfId="0" applyNumberFormat="1" applyFont="1" applyFill="1" applyBorder="1" applyAlignment="1">
      <alignment horizontal="center" vertical="top" wrapText="1"/>
    </xf>
    <xf numFmtId="3" fontId="85" fillId="16" borderId="154" xfId="0" applyNumberFormat="1" applyFont="1" applyFill="1" applyBorder="1" applyAlignment="1">
      <alignment horizontal="left" vertical="top" wrapText="1"/>
    </xf>
    <xf numFmtId="0" fontId="85" fillId="16" borderId="154" xfId="0" applyFont="1" applyFill="1" applyBorder="1" applyAlignment="1">
      <alignment horizontal="left" vertical="top" wrapText="1"/>
    </xf>
    <xf numFmtId="10" fontId="85" fillId="16" borderId="154" xfId="0" applyNumberFormat="1" applyFont="1" applyFill="1" applyBorder="1" applyAlignment="1">
      <alignment horizontal="center" vertical="top" wrapText="1"/>
    </xf>
    <xf numFmtId="188" fontId="85" fillId="16" borderId="154" xfId="0" applyNumberFormat="1" applyFont="1" applyFill="1" applyBorder="1" applyAlignment="1">
      <alignment horizontal="center" vertical="top" wrapText="1"/>
    </xf>
    <xf numFmtId="10" fontId="85" fillId="16" borderId="153" xfId="0" applyNumberFormat="1" applyFont="1" applyFill="1" applyBorder="1" applyAlignment="1">
      <alignment horizontal="center" vertical="top" wrapText="1"/>
    </xf>
    <xf numFmtId="0" fontId="46" fillId="2" borderId="0" xfId="0" applyFont="1" applyFill="1" applyAlignment="1">
      <alignment horizontal="center"/>
    </xf>
    <xf numFmtId="0" fontId="20" fillId="2" borderId="0" xfId="0" applyFont="1" applyFill="1" applyAlignment="1">
      <alignment horizontal="right"/>
    </xf>
    <xf numFmtId="0" fontId="9" fillId="2" borderId="0" xfId="0" applyFont="1" applyFill="1" applyAlignment="1">
      <alignment horizontal="right"/>
    </xf>
    <xf numFmtId="0" fontId="46" fillId="2" borderId="0" xfId="0" applyFont="1" applyFill="1" applyAlignment="1">
      <alignment horizontal="right"/>
    </xf>
    <xf numFmtId="0" fontId="46" fillId="2" borderId="0" xfId="0" applyFont="1" applyFill="1"/>
    <xf numFmtId="0" fontId="23" fillId="7" borderId="0" xfId="3" applyFill="1" applyAlignment="1">
      <alignment horizontal="center"/>
    </xf>
    <xf numFmtId="14" fontId="0" fillId="2" borderId="64" xfId="0" applyNumberFormat="1" applyFill="1" applyBorder="1" applyAlignment="1" applyProtection="1">
      <alignment horizontal="center"/>
      <protection locked="0"/>
    </xf>
    <xf numFmtId="0" fontId="20" fillId="7" borderId="0" xfId="3" applyFont="1" applyFill="1" applyBorder="1" applyAlignment="1" applyProtection="1">
      <alignment horizontal="left" vertical="center"/>
    </xf>
    <xf numFmtId="3" fontId="8" fillId="13" borderId="5" xfId="1" applyNumberFormat="1" applyFont="1" applyFill="1" applyBorder="1" applyAlignment="1" applyProtection="1">
      <protection locked="0"/>
    </xf>
    <xf numFmtId="9" fontId="8" fillId="13" borderId="5" xfId="1" applyFont="1" applyFill="1" applyBorder="1" applyAlignment="1" applyProtection="1">
      <protection locked="0"/>
    </xf>
    <xf numFmtId="14" fontId="0" fillId="2" borderId="64" xfId="0" applyNumberFormat="1" applyFill="1" applyBorder="1" applyProtection="1">
      <protection locked="0"/>
    </xf>
    <xf numFmtId="171" fontId="9" fillId="32" borderId="26" xfId="0" applyNumberFormat="1" applyFont="1" applyFill="1" applyBorder="1" applyAlignment="1" applyProtection="1">
      <alignment horizontal="left" vertical="center" wrapText="1"/>
      <protection locked="0"/>
    </xf>
    <xf numFmtId="189" fontId="11" fillId="10" borderId="0" xfId="0" applyNumberFormat="1" applyFont="1" applyFill="1" applyAlignment="1">
      <alignment horizontal="center"/>
    </xf>
    <xf numFmtId="189" fontId="11" fillId="6" borderId="0" xfId="0" applyNumberFormat="1" applyFont="1" applyFill="1" applyAlignment="1">
      <alignment horizontal="center" vertical="center"/>
    </xf>
    <xf numFmtId="189" fontId="0" fillId="7" borderId="0" xfId="0" applyNumberFormat="1" applyFill="1"/>
    <xf numFmtId="0" fontId="34" fillId="2" borderId="4" xfId="0" applyFont="1" applyFill="1" applyBorder="1"/>
    <xf numFmtId="0" fontId="34" fillId="2" borderId="84" xfId="0" applyFont="1" applyFill="1" applyBorder="1"/>
    <xf numFmtId="0" fontId="9" fillId="32" borderId="109" xfId="0" applyFont="1" applyFill="1" applyBorder="1" applyAlignment="1">
      <alignment shrinkToFit="1"/>
    </xf>
    <xf numFmtId="0" fontId="20" fillId="32" borderId="114" xfId="0" applyFont="1" applyFill="1" applyBorder="1" applyAlignment="1">
      <alignment horizontal="left" shrinkToFit="1"/>
    </xf>
    <xf numFmtId="0" fontId="9" fillId="32" borderId="114" xfId="0" applyFont="1" applyFill="1" applyBorder="1" applyAlignment="1">
      <alignment shrinkToFit="1"/>
    </xf>
    <xf numFmtId="0" fontId="9" fillId="32" borderId="114" xfId="0" applyFont="1" applyFill="1" applyBorder="1" applyAlignment="1">
      <alignment horizontal="center" shrinkToFit="1"/>
    </xf>
    <xf numFmtId="0" fontId="9" fillId="32" borderId="112" xfId="0" applyFont="1" applyFill="1" applyBorder="1" applyAlignment="1">
      <alignment shrinkToFit="1"/>
    </xf>
    <xf numFmtId="3" fontId="52" fillId="16" borderId="107" xfId="0" applyNumberFormat="1" applyFont="1" applyFill="1" applyBorder="1" applyAlignment="1">
      <alignment horizontal="left" shrinkToFit="1"/>
    </xf>
    <xf numFmtId="9" fontId="52" fillId="16" borderId="107" xfId="1" applyFont="1" applyFill="1" applyBorder="1" applyAlignment="1" applyProtection="1">
      <alignment shrinkToFit="1"/>
    </xf>
    <xf numFmtId="0" fontId="85" fillId="16" borderId="107" xfId="0" applyFont="1" applyFill="1" applyBorder="1" applyAlignment="1">
      <alignment shrinkToFit="1"/>
    </xf>
    <xf numFmtId="9" fontId="85" fillId="16" borderId="107" xfId="1" applyFont="1" applyFill="1" applyBorder="1" applyAlignment="1">
      <alignment shrinkToFit="1"/>
    </xf>
    <xf numFmtId="0" fontId="9" fillId="32" borderId="109" xfId="0" applyFont="1" applyFill="1" applyBorder="1" applyAlignment="1">
      <alignment horizontal="center" vertical="center" shrinkToFit="1"/>
    </xf>
    <xf numFmtId="0" fontId="9" fillId="32" borderId="114" xfId="0" applyFont="1" applyFill="1" applyBorder="1" applyAlignment="1">
      <alignment horizontal="center" vertical="center" shrinkToFit="1"/>
    </xf>
    <xf numFmtId="0" fontId="9" fillId="32" borderId="114" xfId="0" applyFont="1" applyFill="1" applyBorder="1" applyAlignment="1">
      <alignment vertical="center" shrinkToFit="1"/>
    </xf>
    <xf numFmtId="0" fontId="9" fillId="32" borderId="112" xfId="0" applyFont="1" applyFill="1" applyBorder="1" applyAlignment="1">
      <alignment horizontal="center" vertical="center" shrinkToFit="1"/>
    </xf>
    <xf numFmtId="0" fontId="52" fillId="16" borderId="107" xfId="0" applyFont="1" applyFill="1" applyBorder="1" applyAlignment="1">
      <alignment shrinkToFit="1"/>
    </xf>
    <xf numFmtId="4" fontId="52" fillId="16" borderId="107" xfId="0" applyNumberFormat="1" applyFont="1" applyFill="1" applyBorder="1" applyAlignment="1">
      <alignment shrinkToFit="1"/>
    </xf>
    <xf numFmtId="4" fontId="85" fillId="16" borderId="107" xfId="0" applyNumberFormat="1" applyFont="1" applyFill="1" applyBorder="1" applyAlignment="1">
      <alignment shrinkToFit="1"/>
    </xf>
    <xf numFmtId="0" fontId="71" fillId="2" borderId="0" xfId="0" applyFont="1" applyFill="1" applyAlignment="1">
      <alignment horizontal="left" vertical="center"/>
    </xf>
    <xf numFmtId="0" fontId="44" fillId="2" borderId="0" xfId="0" applyFont="1" applyFill="1" applyAlignment="1">
      <alignment horizontal="center"/>
    </xf>
    <xf numFmtId="165" fontId="103" fillId="2" borderId="0" xfId="0" applyNumberFormat="1" applyFont="1" applyFill="1" applyAlignment="1">
      <alignment horizontal="center"/>
    </xf>
    <xf numFmtId="3" fontId="44" fillId="2" borderId="0" xfId="0" applyNumberFormat="1" applyFont="1" applyFill="1"/>
    <xf numFmtId="9" fontId="44" fillId="2" borderId="0" xfId="1" applyFont="1" applyFill="1"/>
    <xf numFmtId="165" fontId="103" fillId="2" borderId="0" xfId="0" applyNumberFormat="1" applyFont="1" applyFill="1"/>
    <xf numFmtId="3" fontId="37" fillId="2" borderId="0" xfId="0" applyNumberFormat="1" applyFont="1" applyFill="1" applyAlignment="1">
      <alignment horizontal="left" indent="2"/>
    </xf>
    <xf numFmtId="0" fontId="60" fillId="16" borderId="0" xfId="0" applyFont="1" applyFill="1" applyAlignment="1">
      <alignment horizontal="right" vertical="center"/>
    </xf>
    <xf numFmtId="4" fontId="60" fillId="16" borderId="0" xfId="1" applyNumberFormat="1" applyFont="1" applyFill="1" applyAlignment="1">
      <alignment horizontal="left" vertical="center"/>
    </xf>
    <xf numFmtId="9" fontId="60" fillId="16" borderId="107" xfId="1" applyFont="1" applyFill="1" applyBorder="1" applyAlignment="1">
      <alignment wrapText="1"/>
    </xf>
    <xf numFmtId="3" fontId="60" fillId="16" borderId="107" xfId="0" applyNumberFormat="1" applyFont="1" applyFill="1" applyBorder="1" applyAlignment="1">
      <alignment wrapText="1"/>
    </xf>
    <xf numFmtId="165" fontId="60" fillId="16" borderId="107" xfId="1" applyNumberFormat="1" applyFont="1" applyFill="1" applyBorder="1" applyAlignment="1">
      <alignment wrapText="1"/>
    </xf>
    <xf numFmtId="173" fontId="5" fillId="7" borderId="0" xfId="0" applyNumberFormat="1" applyFont="1" applyFill="1" applyAlignment="1">
      <alignment horizontal="right"/>
    </xf>
    <xf numFmtId="0" fontId="104" fillId="9" borderId="0" xfId="0" applyFont="1" applyFill="1"/>
    <xf numFmtId="3" fontId="104" fillId="9" borderId="0" xfId="0" applyNumberFormat="1" applyFont="1" applyFill="1"/>
    <xf numFmtId="165" fontId="85" fillId="9" borderId="0" xfId="1" applyNumberFormat="1" applyFont="1" applyFill="1" applyBorder="1"/>
    <xf numFmtId="0" fontId="92" fillId="9" borderId="0" xfId="0" applyFont="1" applyFill="1"/>
    <xf numFmtId="3" fontId="92" fillId="9" borderId="0" xfId="0" applyNumberFormat="1" applyFont="1" applyFill="1"/>
    <xf numFmtId="170" fontId="2" fillId="2" borderId="30" xfId="0" applyNumberFormat="1" applyFont="1" applyFill="1" applyBorder="1" applyAlignment="1">
      <alignment vertical="center" shrinkToFit="1"/>
    </xf>
    <xf numFmtId="0" fontId="85" fillId="16" borderId="0" xfId="0" applyFont="1" applyFill="1" applyAlignment="1">
      <alignment horizontal="right"/>
    </xf>
    <xf numFmtId="0" fontId="71" fillId="2" borderId="0" xfId="0" applyFont="1" applyFill="1" applyAlignment="1">
      <alignment horizontal="left" vertical="center" wrapText="1"/>
    </xf>
    <xf numFmtId="3" fontId="85" fillId="16" borderId="0" xfId="0" applyNumberFormat="1" applyFont="1" applyFill="1" applyAlignment="1">
      <alignment shrinkToFit="1"/>
    </xf>
    <xf numFmtId="177" fontId="21" fillId="16" borderId="0" xfId="0" applyNumberFormat="1" applyFont="1" applyFill="1" applyAlignment="1">
      <alignment horizontal="center"/>
    </xf>
    <xf numFmtId="3" fontId="45" fillId="2" borderId="5" xfId="0" applyNumberFormat="1" applyFont="1" applyFill="1" applyBorder="1" applyProtection="1">
      <protection locked="0"/>
    </xf>
    <xf numFmtId="3" fontId="45" fillId="2" borderId="25" xfId="0" applyNumberFormat="1" applyFont="1" applyFill="1" applyBorder="1" applyProtection="1">
      <protection locked="0"/>
    </xf>
    <xf numFmtId="0" fontId="21" fillId="16" borderId="0" xfId="0" applyFont="1" applyFill="1" applyAlignment="1">
      <alignment horizontal="right"/>
    </xf>
    <xf numFmtId="3" fontId="105" fillId="7" borderId="0" xfId="0" applyNumberFormat="1" applyFont="1" applyFill="1"/>
    <xf numFmtId="3" fontId="19" fillId="7" borderId="0" xfId="0" applyNumberFormat="1" applyFont="1" applyFill="1" applyAlignment="1">
      <alignment shrinkToFit="1"/>
    </xf>
    <xf numFmtId="3" fontId="5" fillId="4" borderId="54" xfId="0" applyNumberFormat="1" applyFont="1" applyFill="1" applyBorder="1" applyAlignment="1">
      <alignment shrinkToFit="1"/>
    </xf>
    <xf numFmtId="3" fontId="5" fillId="4" borderId="4" xfId="0" applyNumberFormat="1" applyFont="1" applyFill="1" applyBorder="1" applyAlignment="1">
      <alignment shrinkToFit="1"/>
    </xf>
    <xf numFmtId="3" fontId="5" fillId="4" borderId="55" xfId="0" applyNumberFormat="1" applyFont="1" applyFill="1" applyBorder="1" applyAlignment="1">
      <alignment shrinkToFit="1"/>
    </xf>
    <xf numFmtId="3" fontId="5" fillId="4" borderId="26" xfId="0" applyNumberFormat="1" applyFont="1" applyFill="1" applyBorder="1" applyAlignment="1">
      <alignment shrinkToFit="1"/>
    </xf>
    <xf numFmtId="3" fontId="5" fillId="4" borderId="5" xfId="0" applyNumberFormat="1" applyFont="1" applyFill="1" applyBorder="1" applyAlignment="1">
      <alignment shrinkToFit="1"/>
    </xf>
    <xf numFmtId="3" fontId="7" fillId="4" borderId="54" xfId="0" applyNumberFormat="1" applyFont="1" applyFill="1" applyBorder="1" applyAlignment="1">
      <alignment shrinkToFit="1"/>
    </xf>
    <xf numFmtId="3" fontId="7" fillId="4" borderId="4" xfId="0" applyNumberFormat="1" applyFont="1" applyFill="1" applyBorder="1" applyAlignment="1">
      <alignment shrinkToFit="1"/>
    </xf>
    <xf numFmtId="3" fontId="7" fillId="4" borderId="55" xfId="0" applyNumberFormat="1" applyFont="1" applyFill="1" applyBorder="1" applyAlignment="1">
      <alignment shrinkToFit="1"/>
    </xf>
    <xf numFmtId="3" fontId="7" fillId="4" borderId="26" xfId="0" applyNumberFormat="1" applyFont="1" applyFill="1" applyBorder="1" applyAlignment="1">
      <alignment shrinkToFit="1"/>
    </xf>
    <xf numFmtId="3" fontId="7" fillId="4" borderId="5" xfId="0" applyNumberFormat="1" applyFont="1" applyFill="1" applyBorder="1" applyAlignment="1">
      <alignment shrinkToFit="1"/>
    </xf>
    <xf numFmtId="3" fontId="5" fillId="9" borderId="31" xfId="0" applyNumberFormat="1" applyFont="1" applyFill="1" applyBorder="1" applyAlignment="1">
      <alignment shrinkToFit="1"/>
    </xf>
    <xf numFmtId="0" fontId="5" fillId="9" borderId="0" xfId="0" applyFont="1" applyFill="1" applyAlignment="1">
      <alignment shrinkToFit="1"/>
    </xf>
    <xf numFmtId="0" fontId="5" fillId="9" borderId="56" xfId="0" applyFont="1" applyFill="1" applyBorder="1" applyAlignment="1">
      <alignment shrinkToFit="1"/>
    </xf>
    <xf numFmtId="0" fontId="5" fillId="9" borderId="31" xfId="0" applyFont="1" applyFill="1" applyBorder="1" applyAlignment="1">
      <alignment shrinkToFit="1"/>
    </xf>
    <xf numFmtId="3" fontId="7" fillId="4" borderId="57" xfId="0" applyNumberFormat="1" applyFont="1" applyFill="1" applyBorder="1" applyAlignment="1">
      <alignment shrinkToFit="1"/>
    </xf>
    <xf numFmtId="3" fontId="7" fillId="4" borderId="58" xfId="0" applyNumberFormat="1" applyFont="1" applyFill="1" applyBorder="1" applyAlignment="1">
      <alignment shrinkToFit="1"/>
    </xf>
    <xf numFmtId="3" fontId="7" fillId="4" borderId="59" xfId="0" applyNumberFormat="1" applyFont="1" applyFill="1" applyBorder="1" applyAlignment="1">
      <alignment shrinkToFit="1"/>
    </xf>
    <xf numFmtId="3" fontId="7" fillId="4" borderId="83" xfId="0" applyNumberFormat="1" applyFont="1" applyFill="1" applyBorder="1" applyAlignment="1">
      <alignment shrinkToFit="1"/>
    </xf>
    <xf numFmtId="3" fontId="7" fillId="4" borderId="88" xfId="0" applyNumberFormat="1" applyFont="1" applyFill="1" applyBorder="1" applyAlignment="1">
      <alignment shrinkToFit="1"/>
    </xf>
    <xf numFmtId="0" fontId="85" fillId="0" borderId="0" xfId="0" applyFont="1" applyAlignment="1">
      <alignment wrapText="1"/>
    </xf>
    <xf numFmtId="0" fontId="9" fillId="2" borderId="0" xfId="0" applyFont="1" applyFill="1" applyAlignment="1">
      <alignment horizontal="right"/>
    </xf>
    <xf numFmtId="0" fontId="19" fillId="7" borderId="71" xfId="0" applyFont="1" applyFill="1" applyBorder="1" applyAlignment="1">
      <alignment horizontal="center" vertical="center" wrapText="1"/>
    </xf>
    <xf numFmtId="0" fontId="7" fillId="7" borderId="0" xfId="0" applyFont="1" applyFill="1" applyAlignment="1">
      <alignment horizontal="center" vertical="center"/>
    </xf>
    <xf numFmtId="0" fontId="23" fillId="7" borderId="0" xfId="3" applyFill="1" applyBorder="1" applyAlignment="1">
      <alignment horizontal="left" vertical="top" wrapText="1"/>
    </xf>
    <xf numFmtId="0" fontId="34" fillId="4" borderId="62" xfId="0" applyFont="1" applyFill="1" applyBorder="1" applyAlignment="1" applyProtection="1">
      <alignment horizontal="left" vertical="top" wrapText="1"/>
      <protection locked="0"/>
    </xf>
    <xf numFmtId="0" fontId="34" fillId="4" borderId="0" xfId="0" applyFont="1" applyFill="1" applyAlignment="1" applyProtection="1">
      <alignment horizontal="left" vertical="top" wrapText="1"/>
      <protection locked="0"/>
    </xf>
    <xf numFmtId="0" fontId="34" fillId="4" borderId="62" xfId="0" quotePrefix="1" applyFont="1" applyFill="1" applyBorder="1" applyAlignment="1" applyProtection="1">
      <alignment horizontal="left" vertical="top" wrapText="1"/>
      <protection locked="0"/>
    </xf>
    <xf numFmtId="0" fontId="0" fillId="7" borderId="145" xfId="0" applyFill="1" applyBorder="1" applyAlignment="1" applyProtection="1">
      <alignment horizontal="center"/>
      <protection locked="0"/>
    </xf>
    <xf numFmtId="0" fontId="0" fillId="7" borderId="146" xfId="0" applyFill="1" applyBorder="1" applyAlignment="1" applyProtection="1">
      <alignment horizontal="center"/>
      <protection locked="0"/>
    </xf>
    <xf numFmtId="0" fontId="0" fillId="7" borderId="147" xfId="0" applyFill="1" applyBorder="1" applyAlignment="1" applyProtection="1">
      <alignment horizontal="center"/>
      <protection locked="0"/>
    </xf>
    <xf numFmtId="3" fontId="8" fillId="13" borderId="5" xfId="0" applyNumberFormat="1" applyFont="1" applyFill="1" applyBorder="1" applyAlignment="1" applyProtection="1">
      <alignment horizontal="left"/>
      <protection locked="0"/>
    </xf>
    <xf numFmtId="3" fontId="8" fillId="13" borderId="25" xfId="0" applyNumberFormat="1" applyFont="1" applyFill="1" applyBorder="1" applyAlignment="1" applyProtection="1">
      <alignment horizontal="left"/>
      <protection locked="0"/>
    </xf>
    <xf numFmtId="3" fontId="8" fillId="13" borderId="26" xfId="0" applyNumberFormat="1" applyFont="1" applyFill="1" applyBorder="1" applyAlignment="1" applyProtection="1">
      <alignment horizontal="left"/>
      <protection locked="0"/>
    </xf>
    <xf numFmtId="167" fontId="68" fillId="8" borderId="5" xfId="3" applyNumberFormat="1" applyFont="1" applyFill="1" applyBorder="1" applyAlignment="1" applyProtection="1">
      <alignment horizontal="left" vertical="center" wrapText="1"/>
    </xf>
    <xf numFmtId="167" fontId="68" fillId="8" borderId="25" xfId="3" applyNumberFormat="1" applyFont="1" applyFill="1" applyBorder="1" applyAlignment="1" applyProtection="1">
      <alignment horizontal="left" vertical="center" wrapText="1"/>
    </xf>
    <xf numFmtId="167" fontId="68" fillId="8" borderId="26" xfId="3" applyNumberFormat="1" applyFont="1" applyFill="1" applyBorder="1" applyAlignment="1" applyProtection="1">
      <alignment horizontal="left" vertical="center" wrapText="1"/>
    </xf>
    <xf numFmtId="0" fontId="23" fillId="4" borderId="5" xfId="3" applyFill="1" applyBorder="1" applyAlignment="1" applyProtection="1">
      <alignment horizontal="left" vertical="top" wrapText="1"/>
      <protection locked="0"/>
    </xf>
    <xf numFmtId="0" fontId="23" fillId="4" borderId="25" xfId="3" applyFill="1" applyBorder="1" applyAlignment="1" applyProtection="1">
      <alignment horizontal="left" vertical="top"/>
      <protection locked="0"/>
    </xf>
    <xf numFmtId="0" fontId="23" fillId="4" borderId="26" xfId="3" applyFill="1" applyBorder="1" applyAlignment="1" applyProtection="1">
      <alignment horizontal="left" vertical="top"/>
      <protection locked="0"/>
    </xf>
    <xf numFmtId="3" fontId="31" fillId="2" borderId="98" xfId="0" applyNumberFormat="1" applyFont="1" applyFill="1" applyBorder="1" applyAlignment="1">
      <alignment horizontal="left" wrapText="1"/>
    </xf>
    <xf numFmtId="0" fontId="9" fillId="3" borderId="0" xfId="0" applyFont="1" applyFill="1" applyAlignment="1">
      <alignment horizontal="left" vertical="center" wrapText="1"/>
    </xf>
    <xf numFmtId="3" fontId="8" fillId="4" borderId="0" xfId="0" applyNumberFormat="1" applyFont="1" applyFill="1" applyAlignment="1" applyProtection="1">
      <alignment horizontal="center" wrapText="1"/>
      <protection locked="0"/>
    </xf>
    <xf numFmtId="0" fontId="2" fillId="4" borderId="28" xfId="0" applyFont="1" applyFill="1" applyBorder="1" applyAlignment="1" applyProtection="1">
      <alignment horizontal="center" vertical="center" wrapText="1"/>
      <protection locked="0"/>
    </xf>
    <xf numFmtId="0" fontId="2" fillId="4" borderId="30" xfId="0" applyFont="1" applyFill="1" applyBorder="1" applyAlignment="1" applyProtection="1">
      <alignment horizontal="center" vertical="center" wrapText="1"/>
      <protection locked="0"/>
    </xf>
    <xf numFmtId="0" fontId="50" fillId="7" borderId="0" xfId="0" applyFont="1" applyFill="1" applyAlignment="1">
      <alignment horizontal="center"/>
    </xf>
    <xf numFmtId="0" fontId="19" fillId="29" borderId="0" xfId="0" applyFont="1" applyFill="1" applyAlignment="1">
      <alignment horizontal="center"/>
    </xf>
    <xf numFmtId="0" fontId="19" fillId="29" borderId="0" xfId="0" applyFont="1" applyFill="1" applyAlignment="1">
      <alignment horizontal="center" vertical="center" textRotation="90" wrapText="1"/>
    </xf>
    <xf numFmtId="3" fontId="8" fillId="4" borderId="63" xfId="0" applyNumberFormat="1" applyFont="1" applyFill="1" applyBorder="1" applyAlignment="1" applyProtection="1">
      <alignment horizontal="left"/>
      <protection locked="0"/>
    </xf>
    <xf numFmtId="3" fontId="8" fillId="4" borderId="64" xfId="0" applyNumberFormat="1" applyFont="1" applyFill="1" applyBorder="1" applyAlignment="1" applyProtection="1">
      <alignment horizontal="left"/>
      <protection locked="0"/>
    </xf>
    <xf numFmtId="3" fontId="8" fillId="4" borderId="101" xfId="0" applyNumberFormat="1" applyFont="1" applyFill="1" applyBorder="1" applyAlignment="1" applyProtection="1">
      <alignment horizontal="left"/>
      <protection locked="0"/>
    </xf>
    <xf numFmtId="0" fontId="65" fillId="29" borderId="0" xfId="0" applyFont="1" applyFill="1" applyAlignment="1">
      <alignment horizontal="center" vertical="center" textRotation="90" wrapText="1"/>
    </xf>
    <xf numFmtId="0" fontId="9" fillId="3" borderId="4" xfId="0" applyFont="1" applyFill="1" applyBorder="1" applyAlignment="1">
      <alignment horizontal="left" vertical="center" wrapText="1"/>
    </xf>
    <xf numFmtId="167" fontId="9" fillId="8" borderId="25" xfId="0" applyNumberFormat="1" applyFont="1" applyFill="1" applyBorder="1" applyAlignment="1">
      <alignment horizontal="left" vertical="center" wrapText="1"/>
    </xf>
    <xf numFmtId="167" fontId="9" fillId="8" borderId="26" xfId="0" applyNumberFormat="1" applyFont="1" applyFill="1" applyBorder="1" applyAlignment="1">
      <alignment horizontal="left" vertical="center" wrapText="1"/>
    </xf>
    <xf numFmtId="0" fontId="34" fillId="4" borderId="5" xfId="0" applyFont="1" applyFill="1" applyBorder="1" applyAlignment="1" applyProtection="1">
      <alignment horizontal="left" vertical="top" wrapText="1"/>
      <protection locked="0"/>
    </xf>
    <xf numFmtId="0" fontId="34" fillId="4" borderId="25" xfId="0" applyFont="1" applyFill="1" applyBorder="1" applyAlignment="1" applyProtection="1">
      <alignment horizontal="left" vertical="top" wrapText="1"/>
      <protection locked="0"/>
    </xf>
    <xf numFmtId="0" fontId="34" fillId="4" borderId="26" xfId="0" applyFont="1" applyFill="1" applyBorder="1" applyAlignment="1" applyProtection="1">
      <alignment horizontal="left" vertical="top" wrapText="1"/>
      <protection locked="0"/>
    </xf>
    <xf numFmtId="167" fontId="9" fillId="8" borderId="5" xfId="0" applyNumberFormat="1" applyFont="1" applyFill="1" applyBorder="1" applyAlignment="1">
      <alignment horizontal="left" vertical="center" wrapText="1"/>
    </xf>
    <xf numFmtId="3" fontId="8" fillId="4" borderId="5" xfId="0" applyNumberFormat="1" applyFont="1" applyFill="1" applyBorder="1" applyAlignment="1" applyProtection="1">
      <alignment horizontal="left"/>
      <protection locked="0"/>
    </xf>
    <xf numFmtId="3" fontId="8" fillId="4" borderId="25" xfId="0" applyNumberFormat="1" applyFont="1" applyFill="1" applyBorder="1" applyAlignment="1" applyProtection="1">
      <alignment horizontal="left"/>
      <protection locked="0"/>
    </xf>
    <xf numFmtId="0" fontId="34" fillId="4" borderId="4" xfId="0" applyFont="1" applyFill="1" applyBorder="1" applyAlignment="1" applyProtection="1">
      <alignment horizontal="left" vertical="top" wrapText="1"/>
      <protection locked="0"/>
    </xf>
    <xf numFmtId="167" fontId="9" fillId="8" borderId="69" xfId="0" applyNumberFormat="1" applyFont="1" applyFill="1" applyBorder="1" applyAlignment="1">
      <alignment horizontal="left" vertical="center" wrapText="1"/>
    </xf>
    <xf numFmtId="0" fontId="34" fillId="4" borderId="69" xfId="0" applyFont="1" applyFill="1" applyBorder="1" applyAlignment="1" applyProtection="1">
      <alignment horizontal="left" vertical="top" wrapText="1"/>
      <protection locked="0"/>
    </xf>
    <xf numFmtId="0" fontId="34" fillId="4" borderId="69" xfId="0" applyFont="1" applyFill="1" applyBorder="1" applyAlignment="1" applyProtection="1">
      <alignment horizontal="left" vertical="top"/>
      <protection locked="0"/>
    </xf>
    <xf numFmtId="0" fontId="34" fillId="4" borderId="25" xfId="0" applyFont="1" applyFill="1" applyBorder="1" applyAlignment="1" applyProtection="1">
      <alignment horizontal="left" vertical="top"/>
      <protection locked="0"/>
    </xf>
    <xf numFmtId="0" fontId="34" fillId="4" borderId="26" xfId="0" applyFont="1" applyFill="1" applyBorder="1" applyAlignment="1" applyProtection="1">
      <alignment horizontal="left" vertical="top"/>
      <protection locked="0"/>
    </xf>
    <xf numFmtId="14" fontId="23" fillId="4" borderId="25" xfId="3" applyNumberFormat="1" applyFill="1" applyBorder="1" applyAlignment="1" applyProtection="1">
      <alignment horizontal="center"/>
      <protection locked="0"/>
    </xf>
    <xf numFmtId="14" fontId="7" fillId="4" borderId="25" xfId="0" applyNumberFormat="1" applyFont="1" applyFill="1" applyBorder="1" applyAlignment="1" applyProtection="1">
      <alignment horizontal="center"/>
      <protection locked="0"/>
    </xf>
    <xf numFmtId="0" fontId="102" fillId="7" borderId="0" xfId="0" applyFont="1" applyFill="1" applyAlignment="1">
      <alignment horizontal="left"/>
    </xf>
    <xf numFmtId="3" fontId="34" fillId="13" borderId="25" xfId="3" applyNumberFormat="1" applyFont="1" applyFill="1" applyBorder="1" applyAlignment="1" applyProtection="1">
      <alignment horizontal="center"/>
      <protection locked="0"/>
    </xf>
    <xf numFmtId="3" fontId="21" fillId="13" borderId="25" xfId="0" applyNumberFormat="1" applyFont="1" applyFill="1" applyBorder="1" applyAlignment="1" applyProtection="1">
      <alignment horizontal="center"/>
      <protection locked="0"/>
    </xf>
    <xf numFmtId="3" fontId="5" fillId="27" borderId="28" xfId="0" applyNumberFormat="1" applyFont="1" applyFill="1" applyBorder="1" applyAlignment="1" applyProtection="1">
      <alignment horizontal="left" vertical="center"/>
      <protection locked="0"/>
    </xf>
    <xf numFmtId="3" fontId="5" fillId="27" borderId="29" xfId="0" applyNumberFormat="1" applyFont="1" applyFill="1" applyBorder="1" applyAlignment="1" applyProtection="1">
      <alignment horizontal="left" vertical="center"/>
      <protection locked="0"/>
    </xf>
    <xf numFmtId="3" fontId="5" fillId="27" borderId="30" xfId="0" applyNumberFormat="1" applyFont="1" applyFill="1" applyBorder="1" applyAlignment="1" applyProtection="1">
      <alignment horizontal="left" vertical="center"/>
      <protection locked="0"/>
    </xf>
    <xf numFmtId="0" fontId="34" fillId="4" borderId="26" xfId="0" applyFont="1" applyFill="1" applyBorder="1" applyAlignment="1" applyProtection="1">
      <alignment horizontal="left" vertical="center" wrapText="1"/>
      <protection locked="0"/>
    </xf>
    <xf numFmtId="0" fontId="34" fillId="4" borderId="4" xfId="0" applyFont="1" applyFill="1" applyBorder="1" applyAlignment="1" applyProtection="1">
      <alignment horizontal="left" vertical="center" wrapText="1"/>
      <protection locked="0"/>
    </xf>
    <xf numFmtId="0" fontId="34" fillId="30" borderId="5" xfId="0" applyFont="1" applyFill="1" applyBorder="1" applyAlignment="1" applyProtection="1">
      <alignment horizontal="left" wrapText="1"/>
      <protection locked="0"/>
    </xf>
    <xf numFmtId="0" fontId="34" fillId="30" borderId="25" xfId="0" applyFont="1" applyFill="1" applyBorder="1" applyAlignment="1" applyProtection="1">
      <alignment horizontal="left" wrapText="1"/>
      <protection locked="0"/>
    </xf>
    <xf numFmtId="0" fontId="34" fillId="30" borderId="26" xfId="0" applyFont="1" applyFill="1" applyBorder="1" applyAlignment="1" applyProtection="1">
      <alignment horizontal="left" wrapText="1"/>
      <protection locked="0"/>
    </xf>
    <xf numFmtId="0" fontId="8" fillId="4" borderId="5" xfId="0" applyFont="1" applyFill="1" applyBorder="1" applyAlignment="1" applyProtection="1">
      <alignment horizontal="left"/>
      <protection locked="0"/>
    </xf>
    <xf numFmtId="0" fontId="8" fillId="4" borderId="25" xfId="0" applyFont="1" applyFill="1" applyBorder="1" applyAlignment="1" applyProtection="1">
      <alignment horizontal="left"/>
      <protection locked="0"/>
    </xf>
    <xf numFmtId="0" fontId="8" fillId="4" borderId="26" xfId="0" applyFont="1" applyFill="1" applyBorder="1" applyAlignment="1" applyProtection="1">
      <alignment horizontal="left"/>
      <protection locked="0"/>
    </xf>
    <xf numFmtId="3" fontId="8" fillId="4" borderId="33" xfId="0" applyNumberFormat="1" applyFont="1" applyFill="1" applyBorder="1" applyAlignment="1" applyProtection="1">
      <alignment horizontal="left"/>
      <protection locked="0"/>
    </xf>
    <xf numFmtId="0" fontId="8" fillId="4" borderId="69" xfId="0" applyFont="1" applyFill="1" applyBorder="1" applyAlignment="1" applyProtection="1">
      <alignment horizontal="left"/>
      <protection locked="0"/>
    </xf>
    <xf numFmtId="0" fontId="8" fillId="4" borderId="34" xfId="0" applyFont="1" applyFill="1" applyBorder="1" applyAlignment="1" applyProtection="1">
      <alignment horizontal="left"/>
      <protection locked="0"/>
    </xf>
    <xf numFmtId="0" fontId="0" fillId="2" borderId="144" xfId="0" applyFill="1" applyBorder="1" applyAlignment="1">
      <alignment horizontal="left"/>
    </xf>
    <xf numFmtId="0" fontId="65" fillId="29" borderId="0" xfId="0" applyFont="1" applyFill="1" applyAlignment="1">
      <alignment horizontal="center"/>
    </xf>
    <xf numFmtId="0" fontId="0" fillId="7" borderId="145" xfId="0" applyFill="1" applyBorder="1" applyAlignment="1" applyProtection="1">
      <alignment horizontal="center" vertical="justify"/>
      <protection locked="0"/>
    </xf>
    <xf numFmtId="0" fontId="0" fillId="7" borderId="146" xfId="0" applyFill="1" applyBorder="1" applyAlignment="1" applyProtection="1">
      <alignment horizontal="center" vertical="justify"/>
      <protection locked="0"/>
    </xf>
    <xf numFmtId="0" fontId="0" fillId="7" borderId="147" xfId="0" applyFill="1" applyBorder="1" applyAlignment="1" applyProtection="1">
      <alignment horizontal="center" vertical="justify"/>
      <protection locked="0"/>
    </xf>
    <xf numFmtId="0" fontId="0" fillId="2" borderId="144" xfId="0" quotePrefix="1" applyFill="1" applyBorder="1" applyAlignment="1">
      <alignment horizontal="left"/>
    </xf>
    <xf numFmtId="0" fontId="0" fillId="2" borderId="144" xfId="0" quotePrefix="1" applyFill="1" applyBorder="1" applyAlignment="1">
      <alignment horizontal="left" wrapText="1"/>
    </xf>
    <xf numFmtId="0" fontId="0" fillId="0" borderId="144" xfId="0" applyBorder="1" applyAlignment="1" applyProtection="1">
      <alignment horizontal="center"/>
      <protection locked="0"/>
    </xf>
    <xf numFmtId="0" fontId="63" fillId="29" borderId="0" xfId="0" applyFont="1" applyFill="1" applyAlignment="1">
      <alignment horizontal="center" vertical="center" textRotation="90" wrapText="1"/>
    </xf>
    <xf numFmtId="0" fontId="9" fillId="3" borderId="26" xfId="0" applyFont="1" applyFill="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4" fillId="2" borderId="63" xfId="0" applyFont="1" applyFill="1" applyBorder="1" applyAlignment="1" applyProtection="1">
      <alignment horizontal="left"/>
      <protection locked="0"/>
    </xf>
    <xf numFmtId="0" fontId="34" fillId="2" borderId="64" xfId="0" applyFont="1" applyFill="1" applyBorder="1" applyAlignment="1" applyProtection="1">
      <alignment horizontal="left"/>
      <protection locked="0"/>
    </xf>
    <xf numFmtId="3" fontId="8" fillId="2" borderId="33" xfId="0" applyNumberFormat="1" applyFont="1" applyFill="1" applyBorder="1" applyAlignment="1" applyProtection="1">
      <alignment horizontal="left"/>
      <protection locked="0"/>
    </xf>
    <xf numFmtId="0" fontId="8" fillId="2" borderId="69" xfId="0" applyFont="1" applyFill="1" applyBorder="1" applyAlignment="1" applyProtection="1">
      <alignment horizontal="left"/>
      <protection locked="0"/>
    </xf>
    <xf numFmtId="0" fontId="8" fillId="2" borderId="34" xfId="0" applyFont="1" applyFill="1" applyBorder="1" applyAlignment="1" applyProtection="1">
      <alignment horizontal="left"/>
      <protection locked="0"/>
    </xf>
    <xf numFmtId="0" fontId="8" fillId="4" borderId="5" xfId="0" quotePrefix="1" applyFont="1" applyFill="1" applyBorder="1" applyAlignment="1" applyProtection="1">
      <alignment horizontal="left"/>
      <protection locked="0"/>
    </xf>
    <xf numFmtId="0" fontId="9" fillId="3" borderId="84" xfId="0" applyFont="1" applyFill="1" applyBorder="1" applyAlignment="1">
      <alignment horizontal="left" vertical="center" wrapText="1"/>
    </xf>
    <xf numFmtId="0" fontId="50" fillId="7" borderId="71" xfId="0" applyFont="1" applyFill="1" applyBorder="1" applyAlignment="1">
      <alignment horizontal="center"/>
    </xf>
    <xf numFmtId="0" fontId="2" fillId="4" borderId="30" xfId="0" applyFont="1" applyFill="1" applyBorder="1" applyAlignment="1" applyProtection="1">
      <alignment horizontal="center" vertical="center"/>
      <protection locked="0"/>
    </xf>
    <xf numFmtId="0" fontId="2" fillId="7" borderId="0" xfId="0" applyFont="1" applyFill="1" applyAlignment="1">
      <alignment horizontal="center"/>
    </xf>
    <xf numFmtId="0" fontId="2" fillId="4" borderId="29" xfId="0" applyFont="1" applyFill="1" applyBorder="1" applyAlignment="1" applyProtection="1">
      <alignment horizontal="center" vertical="center" wrapText="1"/>
      <protection locked="0"/>
    </xf>
    <xf numFmtId="0" fontId="34" fillId="4" borderId="62" xfId="0" applyFont="1" applyFill="1" applyBorder="1" applyAlignment="1" applyProtection="1">
      <alignment horizontal="center" vertical="top" wrapText="1"/>
      <protection locked="0"/>
    </xf>
    <xf numFmtId="0" fontId="34" fillId="4" borderId="0" xfId="0" applyFont="1" applyFill="1" applyAlignment="1" applyProtection="1">
      <alignment horizontal="center" vertical="top" wrapText="1"/>
      <protection locked="0"/>
    </xf>
    <xf numFmtId="0" fontId="7" fillId="7" borderId="4" xfId="0" applyFont="1" applyFill="1" applyBorder="1" applyAlignment="1">
      <alignment horizontal="left" wrapText="1"/>
    </xf>
    <xf numFmtId="0" fontId="7" fillId="7" borderId="84" xfId="0" applyFont="1" applyFill="1" applyBorder="1" applyAlignment="1">
      <alignment horizontal="left" wrapText="1"/>
    </xf>
    <xf numFmtId="0" fontId="2" fillId="4" borderId="29" xfId="0" applyFont="1" applyFill="1" applyBorder="1" applyAlignment="1" applyProtection="1">
      <alignment horizontal="center" vertical="center"/>
      <protection locked="0"/>
    </xf>
    <xf numFmtId="0" fontId="9" fillId="3" borderId="5"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7" fillId="6" borderId="28" xfId="0" applyFont="1" applyFill="1" applyBorder="1" applyAlignment="1">
      <alignment horizontal="center" vertical="center"/>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xf>
    <xf numFmtId="0" fontId="7" fillId="10" borderId="43" xfId="0" applyFont="1" applyFill="1" applyBorder="1" applyAlignment="1">
      <alignment horizontal="center"/>
    </xf>
    <xf numFmtId="0" fontId="7" fillId="10" borderId="44" xfId="0" applyFont="1" applyFill="1" applyBorder="1" applyAlignment="1">
      <alignment horizontal="center"/>
    </xf>
    <xf numFmtId="0" fontId="7" fillId="6" borderId="0" xfId="0" applyFont="1" applyFill="1" applyAlignment="1">
      <alignment horizontal="center" vertical="center"/>
    </xf>
    <xf numFmtId="3" fontId="5" fillId="4" borderId="5" xfId="0" applyNumberFormat="1" applyFont="1" applyFill="1" applyBorder="1" applyAlignment="1" applyProtection="1">
      <alignment horizontal="left"/>
      <protection locked="0"/>
    </xf>
    <xf numFmtId="3" fontId="5" fillId="4" borderId="25" xfId="0" applyNumberFormat="1" applyFont="1" applyFill="1" applyBorder="1" applyAlignment="1" applyProtection="1">
      <alignment horizontal="left"/>
      <protection locked="0"/>
    </xf>
    <xf numFmtId="3" fontId="5" fillId="4" borderId="26" xfId="0" applyNumberFormat="1" applyFont="1" applyFill="1" applyBorder="1" applyAlignment="1" applyProtection="1">
      <alignment horizontal="left"/>
      <protection locked="0"/>
    </xf>
    <xf numFmtId="0" fontId="7" fillId="10" borderId="42" xfId="0" applyFont="1" applyFill="1" applyBorder="1" applyAlignment="1">
      <alignment horizontal="center"/>
    </xf>
    <xf numFmtId="0" fontId="3" fillId="3" borderId="0" xfId="0" applyFont="1" applyFill="1" applyAlignment="1">
      <alignment horizontal="center"/>
    </xf>
    <xf numFmtId="0" fontId="34" fillId="4" borderId="31" xfId="0" applyFont="1" applyFill="1" applyBorder="1" applyAlignment="1" applyProtection="1">
      <alignment horizontal="left" vertical="top" wrapText="1"/>
      <protection locked="0"/>
    </xf>
    <xf numFmtId="0" fontId="42" fillId="3" borderId="0" xfId="3" applyFont="1" applyFill="1" applyBorder="1" applyAlignment="1" applyProtection="1">
      <alignment horizontal="center"/>
    </xf>
    <xf numFmtId="0" fontId="7" fillId="6" borderId="49" xfId="0" applyFont="1" applyFill="1" applyBorder="1" applyAlignment="1">
      <alignment horizontal="center" vertical="center"/>
    </xf>
    <xf numFmtId="0" fontId="7" fillId="6" borderId="98" xfId="0" applyFont="1" applyFill="1" applyBorder="1" applyAlignment="1">
      <alignment horizontal="center" vertical="center"/>
    </xf>
    <xf numFmtId="0" fontId="7" fillId="6" borderId="51" xfId="0" applyFont="1" applyFill="1" applyBorder="1" applyAlignment="1">
      <alignment horizontal="center" vertical="center"/>
    </xf>
    <xf numFmtId="0" fontId="31" fillId="24" borderId="69" xfId="0" applyFont="1" applyFill="1" applyBorder="1" applyAlignment="1">
      <alignment horizontal="center" wrapText="1"/>
    </xf>
    <xf numFmtId="0" fontId="21" fillId="16" borderId="60" xfId="0" applyFont="1" applyFill="1" applyBorder="1" applyAlignment="1">
      <alignment horizontal="left" wrapText="1"/>
    </xf>
    <xf numFmtId="0" fontId="21" fillId="16" borderId="0" xfId="0" applyFont="1" applyFill="1" applyAlignment="1">
      <alignment horizontal="left" wrapText="1"/>
    </xf>
    <xf numFmtId="0" fontId="11" fillId="6" borderId="0" xfId="0" applyFont="1" applyFill="1" applyAlignment="1">
      <alignment horizontal="center" vertical="center"/>
    </xf>
    <xf numFmtId="0" fontId="11" fillId="10" borderId="42" xfId="0" applyFont="1" applyFill="1" applyBorder="1" applyAlignment="1">
      <alignment horizontal="center"/>
    </xf>
    <xf numFmtId="0" fontId="11" fillId="10" borderId="43" xfId="0" applyFont="1" applyFill="1" applyBorder="1" applyAlignment="1">
      <alignment horizontal="center"/>
    </xf>
    <xf numFmtId="0" fontId="11" fillId="10" borderId="44" xfId="0" applyFont="1" applyFill="1" applyBorder="1" applyAlignment="1">
      <alignment horizontal="center"/>
    </xf>
    <xf numFmtId="3" fontId="45" fillId="4" borderId="5" xfId="0" applyNumberFormat="1" applyFont="1" applyFill="1" applyBorder="1" applyAlignment="1" applyProtection="1">
      <alignment horizontal="center"/>
      <protection locked="0"/>
    </xf>
    <xf numFmtId="3" fontId="45" fillId="4" borderId="25" xfId="0" applyNumberFormat="1" applyFont="1" applyFill="1" applyBorder="1" applyAlignment="1" applyProtection="1">
      <alignment horizontal="center"/>
      <protection locked="0"/>
    </xf>
    <xf numFmtId="3" fontId="45" fillId="4" borderId="26" xfId="0" applyNumberFormat="1" applyFont="1" applyFill="1" applyBorder="1" applyAlignment="1" applyProtection="1">
      <alignment horizontal="center"/>
      <protection locked="0"/>
    </xf>
    <xf numFmtId="10" fontId="23" fillId="16" borderId="97" xfId="3" applyNumberFormat="1" applyFill="1" applyBorder="1" applyAlignment="1">
      <alignment horizontal="left" vertical="top" wrapText="1"/>
    </xf>
    <xf numFmtId="0" fontId="7" fillId="6" borderId="31" xfId="0" applyFont="1" applyFill="1" applyBorder="1" applyAlignment="1">
      <alignment horizontal="center" vertical="center"/>
    </xf>
    <xf numFmtId="0" fontId="34" fillId="2" borderId="31" xfId="0" applyFont="1" applyFill="1" applyBorder="1" applyAlignment="1" applyProtection="1">
      <alignment horizontal="left" vertical="top" wrapText="1"/>
      <protection hidden="1"/>
    </xf>
    <xf numFmtId="0" fontId="34" fillId="2" borderId="0" xfId="0" applyFont="1" applyFill="1" applyAlignment="1" applyProtection="1">
      <alignment horizontal="left" vertical="top" wrapText="1"/>
      <protection hidden="1"/>
    </xf>
    <xf numFmtId="0" fontId="3" fillId="3" borderId="0" xfId="0" applyFont="1" applyFill="1" applyAlignment="1">
      <alignment horizontal="center" vertical="center" wrapText="1"/>
    </xf>
    <xf numFmtId="0" fontId="3" fillId="3" borderId="69" xfId="0" applyFont="1" applyFill="1" applyBorder="1" applyAlignment="1">
      <alignment horizontal="center" vertical="center" wrapText="1"/>
    </xf>
    <xf numFmtId="0" fontId="19" fillId="7" borderId="0" xfId="0" applyFont="1" applyFill="1" applyAlignment="1">
      <alignment horizontal="center"/>
    </xf>
    <xf numFmtId="0" fontId="19" fillId="10" borderId="0" xfId="0" applyFont="1" applyFill="1" applyAlignment="1">
      <alignment horizontal="center"/>
    </xf>
    <xf numFmtId="0" fontId="7" fillId="4" borderId="0" xfId="0" applyFont="1" applyFill="1" applyAlignment="1">
      <alignment horizontal="left" wrapText="1"/>
    </xf>
    <xf numFmtId="0" fontId="20" fillId="8" borderId="38" xfId="0" applyFont="1" applyFill="1" applyBorder="1" applyAlignment="1">
      <alignment horizontal="center"/>
    </xf>
    <xf numFmtId="0" fontId="21" fillId="11" borderId="38" xfId="0" applyFont="1" applyFill="1" applyBorder="1" applyAlignment="1">
      <alignment horizontal="center"/>
    </xf>
    <xf numFmtId="0" fontId="9" fillId="8" borderId="38" xfId="0" applyFont="1" applyFill="1" applyBorder="1" applyAlignment="1">
      <alignment horizontal="center"/>
    </xf>
    <xf numFmtId="0" fontId="3" fillId="3" borderId="66" xfId="0" applyFont="1" applyFill="1" applyBorder="1" applyAlignment="1">
      <alignment horizontal="center" vertical="center" wrapText="1"/>
    </xf>
    <xf numFmtId="0" fontId="3" fillId="3" borderId="67" xfId="0" applyFont="1" applyFill="1" applyBorder="1" applyAlignment="1">
      <alignment horizontal="center" vertical="center" wrapText="1"/>
    </xf>
    <xf numFmtId="177" fontId="3" fillId="8" borderId="95" xfId="0" applyNumberFormat="1" applyFont="1" applyFill="1" applyBorder="1" applyAlignment="1">
      <alignment horizontal="center" vertical="center"/>
    </xf>
    <xf numFmtId="177" fontId="3" fillId="8" borderId="96" xfId="0" applyNumberFormat="1" applyFont="1" applyFill="1" applyBorder="1" applyAlignment="1">
      <alignment horizontal="center" vertical="center"/>
    </xf>
    <xf numFmtId="3" fontId="5" fillId="7" borderId="0" xfId="0" applyNumberFormat="1" applyFont="1" applyFill="1" applyAlignment="1">
      <alignment horizontal="right"/>
    </xf>
    <xf numFmtId="173" fontId="5" fillId="7" borderId="0" xfId="0" applyNumberFormat="1" applyFont="1" applyFill="1" applyAlignment="1">
      <alignment horizontal="right"/>
    </xf>
    <xf numFmtId="0" fontId="7" fillId="7" borderId="0" xfId="0" applyFont="1" applyFill="1" applyAlignment="1">
      <alignment horizontal="center"/>
    </xf>
    <xf numFmtId="0" fontId="7" fillId="10" borderId="49" xfId="0" applyFont="1" applyFill="1" applyBorder="1" applyAlignment="1">
      <alignment horizontal="center"/>
    </xf>
    <xf numFmtId="0" fontId="7" fillId="10" borderId="50" xfId="0" applyFont="1" applyFill="1" applyBorder="1" applyAlignment="1">
      <alignment horizontal="center"/>
    </xf>
    <xf numFmtId="0" fontId="7" fillId="10" borderId="51" xfId="0" applyFont="1" applyFill="1" applyBorder="1" applyAlignment="1">
      <alignment horizontal="center"/>
    </xf>
    <xf numFmtId="0" fontId="7" fillId="7" borderId="50" xfId="0" applyFont="1" applyFill="1" applyBorder="1" applyAlignment="1">
      <alignment horizontal="center"/>
    </xf>
    <xf numFmtId="0" fontId="7" fillId="7" borderId="51" xfId="0" applyFont="1" applyFill="1" applyBorder="1" applyAlignment="1">
      <alignment horizontal="center"/>
    </xf>
    <xf numFmtId="0" fontId="60" fillId="0" borderId="107" xfId="0" applyFont="1" applyBorder="1" applyAlignment="1">
      <alignment horizontal="center" vertical="top" wrapText="1"/>
    </xf>
    <xf numFmtId="0" fontId="60" fillId="7" borderId="0" xfId="0" applyFont="1" applyFill="1" applyAlignment="1">
      <alignment horizontal="center" vertical="top" wrapText="1"/>
    </xf>
    <xf numFmtId="0" fontId="20" fillId="3" borderId="40" xfId="0" applyFont="1" applyFill="1" applyBorder="1" applyAlignment="1">
      <alignment horizontal="center" vertical="center" wrapText="1"/>
    </xf>
    <xf numFmtId="0" fontId="37" fillId="7" borderId="107" xfId="0" applyFont="1" applyFill="1" applyBorder="1" applyAlignment="1" applyProtection="1">
      <alignment horizontal="left"/>
      <protection locked="0"/>
    </xf>
    <xf numFmtId="1" fontId="19" fillId="20" borderId="107" xfId="0" applyNumberFormat="1" applyFont="1" applyFill="1" applyBorder="1" applyAlignment="1">
      <alignment horizontal="center"/>
    </xf>
    <xf numFmtId="0" fontId="37" fillId="0" borderId="107" xfId="0" applyFont="1" applyBorder="1" applyAlignment="1" applyProtection="1">
      <alignment horizontal="left" vertical="top" wrapText="1"/>
      <protection locked="0"/>
    </xf>
    <xf numFmtId="0" fontId="85" fillId="9" borderId="108" xfId="0" applyFont="1" applyFill="1" applyBorder="1" applyAlignment="1">
      <alignment horizontal="left" vertical="top"/>
    </xf>
    <xf numFmtId="0" fontId="85" fillId="9" borderId="113" xfId="0" applyFont="1" applyFill="1" applyBorder="1" applyAlignment="1">
      <alignment horizontal="left" vertical="top"/>
    </xf>
    <xf numFmtId="0" fontId="85" fillId="9" borderId="128" xfId="0" applyFont="1" applyFill="1" applyBorder="1" applyAlignment="1">
      <alignment horizontal="left" vertical="top"/>
    </xf>
    <xf numFmtId="0" fontId="90" fillId="16" borderId="0" xfId="0" applyFont="1" applyFill="1" applyAlignment="1">
      <alignment vertical="center" wrapText="1"/>
    </xf>
    <xf numFmtId="0" fontId="39" fillId="16" borderId="0" xfId="0" applyFont="1" applyFill="1" applyAlignment="1">
      <alignment horizontal="left" vertical="center" wrapText="1"/>
    </xf>
    <xf numFmtId="3" fontId="9" fillId="28" borderId="66" xfId="0" applyNumberFormat="1" applyFont="1" applyFill="1" applyBorder="1" applyAlignment="1">
      <alignment horizontal="center" vertical="center" wrapText="1"/>
    </xf>
    <xf numFmtId="0" fontId="9" fillId="28" borderId="67" xfId="0" applyFont="1" applyFill="1" applyBorder="1" applyAlignment="1">
      <alignment horizontal="center" vertical="center" wrapText="1"/>
    </xf>
    <xf numFmtId="3" fontId="8" fillId="9" borderId="0" xfId="0" applyNumberFormat="1" applyFont="1" applyFill="1" applyAlignment="1">
      <alignment horizontal="center" shrinkToFit="1"/>
    </xf>
    <xf numFmtId="0" fontId="2" fillId="9" borderId="68" xfId="0" applyFont="1" applyFill="1" applyBorder="1" applyAlignment="1">
      <alignment horizontal="center"/>
    </xf>
    <xf numFmtId="0" fontId="9" fillId="32" borderId="109" xfId="0" applyFont="1" applyFill="1" applyBorder="1" applyAlignment="1">
      <alignment horizontal="center" vertical="center" wrapText="1"/>
    </xf>
    <xf numFmtId="0" fontId="9" fillId="32" borderId="114" xfId="0" applyFont="1" applyFill="1" applyBorder="1" applyAlignment="1">
      <alignment horizontal="center" vertical="center" wrapText="1"/>
    </xf>
    <xf numFmtId="186" fontId="9" fillId="32" borderId="114" xfId="0" applyNumberFormat="1" applyFont="1" applyFill="1" applyBorder="1" applyAlignment="1">
      <alignment horizontal="center" vertical="center" wrapText="1"/>
    </xf>
    <xf numFmtId="0" fontId="9" fillId="32" borderId="123" xfId="0" applyFont="1" applyFill="1" applyBorder="1" applyAlignment="1">
      <alignment horizontal="center" wrapText="1"/>
    </xf>
    <xf numFmtId="0" fontId="9" fillId="32" borderId="124" xfId="0" applyFont="1" applyFill="1" applyBorder="1" applyAlignment="1">
      <alignment horizontal="center" wrapText="1"/>
    </xf>
    <xf numFmtId="0" fontId="9" fillId="32" borderId="125" xfId="0" applyFont="1" applyFill="1" applyBorder="1" applyAlignment="1">
      <alignment horizontal="center" wrapText="1"/>
    </xf>
    <xf numFmtId="172" fontId="95" fillId="32" borderId="114" xfId="0" applyNumberFormat="1" applyFont="1" applyFill="1" applyBorder="1" applyAlignment="1">
      <alignment horizontal="center" vertical="center" wrapText="1"/>
    </xf>
    <xf numFmtId="172" fontId="95" fillId="32" borderId="112" xfId="0" applyNumberFormat="1" applyFont="1" applyFill="1" applyBorder="1" applyAlignment="1">
      <alignment horizontal="center" vertical="center" wrapText="1"/>
    </xf>
    <xf numFmtId="171" fontId="9" fillId="32" borderId="63" xfId="0" applyNumberFormat="1" applyFont="1" applyFill="1" applyBorder="1" applyAlignment="1" applyProtection="1">
      <alignment horizontal="center" vertical="center" wrapText="1"/>
      <protection locked="0"/>
    </xf>
    <xf numFmtId="171" fontId="9" fillId="32" borderId="101" xfId="0" applyNumberFormat="1" applyFont="1" applyFill="1" applyBorder="1" applyAlignment="1" applyProtection="1">
      <alignment horizontal="center" vertical="center" wrapText="1"/>
      <protection locked="0"/>
    </xf>
    <xf numFmtId="0" fontId="9" fillId="32" borderId="112" xfId="0" applyFont="1" applyFill="1" applyBorder="1" applyAlignment="1">
      <alignment horizontal="center" vertical="center" wrapText="1"/>
    </xf>
    <xf numFmtId="0" fontId="85" fillId="16" borderId="156" xfId="0" applyFont="1" applyFill="1" applyBorder="1" applyAlignment="1">
      <alignment horizontal="left" wrapText="1"/>
    </xf>
    <xf numFmtId="0" fontId="85" fillId="16" borderId="141" xfId="0" applyFont="1" applyFill="1" applyBorder="1" applyAlignment="1">
      <alignment horizontal="left" wrapText="1"/>
    </xf>
    <xf numFmtId="0" fontId="85" fillId="16" borderId="157" xfId="0" applyFont="1" applyFill="1" applyBorder="1" applyAlignment="1">
      <alignment horizontal="left" wrapText="1"/>
    </xf>
    <xf numFmtId="0" fontId="9" fillId="32" borderId="115" xfId="0" applyFont="1" applyFill="1" applyBorder="1" applyAlignment="1">
      <alignment horizontal="center" wrapText="1"/>
    </xf>
    <xf numFmtId="0" fontId="9" fillId="32" borderId="116" xfId="0" applyFont="1" applyFill="1" applyBorder="1" applyAlignment="1">
      <alignment horizontal="center" wrapText="1"/>
    </xf>
    <xf numFmtId="0" fontId="9" fillId="32" borderId="132" xfId="0" applyFont="1" applyFill="1" applyBorder="1" applyAlignment="1">
      <alignment horizontal="center" wrapText="1"/>
    </xf>
    <xf numFmtId="0" fontId="9" fillId="32" borderId="120" xfId="0" applyFont="1" applyFill="1" applyBorder="1" applyAlignment="1">
      <alignment horizontal="center" wrapText="1"/>
    </xf>
    <xf numFmtId="0" fontId="9" fillId="32" borderId="121" xfId="0" applyFont="1" applyFill="1" applyBorder="1" applyAlignment="1">
      <alignment horizontal="center" wrapText="1"/>
    </xf>
    <xf numFmtId="0" fontId="9" fillId="32" borderId="122" xfId="0" applyFont="1" applyFill="1" applyBorder="1" applyAlignment="1">
      <alignment horizontal="center" wrapText="1"/>
    </xf>
    <xf numFmtId="3" fontId="85" fillId="16" borderId="108" xfId="0" applyNumberFormat="1" applyFont="1" applyFill="1" applyBorder="1" applyAlignment="1">
      <alignment horizontal="center" wrapText="1"/>
    </xf>
    <xf numFmtId="3" fontId="85" fillId="16" borderId="128" xfId="0" applyNumberFormat="1" applyFont="1" applyFill="1" applyBorder="1" applyAlignment="1">
      <alignment horizontal="center" wrapText="1"/>
    </xf>
    <xf numFmtId="3" fontId="52" fillId="16" borderId="0" xfId="0" applyNumberFormat="1" applyFont="1" applyFill="1" applyAlignment="1">
      <alignment horizontal="left" wrapText="1"/>
    </xf>
    <xf numFmtId="3" fontId="85" fillId="16" borderId="0" xfId="0" applyNumberFormat="1" applyFont="1" applyFill="1" applyAlignment="1">
      <alignment horizontal="left" wrapText="1"/>
    </xf>
    <xf numFmtId="0" fontId="85" fillId="16" borderId="0" xfId="0" applyFont="1" applyFill="1" applyAlignment="1">
      <alignment horizontal="left" wrapText="1"/>
    </xf>
    <xf numFmtId="186" fontId="9" fillId="32" borderId="112" xfId="0" applyNumberFormat="1" applyFont="1" applyFill="1" applyBorder="1" applyAlignment="1">
      <alignment horizontal="center" vertical="center" wrapText="1"/>
    </xf>
    <xf numFmtId="9" fontId="85" fillId="16" borderId="0" xfId="0" applyNumberFormat="1" applyFont="1" applyFill="1" applyAlignment="1">
      <alignment horizontal="left" shrinkToFit="1"/>
    </xf>
    <xf numFmtId="0" fontId="85" fillId="16" borderId="0" xfId="0" applyFont="1" applyFill="1" applyAlignment="1">
      <alignment horizontal="left" shrinkToFit="1"/>
    </xf>
    <xf numFmtId="0" fontId="37" fillId="16" borderId="0" xfId="0" applyFont="1" applyFill="1" applyAlignment="1">
      <alignment horizontal="center" wrapText="1"/>
    </xf>
    <xf numFmtId="4" fontId="85" fillId="16" borderId="108" xfId="0" applyNumberFormat="1" applyFont="1" applyFill="1" applyBorder="1" applyAlignment="1">
      <alignment horizontal="center" wrapText="1"/>
    </xf>
    <xf numFmtId="4" fontId="85" fillId="16" borderId="128" xfId="0" applyNumberFormat="1" applyFont="1" applyFill="1" applyBorder="1" applyAlignment="1">
      <alignment horizontal="center" wrapText="1"/>
    </xf>
    <xf numFmtId="184" fontId="21" fillId="34" borderId="130" xfId="0" applyNumberFormat="1" applyFont="1" applyFill="1" applyBorder="1" applyAlignment="1" applyProtection="1">
      <alignment horizontal="center" vertical="center" wrapText="1"/>
      <protection locked="0"/>
    </xf>
    <xf numFmtId="184" fontId="21" fillId="34" borderId="131" xfId="0" applyNumberFormat="1" applyFont="1" applyFill="1" applyBorder="1" applyAlignment="1" applyProtection="1">
      <alignment horizontal="center" vertical="center" wrapText="1"/>
      <protection locked="0"/>
    </xf>
    <xf numFmtId="0" fontId="52" fillId="2" borderId="0" xfId="0" applyFont="1" applyFill="1" applyAlignment="1">
      <alignment horizontal="center" wrapText="1"/>
    </xf>
    <xf numFmtId="0" fontId="52" fillId="16" borderId="0" xfId="0" applyFont="1" applyFill="1" applyAlignment="1">
      <alignment horizontal="left" shrinkToFit="1"/>
    </xf>
    <xf numFmtId="0" fontId="52" fillId="16" borderId="155" xfId="0" applyFont="1" applyFill="1" applyBorder="1" applyAlignment="1">
      <alignment horizontal="left" shrinkToFit="1"/>
    </xf>
    <xf numFmtId="0" fontId="4" fillId="5" borderId="0" xfId="0" applyFont="1" applyFill="1" applyAlignment="1">
      <alignment horizontal="center" vertical="top" wrapText="1"/>
    </xf>
    <xf numFmtId="3" fontId="0" fillId="0" borderId="106" xfId="0" applyNumberFormat="1" applyBorder="1" applyAlignment="1">
      <alignment horizontal="left" vertical="top"/>
    </xf>
    <xf numFmtId="0" fontId="0" fillId="0" borderId="98" xfId="0" applyBorder="1" applyAlignment="1">
      <alignment horizontal="left"/>
    </xf>
    <xf numFmtId="0" fontId="0" fillId="0" borderId="106" xfId="0" applyBorder="1" applyAlignment="1">
      <alignment horizontal="left" vertical="top"/>
    </xf>
    <xf numFmtId="0" fontId="0" fillId="0" borderId="106" xfId="0" applyBorder="1" applyAlignment="1">
      <alignment horizontal="left" vertical="top" wrapText="1"/>
    </xf>
    <xf numFmtId="14" fontId="0" fillId="0" borderId="106" xfId="0" applyNumberFormat="1" applyBorder="1" applyAlignment="1">
      <alignment horizontal="left" vertical="top"/>
    </xf>
    <xf numFmtId="3" fontId="0" fillId="0" borderId="106" xfId="0" applyNumberFormat="1" applyBorder="1" applyAlignment="1">
      <alignment horizontal="left" vertical="top" wrapText="1"/>
    </xf>
    <xf numFmtId="3" fontId="0" fillId="0" borderId="0" xfId="0" applyNumberFormat="1" applyAlignment="1">
      <alignment horizontal="left" vertical="top" wrapText="1"/>
    </xf>
    <xf numFmtId="0" fontId="0" fillId="0" borderId="141" xfId="0" applyBorder="1" applyAlignment="1">
      <alignment horizontal="left" vertical="top" wrapText="1"/>
    </xf>
    <xf numFmtId="0" fontId="0" fillId="0" borderId="0" xfId="0" applyAlignment="1">
      <alignment horizontal="left" vertical="top" wrapText="1"/>
    </xf>
    <xf numFmtId="3" fontId="0" fillId="0" borderId="149" xfId="2" applyNumberFormat="1" applyFont="1" applyBorder="1" applyAlignment="1">
      <alignment horizontal="right"/>
    </xf>
    <xf numFmtId="3" fontId="0" fillId="0" borderId="141" xfId="0" applyNumberFormat="1" applyBorder="1" applyAlignment="1">
      <alignment horizontal="left" vertical="top" wrapText="1"/>
    </xf>
    <xf numFmtId="3" fontId="2" fillId="0" borderId="149" xfId="2" applyNumberFormat="1" applyFont="1" applyBorder="1" applyAlignment="1">
      <alignment horizontal="right"/>
    </xf>
    <xf numFmtId="3" fontId="0" fillId="0" borderId="152" xfId="2" applyNumberFormat="1" applyFont="1" applyBorder="1" applyAlignment="1">
      <alignment horizontal="right"/>
    </xf>
  </cellXfs>
  <cellStyles count="6">
    <cellStyle name="Hipervínculo" xfId="3" builtinId="8"/>
    <cellStyle name="Hipervínculo 2" xfId="5" xr:uid="{00000000-0005-0000-0000-000001000000}"/>
    <cellStyle name="Millares" xfId="2" builtinId="3"/>
    <cellStyle name="Normal" xfId="0" builtinId="0"/>
    <cellStyle name="Normal 2" xfId="4" xr:uid="{00000000-0005-0000-0000-000004000000}"/>
    <cellStyle name="Porcentaje" xfId="1" builtinId="5"/>
  </cellStyles>
  <dxfs count="31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solid">
          <fgColor theme="0"/>
        </patternFill>
      </fill>
    </dxf>
    <dxf>
      <font>
        <color theme="0"/>
      </font>
      <fill>
        <patternFill patternType="solid">
          <fgColor theme="0"/>
        </patternFill>
      </fill>
    </dxf>
    <dxf>
      <font>
        <color theme="0"/>
      </font>
      <fill>
        <patternFill patternType="solid">
          <fgColor theme="0"/>
        </patternFill>
      </fill>
    </dxf>
    <dxf>
      <font>
        <color theme="0"/>
      </font>
      <fill>
        <patternFill patternType="solid">
          <fgColor theme="0"/>
        </patternFill>
      </fill>
    </dxf>
    <dxf>
      <font>
        <color theme="0"/>
      </font>
    </dxf>
    <dxf>
      <font>
        <color theme="4" tint="0.79998168889431442"/>
      </font>
    </dxf>
    <dxf>
      <font>
        <color theme="0"/>
      </font>
    </dxf>
    <dxf>
      <font>
        <color theme="0"/>
      </font>
    </dxf>
    <dxf>
      <font>
        <color theme="0"/>
      </font>
    </dxf>
    <dxf>
      <font>
        <color theme="4" tint="0.79998168889431442"/>
      </font>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0"/>
      </font>
      <fill>
        <patternFill patternType="solid">
          <fgColor theme="0"/>
        </patternFill>
      </fill>
    </dxf>
    <dxf>
      <font>
        <color theme="0"/>
      </font>
      <fill>
        <patternFill patternType="solid">
          <fgColor theme="0"/>
        </patternFill>
      </fill>
    </dxf>
    <dxf>
      <font>
        <color theme="0"/>
      </font>
    </dxf>
    <dxf>
      <font>
        <color theme="0"/>
      </font>
    </dxf>
    <dxf>
      <font>
        <color theme="0"/>
      </font>
      <fill>
        <patternFill patternType="solid">
          <fgColor theme="0"/>
        </patternFill>
      </fill>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font>
    </dxf>
    <dxf>
      <font>
        <color theme="0"/>
      </font>
    </dxf>
    <dxf>
      <font>
        <color theme="0"/>
      </font>
    </dxf>
    <dxf>
      <font>
        <color theme="0"/>
      </font>
    </dxf>
    <dxf>
      <font>
        <color theme="4" tint="0.79998168889431442"/>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dxf>
    <dxf>
      <font>
        <color theme="4"/>
      </font>
    </dxf>
    <dxf>
      <font>
        <color theme="0"/>
      </font>
      <fill>
        <patternFill>
          <bgColor theme="0"/>
        </patternFill>
      </fill>
    </dxf>
    <dxf>
      <font>
        <color theme="0"/>
      </font>
      <fill>
        <patternFill>
          <bgColor theme="0"/>
        </patternFill>
      </fill>
    </dxf>
    <dxf>
      <font>
        <color theme="0"/>
      </font>
      <fill>
        <patternFill patternType="solid">
          <fgColor theme="0"/>
          <bgColor theme="0"/>
        </patternFill>
      </fill>
    </dxf>
    <dxf>
      <font>
        <color theme="0" tint="-0.14996795556505021"/>
      </font>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fgColor theme="0"/>
          <bgColor theme="0"/>
        </patternFill>
      </fill>
      <border>
        <left/>
        <right/>
        <top/>
        <bottom/>
        <vertical/>
        <horizontal/>
      </border>
    </dxf>
    <dxf>
      <font>
        <color theme="0"/>
      </font>
    </dxf>
    <dxf>
      <font>
        <color theme="0"/>
      </font>
    </dxf>
    <dxf>
      <font>
        <color theme="0"/>
      </font>
      <numFmt numFmtId="2" formatCode="0.00"/>
      <fill>
        <patternFill>
          <fgColor theme="0"/>
        </patternFill>
      </fill>
    </dxf>
    <dxf>
      <font>
        <color rgb="FF9C0006"/>
      </font>
      <fill>
        <patternFill>
          <bgColor rgb="FFFFC7CE"/>
        </patternFill>
      </fill>
    </dxf>
    <dxf>
      <font>
        <color theme="0"/>
      </font>
      <fill>
        <patternFill patternType="solid">
          <fgColor theme="0"/>
        </patternFill>
      </fill>
    </dxf>
    <dxf>
      <font>
        <color theme="0"/>
      </font>
      <fill>
        <patternFill patternType="solid">
          <fgColor theme="0"/>
          <bgColor theme="0"/>
        </patternFill>
      </fill>
    </dxf>
    <dxf>
      <font>
        <color theme="0"/>
      </font>
      <fill>
        <patternFill patternType="solid">
          <fgColor theme="0"/>
        </patternFill>
      </fill>
    </dxf>
    <dxf>
      <font>
        <color theme="0"/>
      </font>
    </dxf>
    <dxf>
      <font>
        <color theme="0"/>
      </font>
      <fill>
        <patternFill patternType="solid">
          <fgColor theme="0"/>
        </patternFill>
      </fill>
    </dxf>
    <dxf>
      <font>
        <color theme="0"/>
      </font>
      <fill>
        <patternFill patternType="solid">
          <fgColor theme="0"/>
        </patternFill>
      </fill>
    </dxf>
    <dxf>
      <font>
        <color theme="0"/>
      </font>
      <fill>
        <patternFill patternType="solid">
          <f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patternFill>
      </fill>
    </dxf>
    <dxf>
      <fill>
        <patternFill>
          <bgColor rgb="FFFDE9D9"/>
        </patternFill>
      </fill>
    </dxf>
    <dxf>
      <fill>
        <patternFill>
          <bgColor rgb="FFD9D9D9"/>
        </patternFill>
      </fill>
    </dxf>
    <dxf>
      <fill>
        <patternFill>
          <bgColor rgb="FFEBF1DE"/>
        </patternFill>
      </fill>
    </dxf>
    <dxf>
      <fill>
        <patternFill>
          <bgColor rgb="FFDAEEF3"/>
        </patternFill>
      </fill>
    </dxf>
    <dxf>
      <font>
        <color theme="0"/>
      </font>
    </dxf>
    <dxf>
      <font>
        <color theme="4" tint="0.79998168889431442"/>
      </font>
    </dxf>
    <dxf>
      <font>
        <color rgb="FF006100"/>
      </font>
      <fill>
        <patternFill>
          <bgColor rgb="FFC6EFCE"/>
        </patternFill>
      </fill>
    </dxf>
    <dxf>
      <font>
        <color rgb="FF9C0006"/>
      </font>
      <fill>
        <patternFill>
          <bgColor rgb="FFFFC7CE"/>
        </patternFill>
      </fill>
    </dxf>
    <dxf>
      <font>
        <color theme="0"/>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0"/>
      </font>
    </dxf>
    <dxf>
      <font>
        <color theme="4" tint="0.79998168889431442"/>
      </font>
    </dxf>
    <dxf>
      <font>
        <color theme="0"/>
      </font>
    </dxf>
    <dxf>
      <font>
        <color theme="4" tint="0.79998168889431442"/>
      </font>
    </dxf>
    <dxf>
      <font>
        <color theme="0"/>
      </font>
    </dxf>
    <dxf>
      <font>
        <color rgb="FF006100"/>
      </font>
      <fill>
        <patternFill>
          <bgColor theme="6"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0"/>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4" tint="0.79998168889431442"/>
      </font>
    </dxf>
    <dxf>
      <font>
        <color theme="0"/>
      </font>
    </dxf>
    <dxf>
      <font>
        <color theme="4" tint="0.79998168889431442"/>
      </font>
    </dxf>
    <dxf>
      <font>
        <color theme="4" tint="0.79998168889431442"/>
      </font>
    </dxf>
    <dxf>
      <font>
        <color theme="0"/>
      </font>
    </dxf>
    <dxf>
      <font>
        <color theme="0"/>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fill>
        <patternFill>
          <bgColor theme="0" tint="-0.24994659260841701"/>
        </patternFill>
      </fill>
    </dxf>
    <dxf>
      <font>
        <color theme="0"/>
      </font>
      <fill>
        <patternFill>
          <bgColor theme="0" tint="-0.24994659260841701"/>
        </patternFill>
      </fill>
    </dxf>
    <dxf>
      <font>
        <color theme="0"/>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theme="0" tint="-0.24994659260841701"/>
        </patternFill>
      </fill>
    </dxf>
    <dxf>
      <font>
        <color theme="0"/>
      </font>
      <fill>
        <patternFill>
          <bgColor theme="0" tint="-0.24994659260841701"/>
        </patternFill>
      </fill>
    </dxf>
    <dxf>
      <font>
        <color theme="0"/>
      </font>
    </dxf>
    <dxf>
      <font>
        <color theme="4" tint="0.79998168889431442"/>
      </font>
    </dxf>
    <dxf>
      <font>
        <color theme="0"/>
      </font>
    </dxf>
    <dxf>
      <font>
        <color theme="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4" tint="0.79998168889431442"/>
      </font>
    </dxf>
    <dxf>
      <font>
        <color theme="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4.9989318521683403E-2"/>
      </font>
    </dxf>
    <dxf>
      <font>
        <color theme="0" tint="-4.9989318521683403E-2"/>
      </font>
    </dxf>
    <dxf>
      <font>
        <color theme="0" tint="-4.9989318521683403E-2"/>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4" tint="0.79998168889431442"/>
      </font>
      <fill>
        <patternFill patternType="solid">
          <fgColor theme="3" tint="0.79998168889431442"/>
        </patternFill>
      </fill>
    </dxf>
    <dxf>
      <font>
        <color theme="4" tint="0.79998168889431442"/>
      </font>
      <fill>
        <patternFill patternType="solid">
          <fgColor theme="3"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theme="9" tint="0.79998168889431442"/>
        </patternFill>
      </fill>
    </dxf>
    <dxf>
      <font>
        <color rgb="FF00B050"/>
      </font>
      <fill>
        <patternFill>
          <bgColor theme="6" tint="0.79998168889431442"/>
        </patternFill>
      </fill>
    </dxf>
    <dxf>
      <font>
        <color rgb="FF9C0006"/>
      </font>
      <fill>
        <patternFill>
          <bgColor theme="9" tint="0.79998168889431442"/>
        </patternFill>
      </fill>
    </dxf>
    <dxf>
      <font>
        <color rgb="FF00B050"/>
      </font>
      <fill>
        <patternFill>
          <bgColor theme="6"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theme="6" tint="0.59996337778862885"/>
        </patternFill>
      </fill>
    </dxf>
    <dxf>
      <font>
        <color theme="1"/>
      </font>
      <fill>
        <patternFill>
          <bgColor theme="6" tint="0.59996337778862885"/>
        </patternFill>
      </fill>
    </dxf>
    <dxf>
      <font>
        <color theme="1"/>
      </font>
      <fill>
        <patternFill>
          <bgColor theme="6" tint="0.59996337778862885"/>
        </patternFill>
      </fill>
    </dxf>
    <dxf>
      <font>
        <color theme="1"/>
      </font>
      <fill>
        <patternFill>
          <bgColor theme="6" tint="0.59996337778862885"/>
        </patternFill>
      </fill>
    </dxf>
    <dxf>
      <font>
        <color theme="0"/>
      </font>
      <fill>
        <patternFill patternType="solid">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auto="1"/>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2"/>
        <color rgb="FF222222"/>
        <name val="Calibri"/>
        <scheme val="minor"/>
      </font>
      <fill>
        <patternFill patternType="solid">
          <f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rgb="FF222222"/>
        <name val="Calibri"/>
        <scheme val="minor"/>
      </font>
      <fill>
        <patternFill patternType="solid">
          <f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theme="0"/>
        </patternFill>
      </fill>
    </dxf>
    <dxf>
      <font>
        <b val="0"/>
        <i val="0"/>
        <strike val="0"/>
        <condense val="0"/>
        <extend val="0"/>
        <outline val="0"/>
        <shadow val="0"/>
        <u val="none"/>
        <vertAlign val="baseline"/>
        <sz val="11"/>
        <color theme="1"/>
        <name val="Calibri"/>
        <scheme val="minor"/>
      </font>
      <fill>
        <patternFill patternType="solid">
          <fgColor theme="0"/>
        </patternFill>
      </fill>
    </dxf>
    <dxf>
      <fill>
        <patternFill patternType="solid">
          <fgColor theme="0"/>
        </patternFill>
      </fill>
    </dxf>
    <dxf>
      <fill>
        <patternFill patternType="solid">
          <fgColor theme="0"/>
        </patternFill>
      </fill>
    </dxf>
    <dxf>
      <numFmt numFmtId="0" formatCode="General"/>
      <fill>
        <patternFill patternType="solid">
          <fgColor theme="0"/>
        </patternFill>
      </fill>
    </dxf>
    <dxf>
      <font>
        <b/>
      </font>
      <fill>
        <patternFill patternType="solid">
          <fgColor theme="0"/>
        </patternFill>
      </fill>
      <alignment horizontal="center" vertical="center" textRotation="0" wrapText="0" indent="0" justifyLastLine="0" shrinkToFit="0" readingOrder="0"/>
    </dxf>
    <dxf>
      <font>
        <strike val="0"/>
        <outline val="0"/>
        <shadow val="0"/>
        <u val="none"/>
        <vertAlign val="baseline"/>
        <sz val="12"/>
        <color theme="1"/>
        <name val="Calibri"/>
        <scheme val="minor"/>
      </font>
      <fill>
        <patternFill patternType="solid">
          <fgColor theme="0"/>
        </patternFill>
      </fill>
    </dxf>
    <dxf>
      <font>
        <strike val="0"/>
        <outline val="0"/>
        <shadow val="0"/>
        <u val="none"/>
        <vertAlign val="baseline"/>
        <sz val="12"/>
        <color theme="1"/>
        <name val="Calibri"/>
        <scheme val="minor"/>
      </font>
      <numFmt numFmtId="179" formatCode="&quot;Anexo&quot;\ 0\ "/>
      <fill>
        <patternFill patternType="solid">
          <fgColor theme="0"/>
        </patternFill>
      </fill>
    </dxf>
    <dxf>
      <fill>
        <patternFill patternType="solid">
          <fgColor theme="0"/>
        </patternFill>
      </fill>
    </dxf>
    <dxf>
      <font>
        <b/>
        <i val="0"/>
        <strike val="0"/>
        <condense val="0"/>
        <extend val="0"/>
        <outline val="0"/>
        <shadow val="0"/>
        <u val="none"/>
        <vertAlign val="baseline"/>
        <sz val="14"/>
        <color theme="0"/>
        <name val="Calibri"/>
        <scheme val="minor"/>
      </font>
      <fill>
        <patternFill patternType="solid">
          <fgColor theme="0"/>
          <bgColor theme="4"/>
        </patternFill>
      </fill>
      <alignment horizontal="center" vertical="center" textRotation="0" wrapText="0" indent="0" justifyLastLine="0" shrinkToFit="0" readingOrder="0"/>
      <protection locked="1" hidden="0"/>
    </dxf>
    <dxf>
      <font>
        <color theme="3"/>
      </font>
      <fill>
        <patternFill>
          <bgColor theme="2"/>
        </patternFill>
      </fill>
    </dxf>
    <dxf>
      <font>
        <color theme="3"/>
      </font>
    </dxf>
    <dxf>
      <font>
        <b val="0"/>
        <i val="0"/>
        <color theme="0"/>
      </font>
      <fill>
        <patternFill patternType="solid">
          <fgColor theme="4"/>
          <bgColor theme="3"/>
        </patternFill>
      </fill>
      <border diagonalUp="0" diagonalDown="0">
        <left/>
        <right/>
        <top/>
        <bottom/>
        <vertical/>
        <horizontal/>
      </border>
    </dxf>
    <dxf>
      <font>
        <color theme="1"/>
      </font>
      <border diagonalUp="0" diagonalDown="0">
        <left/>
        <right/>
        <top/>
        <bottom/>
        <vertical style="thin">
          <color theme="3" tint="0.59996337778862885"/>
        </vertical>
        <horizontal/>
      </border>
    </dxf>
    <dxf>
      <font>
        <color theme="3"/>
      </font>
      <fill>
        <patternFill>
          <bgColor theme="2"/>
        </patternFill>
      </fill>
    </dxf>
    <dxf>
      <font>
        <color theme="3"/>
      </font>
    </dxf>
    <dxf>
      <font>
        <b val="0"/>
        <i val="0"/>
        <color theme="0"/>
      </font>
      <fill>
        <patternFill patternType="solid">
          <fgColor theme="4"/>
          <bgColor theme="3"/>
        </patternFill>
      </fill>
      <border diagonalUp="0" diagonalDown="0">
        <left/>
        <right/>
        <top/>
        <bottom/>
        <vertical/>
        <horizontal/>
      </border>
    </dxf>
    <dxf>
      <font>
        <color theme="1"/>
      </font>
      <border diagonalUp="0" diagonalDown="0">
        <left/>
        <right/>
        <top/>
        <bottom/>
        <vertical style="thin">
          <color theme="3" tint="0.59996337778862885"/>
        </vertical>
        <horizontal/>
      </border>
    </dxf>
  </dxfs>
  <tableStyles count="3" defaultTableStyle="TableStyleMedium2" defaultPivotStyle="PivotStyleLight16">
    <tableStyle name="Escala de tiempo del proyecto" pivot="0" count="4" xr9:uid="{00000000-0011-0000-FFFF-FFFF00000000}">
      <tableStyleElement type="wholeTable" dxfId="317"/>
      <tableStyleElement type="headerRow" dxfId="316"/>
      <tableStyleElement type="firstRowStripe" dxfId="315"/>
      <tableStyleElement type="secondRowStripe" dxfId="314"/>
    </tableStyle>
    <tableStyle name="Escala de tiempo del proyecto 2" pivot="0" count="4" xr9:uid="{00000000-0011-0000-FFFF-FFFF01000000}">
      <tableStyleElement type="wholeTable" dxfId="313"/>
      <tableStyleElement type="headerRow" dxfId="312"/>
      <tableStyleElement type="firstRowStripe" dxfId="311"/>
      <tableStyleElement type="secondRowStripe" dxfId="310"/>
    </tableStyle>
    <tableStyle name="Estilo de tabla dinámica 1" table="0" count="0" xr9:uid="{00000000-0011-0000-FFFF-FFFF02000000}"/>
  </tableStyles>
  <colors>
    <mruColors>
      <color rgb="FFFF7C80"/>
      <color rgb="FFFF0066"/>
      <color rgb="FFFF505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51914374012597E-2"/>
          <c:y val="0.13396699138157914"/>
          <c:w val="0.90636215437099144"/>
          <c:h val="0.57581711579809469"/>
        </c:manualLayout>
      </c:layout>
      <c:lineChart>
        <c:grouping val="standard"/>
        <c:varyColors val="0"/>
        <c:ser>
          <c:idx val="0"/>
          <c:order val="0"/>
          <c:cat>
            <c:numRef>
              <c:f>Ventas!$E$42:$P$42</c:f>
              <c:numCache>
                <c:formatCode>mmm\,\ yyyy</c:formatCode>
                <c:ptCount val="12"/>
                <c:pt idx="0">
                  <c:v>46113</c:v>
                </c:pt>
                <c:pt idx="1">
                  <c:v>46143</c:v>
                </c:pt>
                <c:pt idx="2">
                  <c:v>46174</c:v>
                </c:pt>
                <c:pt idx="3">
                  <c:v>46204</c:v>
                </c:pt>
                <c:pt idx="4">
                  <c:v>46235</c:v>
                </c:pt>
                <c:pt idx="5">
                  <c:v>46266</c:v>
                </c:pt>
                <c:pt idx="6">
                  <c:v>46296</c:v>
                </c:pt>
                <c:pt idx="7">
                  <c:v>46327</c:v>
                </c:pt>
                <c:pt idx="8">
                  <c:v>46357</c:v>
                </c:pt>
                <c:pt idx="9">
                  <c:v>46388</c:v>
                </c:pt>
                <c:pt idx="10">
                  <c:v>46419</c:v>
                </c:pt>
                <c:pt idx="11">
                  <c:v>46447</c:v>
                </c:pt>
              </c:numCache>
            </c:numRef>
          </c:cat>
          <c:val>
            <c:numRef>
              <c:f>Ventas!$E$58:$P$58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7E8-4ED6-9B9A-493EDD1E4BE0}"/>
            </c:ext>
          </c:extLst>
        </c:ser>
        <c:dLbls>
          <c:showLegendKey val="0"/>
          <c:showVal val="0"/>
          <c:showCatName val="0"/>
          <c:showSerName val="0"/>
          <c:showPercent val="0"/>
          <c:showBubbleSize val="0"/>
        </c:dLbls>
        <c:marker val="1"/>
        <c:smooth val="0"/>
        <c:axId val="211327616"/>
        <c:axId val="210641280"/>
      </c:lineChart>
      <c:dateAx>
        <c:axId val="211327616"/>
        <c:scaling>
          <c:orientation val="minMax"/>
        </c:scaling>
        <c:delete val="0"/>
        <c:axPos val="b"/>
        <c:numFmt formatCode="mmm\,\ yyyy" sourceLinked="1"/>
        <c:majorTickMark val="out"/>
        <c:minorTickMark val="none"/>
        <c:tickLblPos val="nextTo"/>
        <c:crossAx val="210641280"/>
        <c:crosses val="autoZero"/>
        <c:auto val="1"/>
        <c:lblOffset val="100"/>
        <c:baseTimeUnit val="months"/>
      </c:dateAx>
      <c:valAx>
        <c:axId val="210641280"/>
        <c:scaling>
          <c:orientation val="minMax"/>
        </c:scaling>
        <c:delete val="0"/>
        <c:axPos val="l"/>
        <c:majorGridlines/>
        <c:numFmt formatCode="#,##0" sourceLinked="1"/>
        <c:majorTickMark val="out"/>
        <c:minorTickMark val="none"/>
        <c:tickLblPos val="nextTo"/>
        <c:crossAx val="21132761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lineChart>
        <c:grouping val="standard"/>
        <c:varyColors val="0"/>
        <c:ser>
          <c:idx val="0"/>
          <c:order val="0"/>
          <c:spPr>
            <a:ln w="28575" cap="rnd" cmpd="sng" algn="ctr">
              <a:solidFill>
                <a:schemeClr val="tx2"/>
              </a:solidFill>
              <a:prstDash val="solid"/>
              <a:round/>
            </a:ln>
            <a:effectLst/>
          </c:spPr>
          <c:marker>
            <c:spPr>
              <a:solidFill>
                <a:schemeClr val="dk1">
                  <a:tint val="88500"/>
                </a:schemeClr>
              </a:solidFill>
              <a:ln w="9525" cap="flat" cmpd="sng" algn="ctr">
                <a:solidFill>
                  <a:schemeClr val="dk1">
                    <a:tint val="88500"/>
                    <a:shade val="95000"/>
                    <a:satMod val="105000"/>
                  </a:schemeClr>
                </a:solidFill>
                <a:prstDash val="solid"/>
                <a:round/>
              </a:ln>
              <a:effectLst/>
            </c:spPr>
          </c:marker>
          <c:cat>
            <c:numRef>
              <c:f>'Tesorería mensual'!$C$2:$N$2</c:f>
              <c:numCache>
                <c:formatCode>mmm</c:formatCode>
                <c:ptCount val="12"/>
                <c:pt idx="0">
                  <c:v>46113</c:v>
                </c:pt>
                <c:pt idx="1">
                  <c:v>46143</c:v>
                </c:pt>
                <c:pt idx="2">
                  <c:v>46174</c:v>
                </c:pt>
                <c:pt idx="3">
                  <c:v>46204</c:v>
                </c:pt>
                <c:pt idx="4">
                  <c:v>46235</c:v>
                </c:pt>
                <c:pt idx="5">
                  <c:v>46266</c:v>
                </c:pt>
                <c:pt idx="6">
                  <c:v>46296</c:v>
                </c:pt>
                <c:pt idx="7">
                  <c:v>46327</c:v>
                </c:pt>
                <c:pt idx="8">
                  <c:v>46357</c:v>
                </c:pt>
                <c:pt idx="9">
                  <c:v>46388</c:v>
                </c:pt>
                <c:pt idx="10">
                  <c:v>46419</c:v>
                </c:pt>
                <c:pt idx="11">
                  <c:v>46447</c:v>
                </c:pt>
              </c:numCache>
            </c:numRef>
          </c:cat>
          <c:val>
            <c:numRef>
              <c:f>'Tesorería mensual'!$C$47:$N$47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F09-472F-8466-65236B6CF280}"/>
            </c:ext>
          </c:extLst>
        </c:ser>
        <c:dLbls>
          <c:showLegendKey val="0"/>
          <c:showVal val="0"/>
          <c:showCatName val="0"/>
          <c:showSerName val="0"/>
          <c:showPercent val="0"/>
          <c:showBubbleSize val="0"/>
        </c:dLbls>
        <c:marker val="1"/>
        <c:smooth val="0"/>
        <c:axId val="236087936"/>
        <c:axId val="236155648"/>
      </c:lineChart>
      <c:dateAx>
        <c:axId val="236087936"/>
        <c:scaling>
          <c:orientation val="minMax"/>
        </c:scaling>
        <c:delete val="0"/>
        <c:axPos val="b"/>
        <c:numFmt formatCode="mmm"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ES"/>
          </a:p>
        </c:txPr>
        <c:crossAx val="236155648"/>
        <c:crosses val="autoZero"/>
        <c:auto val="1"/>
        <c:lblOffset val="100"/>
        <c:baseTimeUnit val="months"/>
      </c:dateAx>
      <c:valAx>
        <c:axId val="23615564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ES"/>
          </a:p>
        </c:txPr>
        <c:crossAx val="236087936"/>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08022514907438E-2"/>
          <c:y val="0.13509216609264607"/>
          <c:w val="0.94254248665466211"/>
          <c:h val="0.59491122433225263"/>
        </c:manualLayout>
      </c:layout>
      <c:lineChart>
        <c:grouping val="standard"/>
        <c:varyColors val="0"/>
        <c:ser>
          <c:idx val="0"/>
          <c:order val="0"/>
          <c:spPr>
            <a:ln>
              <a:solidFill>
                <a:schemeClr val="tx1">
                  <a:lumMod val="50000"/>
                  <a:lumOff val="50000"/>
                </a:schemeClr>
              </a:solidFill>
            </a:ln>
          </c:spPr>
          <c:cat>
            <c:numRef>
              <c:f>'Tesorería mensual'!$C$2:$N$2</c:f>
              <c:numCache>
                <c:formatCode>mmm</c:formatCode>
                <c:ptCount val="12"/>
                <c:pt idx="0">
                  <c:v>46113</c:v>
                </c:pt>
                <c:pt idx="1">
                  <c:v>46143</c:v>
                </c:pt>
                <c:pt idx="2">
                  <c:v>46174</c:v>
                </c:pt>
                <c:pt idx="3">
                  <c:v>46204</c:v>
                </c:pt>
                <c:pt idx="4">
                  <c:v>46235</c:v>
                </c:pt>
                <c:pt idx="5">
                  <c:v>46266</c:v>
                </c:pt>
                <c:pt idx="6">
                  <c:v>46296</c:v>
                </c:pt>
                <c:pt idx="7">
                  <c:v>46327</c:v>
                </c:pt>
                <c:pt idx="8">
                  <c:v>46357</c:v>
                </c:pt>
                <c:pt idx="9">
                  <c:v>46388</c:v>
                </c:pt>
                <c:pt idx="10">
                  <c:v>46419</c:v>
                </c:pt>
                <c:pt idx="11">
                  <c:v>46447</c:v>
                </c:pt>
              </c:numCache>
            </c:numRef>
          </c:cat>
          <c:val>
            <c:numRef>
              <c:f>'Tesorería mensual'!$C$47:$N$47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944-4F7B-84E7-864481AA25E4}"/>
            </c:ext>
          </c:extLst>
        </c:ser>
        <c:dLbls>
          <c:showLegendKey val="0"/>
          <c:showVal val="0"/>
          <c:showCatName val="0"/>
          <c:showSerName val="0"/>
          <c:showPercent val="0"/>
          <c:showBubbleSize val="0"/>
        </c:dLbls>
        <c:marker val="1"/>
        <c:smooth val="0"/>
        <c:axId val="248372224"/>
        <c:axId val="236208896"/>
      </c:lineChart>
      <c:dateAx>
        <c:axId val="248372224"/>
        <c:scaling>
          <c:orientation val="minMax"/>
        </c:scaling>
        <c:delete val="0"/>
        <c:axPos val="b"/>
        <c:numFmt formatCode="mmm" sourceLinked="1"/>
        <c:majorTickMark val="out"/>
        <c:minorTickMark val="none"/>
        <c:tickLblPos val="nextTo"/>
        <c:crossAx val="236208896"/>
        <c:crosses val="autoZero"/>
        <c:auto val="1"/>
        <c:lblOffset val="100"/>
        <c:baseTimeUnit val="months"/>
      </c:dateAx>
      <c:valAx>
        <c:axId val="236208896"/>
        <c:scaling>
          <c:orientation val="minMax"/>
        </c:scaling>
        <c:delete val="0"/>
        <c:axPos val="l"/>
        <c:majorGridlines/>
        <c:numFmt formatCode="#,##0" sourceLinked="1"/>
        <c:majorTickMark val="out"/>
        <c:minorTickMark val="none"/>
        <c:tickLblPos val="nextTo"/>
        <c:crossAx val="2483722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97669694101721E-2"/>
          <c:y val="0.13396686021512161"/>
          <c:w val="0.90636215437099144"/>
          <c:h val="0.57581711579809469"/>
        </c:manualLayout>
      </c:layout>
      <c:lineChart>
        <c:grouping val="standard"/>
        <c:varyColors val="0"/>
        <c:ser>
          <c:idx val="0"/>
          <c:order val="0"/>
          <c:cat>
            <c:numRef>
              <c:f>Ventas!$E$42:$P$42</c:f>
              <c:numCache>
                <c:formatCode>mmm\,\ yyyy</c:formatCode>
                <c:ptCount val="12"/>
                <c:pt idx="0">
                  <c:v>46113</c:v>
                </c:pt>
                <c:pt idx="1">
                  <c:v>46143</c:v>
                </c:pt>
                <c:pt idx="2">
                  <c:v>46174</c:v>
                </c:pt>
                <c:pt idx="3">
                  <c:v>46204</c:v>
                </c:pt>
                <c:pt idx="4">
                  <c:v>46235</c:v>
                </c:pt>
                <c:pt idx="5">
                  <c:v>46266</c:v>
                </c:pt>
                <c:pt idx="6">
                  <c:v>46296</c:v>
                </c:pt>
                <c:pt idx="7">
                  <c:v>46327</c:v>
                </c:pt>
                <c:pt idx="8">
                  <c:v>46357</c:v>
                </c:pt>
                <c:pt idx="9">
                  <c:v>46388</c:v>
                </c:pt>
                <c:pt idx="10">
                  <c:v>46419</c:v>
                </c:pt>
                <c:pt idx="11">
                  <c:v>46447</c:v>
                </c:pt>
              </c:numCache>
            </c:numRef>
          </c:cat>
          <c:val>
            <c:numRef>
              <c:f>Ventas!$E$58:$P$58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EF7-4C35-93CF-8111DDA0472A}"/>
            </c:ext>
          </c:extLst>
        </c:ser>
        <c:dLbls>
          <c:showLegendKey val="0"/>
          <c:showVal val="0"/>
          <c:showCatName val="0"/>
          <c:showSerName val="0"/>
          <c:showPercent val="0"/>
          <c:showBubbleSize val="0"/>
        </c:dLbls>
        <c:marker val="1"/>
        <c:smooth val="0"/>
        <c:axId val="264551424"/>
        <c:axId val="264553216"/>
      </c:lineChart>
      <c:dateAx>
        <c:axId val="264551424"/>
        <c:scaling>
          <c:orientation val="minMax"/>
        </c:scaling>
        <c:delete val="0"/>
        <c:axPos val="b"/>
        <c:numFmt formatCode="mmm\,\ yyyy" sourceLinked="1"/>
        <c:majorTickMark val="out"/>
        <c:minorTickMark val="none"/>
        <c:tickLblPos val="nextTo"/>
        <c:txPr>
          <a:bodyPr/>
          <a:lstStyle/>
          <a:p>
            <a:pPr>
              <a:defRPr sz="800"/>
            </a:pPr>
            <a:endParaRPr lang="es-ES"/>
          </a:p>
        </c:txPr>
        <c:crossAx val="264553216"/>
        <c:crosses val="autoZero"/>
        <c:auto val="1"/>
        <c:lblOffset val="100"/>
        <c:baseTimeUnit val="months"/>
      </c:dateAx>
      <c:valAx>
        <c:axId val="264553216"/>
        <c:scaling>
          <c:orientation val="minMax"/>
        </c:scaling>
        <c:delete val="0"/>
        <c:axPos val="l"/>
        <c:majorGridlines/>
        <c:numFmt formatCode="#,##0" sourceLinked="1"/>
        <c:majorTickMark val="out"/>
        <c:minorTickMark val="none"/>
        <c:tickLblPos val="nextTo"/>
        <c:crossAx val="2645514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5.3154450392380877E-2"/>
          <c:y val="0.16020205623807732"/>
          <c:w val="0.93694560298937857"/>
          <c:h val="0.47831906116109624"/>
        </c:manualLayout>
      </c:layout>
      <c:lineChart>
        <c:grouping val="standard"/>
        <c:varyColors val="0"/>
        <c:ser>
          <c:idx val="0"/>
          <c:order val="0"/>
          <c:spPr>
            <a:ln w="28575" cap="rnd" cmpd="sng" algn="ctr">
              <a:solidFill>
                <a:schemeClr val="tx2"/>
              </a:solidFill>
              <a:prstDash val="solid"/>
              <a:round/>
            </a:ln>
            <a:effectLst/>
          </c:spPr>
          <c:marker>
            <c:spPr>
              <a:solidFill>
                <a:schemeClr val="dk1">
                  <a:tint val="88500"/>
                </a:schemeClr>
              </a:solidFill>
              <a:ln w="9525" cap="flat" cmpd="sng" algn="ctr">
                <a:solidFill>
                  <a:schemeClr val="dk1">
                    <a:tint val="88500"/>
                    <a:shade val="95000"/>
                    <a:satMod val="105000"/>
                  </a:schemeClr>
                </a:solidFill>
                <a:prstDash val="solid"/>
                <a:round/>
              </a:ln>
              <a:effectLst/>
            </c:spPr>
          </c:marker>
          <c:cat>
            <c:numRef>
              <c:f>'Tesorería mensual'!$C$2:$N$2</c:f>
              <c:numCache>
                <c:formatCode>mmm</c:formatCode>
                <c:ptCount val="12"/>
                <c:pt idx="0">
                  <c:v>46113</c:v>
                </c:pt>
                <c:pt idx="1">
                  <c:v>46143</c:v>
                </c:pt>
                <c:pt idx="2">
                  <c:v>46174</c:v>
                </c:pt>
                <c:pt idx="3">
                  <c:v>46204</c:v>
                </c:pt>
                <c:pt idx="4">
                  <c:v>46235</c:v>
                </c:pt>
                <c:pt idx="5">
                  <c:v>46266</c:v>
                </c:pt>
                <c:pt idx="6">
                  <c:v>46296</c:v>
                </c:pt>
                <c:pt idx="7">
                  <c:v>46327</c:v>
                </c:pt>
                <c:pt idx="8">
                  <c:v>46357</c:v>
                </c:pt>
                <c:pt idx="9">
                  <c:v>46388</c:v>
                </c:pt>
                <c:pt idx="10">
                  <c:v>46419</c:v>
                </c:pt>
                <c:pt idx="11">
                  <c:v>46447</c:v>
                </c:pt>
              </c:numCache>
            </c:numRef>
          </c:cat>
          <c:val>
            <c:numRef>
              <c:f>'Tesorería mensual'!$C$47:$N$47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20F-4C19-8B21-BCB20F7587A8}"/>
            </c:ext>
          </c:extLst>
        </c:ser>
        <c:dLbls>
          <c:showLegendKey val="0"/>
          <c:showVal val="0"/>
          <c:showCatName val="0"/>
          <c:showSerName val="0"/>
          <c:showPercent val="0"/>
          <c:showBubbleSize val="0"/>
        </c:dLbls>
        <c:marker val="1"/>
        <c:smooth val="0"/>
        <c:axId val="251801600"/>
        <c:axId val="251803520"/>
      </c:lineChart>
      <c:dateAx>
        <c:axId val="251801600"/>
        <c:scaling>
          <c:orientation val="minMax"/>
        </c:scaling>
        <c:delete val="0"/>
        <c:axPos val="b"/>
        <c:numFmt formatCode="mmm"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ES"/>
          </a:p>
        </c:txPr>
        <c:crossAx val="251803520"/>
        <c:crosses val="autoZero"/>
        <c:auto val="1"/>
        <c:lblOffset val="100"/>
        <c:baseTimeUnit val="months"/>
      </c:dateAx>
      <c:valAx>
        <c:axId val="25180352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ES"/>
          </a:p>
        </c:txPr>
        <c:crossAx val="251801600"/>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hyperlink" Target="#Resultados!A1"/><Relationship Id="rId13" Type="http://schemas.openxmlformats.org/officeDocument/2006/relationships/hyperlink" Target="#Seguimiento!A1"/><Relationship Id="rId3" Type="http://schemas.openxmlformats.org/officeDocument/2006/relationships/hyperlink" Target="#'Resultado x Actividad'!A1"/><Relationship Id="rId7" Type="http://schemas.openxmlformats.org/officeDocument/2006/relationships/hyperlink" Target="#'Personal retribuci&#243;n'!A1"/><Relationship Id="rId12" Type="http://schemas.openxmlformats.org/officeDocument/2006/relationships/hyperlink" Target="#'Plan de Viabilidad'!A1"/><Relationship Id="rId17" Type="http://schemas.openxmlformats.org/officeDocument/2006/relationships/image" Target="../media/image1.jpeg"/><Relationship Id="rId2" Type="http://schemas.openxmlformats.org/officeDocument/2006/relationships/hyperlink" Target="#Balance!A1"/><Relationship Id="rId16" Type="http://schemas.openxmlformats.org/officeDocument/2006/relationships/hyperlink" Target="#Capitalizaci&#243;n!A1"/><Relationship Id="rId1" Type="http://schemas.openxmlformats.org/officeDocument/2006/relationships/hyperlink" Target="#'Inversi&#243;n-Financiaci&#243;n'!A1"/><Relationship Id="rId6" Type="http://schemas.openxmlformats.org/officeDocument/2006/relationships/hyperlink" Target="#'Otros Gastos'!A1"/><Relationship Id="rId11" Type="http://schemas.openxmlformats.org/officeDocument/2006/relationships/hyperlink" Target="#Cuestionario!A1"/><Relationship Id="rId5" Type="http://schemas.openxmlformats.org/officeDocument/2006/relationships/hyperlink" Target="#Ventas!A1"/><Relationship Id="rId15" Type="http://schemas.openxmlformats.org/officeDocument/2006/relationships/hyperlink" Target="#'Seguimiento mensual'!A1"/><Relationship Id="rId10" Type="http://schemas.openxmlformats.org/officeDocument/2006/relationships/hyperlink" Target="#'Tesorer&#237;a mensual'!A1"/><Relationship Id="rId4" Type="http://schemas.openxmlformats.org/officeDocument/2006/relationships/hyperlink" Target="#Cat&#225;logo!A1"/><Relationship Id="rId9" Type="http://schemas.openxmlformats.org/officeDocument/2006/relationships/hyperlink" Target="#'Resultados mensuales '!A1"/><Relationship Id="rId14" Type="http://schemas.openxmlformats.org/officeDocument/2006/relationships/hyperlink" Target="#Resumen!A1"/></Relationships>
</file>

<file path=xl/drawings/_rels/drawing1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1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1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1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250;!A1"/><Relationship Id="rId1" Type="http://schemas.openxmlformats.org/officeDocument/2006/relationships/chart" Target="../charts/chart2.xml"/><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16.x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16.emf"/><Relationship Id="rId3" Type="http://schemas.openxmlformats.org/officeDocument/2006/relationships/image" Target="../media/image9.emf"/><Relationship Id="rId7" Type="http://schemas.openxmlformats.org/officeDocument/2006/relationships/image" Target="../media/image10.emf"/><Relationship Id="rId12" Type="http://schemas.openxmlformats.org/officeDocument/2006/relationships/image" Target="../media/image15.emf"/><Relationship Id="rId2" Type="http://schemas.openxmlformats.org/officeDocument/2006/relationships/chart" Target="../charts/chart3.xml"/><Relationship Id="rId1" Type="http://schemas.openxmlformats.org/officeDocument/2006/relationships/image" Target="../media/image8.emf"/><Relationship Id="rId6" Type="http://schemas.openxmlformats.org/officeDocument/2006/relationships/image" Target="../media/image4.svg"/><Relationship Id="rId11" Type="http://schemas.openxmlformats.org/officeDocument/2006/relationships/image" Target="../media/image14.emf"/><Relationship Id="rId5" Type="http://schemas.openxmlformats.org/officeDocument/2006/relationships/image" Target="../media/image3.png"/><Relationship Id="rId10" Type="http://schemas.openxmlformats.org/officeDocument/2006/relationships/image" Target="../media/image13.png"/><Relationship Id="rId4" Type="http://schemas.openxmlformats.org/officeDocument/2006/relationships/hyperlink" Target="#Men&#250;!A1"/><Relationship Id="rId9" Type="http://schemas.openxmlformats.org/officeDocument/2006/relationships/image" Target="../media/image12.emf"/></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250;!A1"/></Relationships>
</file>

<file path=xl/drawings/_rels/drawing18.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Men&#250;!A1"/></Relationships>
</file>

<file path=xl/drawings/_rels/drawing19.xml.rels><?xml version="1.0" encoding="UTF-8" standalone="yes"?>
<Relationships xmlns="http://schemas.openxmlformats.org/package/2006/relationships"><Relationship Id="rId8" Type="http://schemas.openxmlformats.org/officeDocument/2006/relationships/image" Target="../media/image35.emf"/><Relationship Id="rId13" Type="http://schemas.openxmlformats.org/officeDocument/2006/relationships/hyperlink" Target="#Men&#250;!A1"/><Relationship Id="rId18" Type="http://schemas.openxmlformats.org/officeDocument/2006/relationships/chart" Target="../charts/chart4.xml"/><Relationship Id="rId3" Type="http://schemas.openxmlformats.org/officeDocument/2006/relationships/image" Target="../media/image30.emf"/><Relationship Id="rId21" Type="http://schemas.openxmlformats.org/officeDocument/2006/relationships/image" Target="../media/image42.emf"/><Relationship Id="rId7" Type="http://schemas.openxmlformats.org/officeDocument/2006/relationships/image" Target="../media/image34.emf"/><Relationship Id="rId12" Type="http://schemas.openxmlformats.org/officeDocument/2006/relationships/image" Target="../media/image39.emf"/><Relationship Id="rId17" Type="http://schemas.openxmlformats.org/officeDocument/2006/relationships/image" Target="../media/image40.emf"/><Relationship Id="rId25" Type="http://schemas.openxmlformats.org/officeDocument/2006/relationships/image" Target="../media/image46.jpeg"/><Relationship Id="rId2" Type="http://schemas.openxmlformats.org/officeDocument/2006/relationships/image" Target="../media/image29.emf"/><Relationship Id="rId16" Type="http://schemas.openxmlformats.org/officeDocument/2006/relationships/image" Target="../media/image10.emf"/><Relationship Id="rId20" Type="http://schemas.openxmlformats.org/officeDocument/2006/relationships/chart" Target="../charts/chart5.xml"/><Relationship Id="rId1" Type="http://schemas.openxmlformats.org/officeDocument/2006/relationships/image" Target="../media/image28.emf"/><Relationship Id="rId6" Type="http://schemas.openxmlformats.org/officeDocument/2006/relationships/image" Target="../media/image33.emf"/><Relationship Id="rId11" Type="http://schemas.openxmlformats.org/officeDocument/2006/relationships/image" Target="../media/image38.emf"/><Relationship Id="rId24" Type="http://schemas.openxmlformats.org/officeDocument/2006/relationships/image" Target="../media/image45.jpeg"/><Relationship Id="rId5" Type="http://schemas.openxmlformats.org/officeDocument/2006/relationships/image" Target="../media/image32.emf"/><Relationship Id="rId15" Type="http://schemas.openxmlformats.org/officeDocument/2006/relationships/image" Target="../media/image4.svg"/><Relationship Id="rId23" Type="http://schemas.openxmlformats.org/officeDocument/2006/relationships/image" Target="../media/image44.emf"/><Relationship Id="rId10" Type="http://schemas.openxmlformats.org/officeDocument/2006/relationships/image" Target="../media/image37.emf"/><Relationship Id="rId19" Type="http://schemas.openxmlformats.org/officeDocument/2006/relationships/image" Target="../media/image41.emf"/><Relationship Id="rId4" Type="http://schemas.openxmlformats.org/officeDocument/2006/relationships/image" Target="../media/image31.emf"/><Relationship Id="rId9" Type="http://schemas.openxmlformats.org/officeDocument/2006/relationships/image" Target="../media/image36.emf"/><Relationship Id="rId14" Type="http://schemas.openxmlformats.org/officeDocument/2006/relationships/image" Target="../media/image3.png"/><Relationship Id="rId22" Type="http://schemas.openxmlformats.org/officeDocument/2006/relationships/image" Target="../media/image43.emf"/></Relationships>
</file>

<file path=xl/drawings/_rels/drawing2.xml.rels><?xml version="1.0" encoding="UTF-8" standalone="yes"?>
<Relationships xmlns="http://schemas.openxmlformats.org/package/2006/relationships"><Relationship Id="rId8" Type="http://schemas.openxmlformats.org/officeDocument/2006/relationships/hyperlink" Target="#Cuestionario!E77"/><Relationship Id="rId3" Type="http://schemas.openxmlformats.org/officeDocument/2006/relationships/image" Target="../media/image3.png"/><Relationship Id="rId7" Type="http://schemas.openxmlformats.org/officeDocument/2006/relationships/hyperlink" Target="#Cuestionario!E65"/><Relationship Id="rId2" Type="http://schemas.openxmlformats.org/officeDocument/2006/relationships/hyperlink" Target="#Men&#250;!A1"/><Relationship Id="rId1" Type="http://schemas.openxmlformats.org/officeDocument/2006/relationships/image" Target="../media/image2.png"/><Relationship Id="rId6" Type="http://schemas.openxmlformats.org/officeDocument/2006/relationships/hyperlink" Target="#Cuestionario!C61"/><Relationship Id="rId5" Type="http://schemas.openxmlformats.org/officeDocument/2006/relationships/hyperlink" Target="#Cuestionario!C21"/><Relationship Id="rId10" Type="http://schemas.openxmlformats.org/officeDocument/2006/relationships/hyperlink" Target="#Cuestionario!C72"/><Relationship Id="rId4" Type="http://schemas.openxmlformats.org/officeDocument/2006/relationships/image" Target="../media/image4.svg"/><Relationship Id="rId9" Type="http://schemas.openxmlformats.org/officeDocument/2006/relationships/hyperlink" Target="#Cuestionario!C95"/></Relationships>
</file>

<file path=xl/drawings/_rels/drawing2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2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2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2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66.png"/><Relationship Id="rId7" Type="http://schemas.openxmlformats.org/officeDocument/2006/relationships/hyperlink" Target="#Men&#250;!A1"/><Relationship Id="rId2" Type="http://schemas.openxmlformats.org/officeDocument/2006/relationships/image" Target="../media/image65.svg"/><Relationship Id="rId1" Type="http://schemas.openxmlformats.org/officeDocument/2006/relationships/image" Target="../media/image64.png"/><Relationship Id="rId6" Type="http://schemas.openxmlformats.org/officeDocument/2006/relationships/image" Target="../media/image69.svg"/><Relationship Id="rId11" Type="http://schemas.openxmlformats.org/officeDocument/2006/relationships/image" Target="../media/image71.svg"/><Relationship Id="rId5" Type="http://schemas.openxmlformats.org/officeDocument/2006/relationships/image" Target="../media/image68.png"/><Relationship Id="rId10" Type="http://schemas.openxmlformats.org/officeDocument/2006/relationships/image" Target="../media/image70.png"/><Relationship Id="rId4" Type="http://schemas.openxmlformats.org/officeDocument/2006/relationships/image" Target="../media/image67.svg"/><Relationship Id="rId9" Type="http://schemas.openxmlformats.org/officeDocument/2006/relationships/image" Target="../media/image4.svg"/></Relationships>
</file>

<file path=xl/drawings/_rels/drawing2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2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2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2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2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250;!A1"/><Relationship Id="rId1" Type="http://schemas.openxmlformats.org/officeDocument/2006/relationships/image" Target="../media/image72.emf"/><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hyperlink" Target="#Men&#250;!A1"/><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250;!A1"/><Relationship Id="rId1" Type="http://schemas.openxmlformats.org/officeDocument/2006/relationships/chart" Target="../charts/chart1.xml"/><Relationship Id="rId5" Type="http://schemas.openxmlformats.org/officeDocument/2006/relationships/image" Target="../media/image4.svg"/><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Men&#250;!A1"/></Relationships>
</file>

<file path=xl/drawings/_rels/vmlDrawing1.vml.rels><?xml version="1.0" encoding="UTF-8" standalone="yes"?>
<Relationships xmlns="http://schemas.openxmlformats.org/package/2006/relationships"><Relationship Id="rId8" Type="http://schemas.openxmlformats.org/officeDocument/2006/relationships/image" Target="../media/image24.emf"/><Relationship Id="rId3" Type="http://schemas.openxmlformats.org/officeDocument/2006/relationships/image" Target="../media/image19.emf"/><Relationship Id="rId7" Type="http://schemas.openxmlformats.org/officeDocument/2006/relationships/image" Target="../media/image23.emf"/><Relationship Id="rId2" Type="http://schemas.openxmlformats.org/officeDocument/2006/relationships/image" Target="../media/image18.emf"/><Relationship Id="rId1" Type="http://schemas.openxmlformats.org/officeDocument/2006/relationships/image" Target="../media/image17.emf"/><Relationship Id="rId6" Type="http://schemas.openxmlformats.org/officeDocument/2006/relationships/image" Target="../media/image22.emf"/><Relationship Id="rId5" Type="http://schemas.openxmlformats.org/officeDocument/2006/relationships/image" Target="../media/image21.emf"/><Relationship Id="rId4" Type="http://schemas.openxmlformats.org/officeDocument/2006/relationships/image" Target="../media/image20.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54.emf"/><Relationship Id="rId13" Type="http://schemas.openxmlformats.org/officeDocument/2006/relationships/image" Target="../media/image19.emf"/><Relationship Id="rId18" Type="http://schemas.openxmlformats.org/officeDocument/2006/relationships/image" Target="../media/image63.emf"/><Relationship Id="rId3" Type="http://schemas.openxmlformats.org/officeDocument/2006/relationships/image" Target="../media/image49.emf"/><Relationship Id="rId7" Type="http://schemas.openxmlformats.org/officeDocument/2006/relationships/image" Target="../media/image53.emf"/><Relationship Id="rId12" Type="http://schemas.openxmlformats.org/officeDocument/2006/relationships/image" Target="../media/image58.emf"/><Relationship Id="rId17" Type="http://schemas.openxmlformats.org/officeDocument/2006/relationships/image" Target="../media/image62.emf"/><Relationship Id="rId2" Type="http://schemas.openxmlformats.org/officeDocument/2006/relationships/image" Target="../media/image48.emf"/><Relationship Id="rId16" Type="http://schemas.openxmlformats.org/officeDocument/2006/relationships/image" Target="../media/image61.emf"/><Relationship Id="rId1" Type="http://schemas.openxmlformats.org/officeDocument/2006/relationships/image" Target="../media/image47.emf"/><Relationship Id="rId6" Type="http://schemas.openxmlformats.org/officeDocument/2006/relationships/image" Target="../media/image52.emf"/><Relationship Id="rId11" Type="http://schemas.openxmlformats.org/officeDocument/2006/relationships/image" Target="../media/image57.emf"/><Relationship Id="rId5" Type="http://schemas.openxmlformats.org/officeDocument/2006/relationships/image" Target="../media/image51.emf"/><Relationship Id="rId15" Type="http://schemas.openxmlformats.org/officeDocument/2006/relationships/image" Target="../media/image60.emf"/><Relationship Id="rId10" Type="http://schemas.openxmlformats.org/officeDocument/2006/relationships/image" Target="../media/image56.emf"/><Relationship Id="rId4" Type="http://schemas.openxmlformats.org/officeDocument/2006/relationships/image" Target="../media/image50.emf"/><Relationship Id="rId9" Type="http://schemas.openxmlformats.org/officeDocument/2006/relationships/image" Target="../media/image55.emf"/><Relationship Id="rId14" Type="http://schemas.openxmlformats.org/officeDocument/2006/relationships/image" Target="../media/image5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73.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76.png"/><Relationship Id="rId2" Type="http://schemas.openxmlformats.org/officeDocument/2006/relationships/image" Target="../media/image75.png"/><Relationship Id="rId1" Type="http://schemas.openxmlformats.org/officeDocument/2006/relationships/image" Target="../media/image74.png"/></Relationships>
</file>

<file path=xl/drawings/drawing1.xml><?xml version="1.0" encoding="utf-8"?>
<xdr:wsDr xmlns:xdr="http://schemas.openxmlformats.org/drawingml/2006/spreadsheetDrawing" xmlns:a="http://schemas.openxmlformats.org/drawingml/2006/main">
  <xdr:twoCellAnchor>
    <xdr:from>
      <xdr:col>1</xdr:col>
      <xdr:colOff>99917</xdr:colOff>
      <xdr:row>4</xdr:row>
      <xdr:rowOff>15159</xdr:rowOff>
    </xdr:from>
    <xdr:to>
      <xdr:col>2</xdr:col>
      <xdr:colOff>35168</xdr:colOff>
      <xdr:row>4</xdr:row>
      <xdr:rowOff>392722</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rot="10800000" flipV="1">
          <a:off x="919067" y="1405809"/>
          <a:ext cx="1392576" cy="377563"/>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1200" b="1">
              <a:solidFill>
                <a:sysClr val="windowText" lastClr="000000"/>
              </a:solidFill>
              <a:latin typeface="+mn-lt"/>
              <a:ea typeface="+mn-ea"/>
              <a:cs typeface="+mn-cs"/>
            </a:rPr>
            <a:t>Inv-Financ</a:t>
          </a:r>
        </a:p>
      </xdr:txBody>
    </xdr:sp>
    <xdr:clientData/>
  </xdr:twoCellAnchor>
  <xdr:twoCellAnchor>
    <xdr:from>
      <xdr:col>3</xdr:col>
      <xdr:colOff>35902</xdr:colOff>
      <xdr:row>7</xdr:row>
      <xdr:rowOff>76200</xdr:rowOff>
    </xdr:from>
    <xdr:to>
      <xdr:col>4</xdr:col>
      <xdr:colOff>74002</xdr:colOff>
      <xdr:row>8</xdr:row>
      <xdr:rowOff>369276</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2455252" y="2466975"/>
          <a:ext cx="1476375" cy="397851"/>
        </a:xfrm>
        <a:prstGeom prst="rect">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ES" sz="1400" b="1" baseline="0"/>
            <a:t>Balance</a:t>
          </a:r>
          <a:endParaRPr lang="es-ES" sz="1400" b="1"/>
        </a:p>
      </xdr:txBody>
    </xdr:sp>
    <xdr:clientData/>
  </xdr:twoCellAnchor>
  <xdr:twoCellAnchor>
    <xdr:from>
      <xdr:col>3</xdr:col>
      <xdr:colOff>47625</xdr:colOff>
      <xdr:row>10</xdr:row>
      <xdr:rowOff>11055</xdr:rowOff>
    </xdr:from>
    <xdr:to>
      <xdr:col>4</xdr:col>
      <xdr:colOff>66674</xdr:colOff>
      <xdr:row>11</xdr:row>
      <xdr:rowOff>732</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2466975" y="2982855"/>
          <a:ext cx="1457324" cy="408777"/>
        </a:xfrm>
        <a:prstGeom prst="rect">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ES" sz="1400" b="1" baseline="0"/>
            <a:t>Rtdo.activ</a:t>
          </a:r>
          <a:endParaRPr lang="es-ES" sz="1400" b="1"/>
        </a:p>
      </xdr:txBody>
    </xdr:sp>
    <xdr:clientData/>
  </xdr:twoCellAnchor>
  <xdr:twoCellAnchor>
    <xdr:from>
      <xdr:col>1</xdr:col>
      <xdr:colOff>98034</xdr:colOff>
      <xdr:row>5</xdr:row>
      <xdr:rowOff>77665</xdr:rowOff>
    </xdr:from>
    <xdr:to>
      <xdr:col>2</xdr:col>
      <xdr:colOff>24179</xdr:colOff>
      <xdr:row>6</xdr:row>
      <xdr:rowOff>373672</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917184" y="1887415"/>
          <a:ext cx="1383470" cy="400782"/>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900" b="1">
              <a:solidFill>
                <a:sysClr val="windowText" lastClr="000000"/>
              </a:solidFill>
              <a:latin typeface="+mn-lt"/>
              <a:ea typeface="+mn-ea"/>
              <a:cs typeface="+mn-cs"/>
            </a:rPr>
            <a:t>Catálogo</a:t>
          </a:r>
        </a:p>
        <a:p>
          <a:pPr marL="0" indent="0" algn="ctr"/>
          <a:r>
            <a:rPr lang="es-ES" sz="900" b="1">
              <a:solidFill>
                <a:sysClr val="windowText" lastClr="000000"/>
              </a:solidFill>
              <a:latin typeface="+mn-lt"/>
              <a:ea typeface="+mn-ea"/>
              <a:cs typeface="+mn-cs"/>
            </a:rPr>
            <a:t>Gastos Variables</a:t>
          </a:r>
        </a:p>
      </xdr:txBody>
    </xdr:sp>
    <xdr:clientData/>
  </xdr:twoCellAnchor>
  <xdr:twoCellAnchor>
    <xdr:from>
      <xdr:col>1</xdr:col>
      <xdr:colOff>97917</xdr:colOff>
      <xdr:row>12</xdr:row>
      <xdr:rowOff>3663</xdr:rowOff>
    </xdr:from>
    <xdr:to>
      <xdr:col>2</xdr:col>
      <xdr:colOff>38099</xdr:colOff>
      <xdr:row>13</xdr:row>
      <xdr:rowOff>7327</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612267" y="3499338"/>
          <a:ext cx="1397507" cy="422764"/>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1200" b="1">
              <a:solidFill>
                <a:sysClr val="windowText" lastClr="000000"/>
              </a:solidFill>
              <a:latin typeface="+mn-lt"/>
              <a:ea typeface="+mn-ea"/>
              <a:cs typeface="+mn-cs"/>
            </a:rPr>
            <a:t>Ventas </a:t>
          </a:r>
        </a:p>
      </xdr:txBody>
    </xdr:sp>
    <xdr:clientData/>
  </xdr:twoCellAnchor>
  <xdr:twoCellAnchor>
    <xdr:from>
      <xdr:col>1</xdr:col>
      <xdr:colOff>95778</xdr:colOff>
      <xdr:row>9</xdr:row>
      <xdr:rowOff>96715</xdr:rowOff>
    </xdr:from>
    <xdr:to>
      <xdr:col>2</xdr:col>
      <xdr:colOff>43229</xdr:colOff>
      <xdr:row>11</xdr:row>
      <xdr:rowOff>3663</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887086" y="2771042"/>
          <a:ext cx="1317585" cy="427159"/>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1200" b="1">
              <a:solidFill>
                <a:sysClr val="windowText" lastClr="000000"/>
              </a:solidFill>
              <a:latin typeface="+mn-lt"/>
              <a:ea typeface="+mn-ea"/>
              <a:cs typeface="+mn-cs"/>
            </a:rPr>
            <a:t>Otros Gastos </a:t>
          </a:r>
        </a:p>
      </xdr:txBody>
    </xdr:sp>
    <xdr:clientData/>
  </xdr:twoCellAnchor>
  <xdr:twoCellAnchor>
    <xdr:from>
      <xdr:col>1</xdr:col>
      <xdr:colOff>90854</xdr:colOff>
      <xdr:row>7</xdr:row>
      <xdr:rowOff>68140</xdr:rowOff>
    </xdr:from>
    <xdr:to>
      <xdr:col>2</xdr:col>
      <xdr:colOff>33704</xdr:colOff>
      <xdr:row>8</xdr:row>
      <xdr:rowOff>402248</xdr:rowOff>
    </xdr:to>
    <xdr:sp macro="" textlink="">
      <xdr:nvSpPr>
        <xdr:cNvPr id="8" name="7 Rectángulo">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82162" y="2222255"/>
          <a:ext cx="1312984" cy="43668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1200" b="1">
              <a:solidFill>
                <a:sysClr val="windowText" lastClr="000000"/>
              </a:solidFill>
              <a:latin typeface="+mn-lt"/>
              <a:ea typeface="+mn-ea"/>
              <a:cs typeface="+mn-cs"/>
            </a:rPr>
            <a:t>Personal </a:t>
          </a:r>
        </a:p>
      </xdr:txBody>
    </xdr:sp>
    <xdr:clientData/>
  </xdr:twoCellAnchor>
  <xdr:twoCellAnchor>
    <xdr:from>
      <xdr:col>3</xdr:col>
      <xdr:colOff>42496</xdr:colOff>
      <xdr:row>11</xdr:row>
      <xdr:rowOff>81764</xdr:rowOff>
    </xdr:from>
    <xdr:to>
      <xdr:col>3</xdr:col>
      <xdr:colOff>739286</xdr:colOff>
      <xdr:row>12</xdr:row>
      <xdr:rowOff>407377</xdr:rowOff>
    </xdr:to>
    <xdr:sp macro="" textlink="">
      <xdr:nvSpPr>
        <xdr:cNvPr id="9" name="8 Rectángulo">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2461846" y="3472664"/>
          <a:ext cx="696790" cy="430388"/>
        </a:xfrm>
        <a:prstGeom prst="rect">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ES" sz="1000" b="1" baseline="0"/>
            <a:t>Rtdo.3 años</a:t>
          </a:r>
          <a:endParaRPr lang="es-ES" sz="1000" b="1"/>
        </a:p>
      </xdr:txBody>
    </xdr:sp>
    <xdr:clientData/>
  </xdr:twoCellAnchor>
  <xdr:twoCellAnchor>
    <xdr:from>
      <xdr:col>3</xdr:col>
      <xdr:colOff>783248</xdr:colOff>
      <xdr:row>11</xdr:row>
      <xdr:rowOff>85725</xdr:rowOff>
    </xdr:from>
    <xdr:to>
      <xdr:col>4</xdr:col>
      <xdr:colOff>49824</xdr:colOff>
      <xdr:row>12</xdr:row>
      <xdr:rowOff>405912</xdr:rowOff>
    </xdr:to>
    <xdr:sp macro="" textlink="">
      <xdr:nvSpPr>
        <xdr:cNvPr id="10" name="9 Rectángulo">
          <a:hlinkClick xmlns:r="http://schemas.openxmlformats.org/officeDocument/2006/relationships" r:id="rId9"/>
          <a:extLst>
            <a:ext uri="{FF2B5EF4-FFF2-40B4-BE49-F238E27FC236}">
              <a16:creationId xmlns:a16="http://schemas.microsoft.com/office/drawing/2014/main" id="{00000000-0008-0000-0000-00000A000000}"/>
            </a:ext>
          </a:extLst>
        </xdr:cNvPr>
        <xdr:cNvSpPr/>
      </xdr:nvSpPr>
      <xdr:spPr>
        <a:xfrm>
          <a:off x="3202598" y="3476625"/>
          <a:ext cx="704851" cy="424962"/>
        </a:xfrm>
        <a:prstGeom prst="rect">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ES" sz="900" b="1" baseline="0"/>
            <a:t>Rtdo.mens</a:t>
          </a:r>
          <a:endParaRPr lang="es-ES" sz="900" b="1"/>
        </a:p>
      </xdr:txBody>
    </xdr:sp>
    <xdr:clientData/>
  </xdr:twoCellAnchor>
  <xdr:twoCellAnchor>
    <xdr:from>
      <xdr:col>3</xdr:col>
      <xdr:colOff>33704</xdr:colOff>
      <xdr:row>13</xdr:row>
      <xdr:rowOff>104043</xdr:rowOff>
    </xdr:from>
    <xdr:to>
      <xdr:col>4</xdr:col>
      <xdr:colOff>47626</xdr:colOff>
      <xdr:row>14</xdr:row>
      <xdr:rowOff>432332</xdr:rowOff>
    </xdr:to>
    <xdr:sp macro="" textlink="">
      <xdr:nvSpPr>
        <xdr:cNvPr id="11" name="10 Rectángulo">
          <a:hlinkClick xmlns:r="http://schemas.openxmlformats.org/officeDocument/2006/relationships" r:id="rId10"/>
          <a:extLst>
            <a:ext uri="{FF2B5EF4-FFF2-40B4-BE49-F238E27FC236}">
              <a16:creationId xmlns:a16="http://schemas.microsoft.com/office/drawing/2014/main" id="{00000000-0008-0000-0000-00000B000000}"/>
            </a:ext>
          </a:extLst>
        </xdr:cNvPr>
        <xdr:cNvSpPr/>
      </xdr:nvSpPr>
      <xdr:spPr>
        <a:xfrm>
          <a:off x="2453054" y="4018818"/>
          <a:ext cx="1452197" cy="433064"/>
        </a:xfrm>
        <a:prstGeom prst="rect">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ES" sz="1400" b="1" baseline="0"/>
            <a:t>Tesorería mens</a:t>
          </a:r>
          <a:r>
            <a:rPr lang="es-ES" sz="1100" b="1" baseline="0"/>
            <a:t>.</a:t>
          </a:r>
          <a:endParaRPr lang="es-ES" sz="1100" b="1"/>
        </a:p>
      </xdr:txBody>
    </xdr:sp>
    <xdr:clientData/>
  </xdr:twoCellAnchor>
  <xdr:twoCellAnchor>
    <xdr:from>
      <xdr:col>1</xdr:col>
      <xdr:colOff>90853</xdr:colOff>
      <xdr:row>2</xdr:row>
      <xdr:rowOff>60813</xdr:rowOff>
    </xdr:from>
    <xdr:to>
      <xdr:col>2</xdr:col>
      <xdr:colOff>32657</xdr:colOff>
      <xdr:row>3</xdr:row>
      <xdr:rowOff>3663</xdr:rowOff>
    </xdr:to>
    <xdr:sp macro="" textlink="">
      <xdr:nvSpPr>
        <xdr:cNvPr id="12" name="11 Rectángulo">
          <a:hlinkClick xmlns:r="http://schemas.openxmlformats.org/officeDocument/2006/relationships" r:id="rId11"/>
          <a:extLst>
            <a:ext uri="{FF2B5EF4-FFF2-40B4-BE49-F238E27FC236}">
              <a16:creationId xmlns:a16="http://schemas.microsoft.com/office/drawing/2014/main" id="{00000000-0008-0000-0000-00000C000000}"/>
            </a:ext>
          </a:extLst>
        </xdr:cNvPr>
        <xdr:cNvSpPr/>
      </xdr:nvSpPr>
      <xdr:spPr>
        <a:xfrm>
          <a:off x="939939" y="931670"/>
          <a:ext cx="1444032" cy="410936"/>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solidFill>
                <a:sysClr val="windowText" lastClr="000000"/>
              </a:solidFill>
            </a:rPr>
            <a:t>Cuestionario</a:t>
          </a:r>
        </a:p>
      </xdr:txBody>
    </xdr:sp>
    <xdr:clientData/>
  </xdr:twoCellAnchor>
  <xdr:twoCellAnchor>
    <xdr:from>
      <xdr:col>3</xdr:col>
      <xdr:colOff>7327</xdr:colOff>
      <xdr:row>4</xdr:row>
      <xdr:rowOff>27841</xdr:rowOff>
    </xdr:from>
    <xdr:to>
      <xdr:col>4</xdr:col>
      <xdr:colOff>43961</xdr:colOff>
      <xdr:row>4</xdr:row>
      <xdr:rowOff>410306</xdr:rowOff>
    </xdr:to>
    <xdr:sp macro="" textlink="">
      <xdr:nvSpPr>
        <xdr:cNvPr id="14" name="13 Rectángulo">
          <a:hlinkClick xmlns:r="http://schemas.openxmlformats.org/officeDocument/2006/relationships" r:id="rId12"/>
          <a:extLst>
            <a:ext uri="{FF2B5EF4-FFF2-40B4-BE49-F238E27FC236}">
              <a16:creationId xmlns:a16="http://schemas.microsoft.com/office/drawing/2014/main" id="{00000000-0008-0000-0000-00000E000000}"/>
            </a:ext>
          </a:extLst>
        </xdr:cNvPr>
        <xdr:cNvSpPr/>
      </xdr:nvSpPr>
      <xdr:spPr>
        <a:xfrm>
          <a:off x="2315308" y="1214803"/>
          <a:ext cx="1472711" cy="382465"/>
        </a:xfrm>
        <a:prstGeom prst="rect">
          <a:avLst/>
        </a:prstGeom>
        <a:solidFill>
          <a:srgbClr val="C00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ES" sz="1200" b="1"/>
            <a:t>Plan</a:t>
          </a:r>
          <a:r>
            <a:rPr lang="es-ES" sz="1200" b="1" baseline="0"/>
            <a:t> Viabilidad</a:t>
          </a:r>
          <a:endParaRPr lang="es-ES" sz="1200" b="1"/>
        </a:p>
      </xdr:txBody>
    </xdr:sp>
    <xdr:clientData/>
  </xdr:twoCellAnchor>
  <xdr:twoCellAnchor>
    <xdr:from>
      <xdr:col>1</xdr:col>
      <xdr:colOff>89865</xdr:colOff>
      <xdr:row>13</xdr:row>
      <xdr:rowOff>82826</xdr:rowOff>
    </xdr:from>
    <xdr:to>
      <xdr:col>1</xdr:col>
      <xdr:colOff>809624</xdr:colOff>
      <xdr:row>15</xdr:row>
      <xdr:rowOff>0</xdr:rowOff>
    </xdr:to>
    <xdr:sp macro="" textlink="">
      <xdr:nvSpPr>
        <xdr:cNvPr id="18" name="5 Rectángulo">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909015" y="3940451"/>
          <a:ext cx="719759" cy="450574"/>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1200" b="1">
              <a:solidFill>
                <a:sysClr val="windowText" lastClr="000000"/>
              </a:solidFill>
              <a:latin typeface="+mn-lt"/>
              <a:ea typeface="+mn-ea"/>
              <a:cs typeface="+mn-cs"/>
            </a:rPr>
            <a:t>Seguimiento </a:t>
          </a:r>
        </a:p>
      </xdr:txBody>
    </xdr:sp>
    <xdr:clientData/>
  </xdr:twoCellAnchor>
  <xdr:twoCellAnchor>
    <xdr:from>
      <xdr:col>3</xdr:col>
      <xdr:colOff>28575</xdr:colOff>
      <xdr:row>2</xdr:row>
      <xdr:rowOff>28575</xdr:rowOff>
    </xdr:from>
    <xdr:to>
      <xdr:col>4</xdr:col>
      <xdr:colOff>57149</xdr:colOff>
      <xdr:row>3</xdr:row>
      <xdr:rowOff>13921</xdr:rowOff>
    </xdr:to>
    <xdr:sp macro="" textlink="">
      <xdr:nvSpPr>
        <xdr:cNvPr id="20" name="20 Rectángulo">
          <a:hlinkClick xmlns:r="http://schemas.openxmlformats.org/officeDocument/2006/relationships" r:id="rId14"/>
          <a:extLst>
            <a:ext uri="{FF2B5EF4-FFF2-40B4-BE49-F238E27FC236}">
              <a16:creationId xmlns:a16="http://schemas.microsoft.com/office/drawing/2014/main" id="{21A79FEC-ECB4-4C4A-A012-4D08148184A9}"/>
            </a:ext>
          </a:extLst>
        </xdr:cNvPr>
        <xdr:cNvSpPr/>
      </xdr:nvSpPr>
      <xdr:spPr>
        <a:xfrm>
          <a:off x="2447925" y="904875"/>
          <a:ext cx="1466849" cy="461596"/>
        </a:xfrm>
        <a:prstGeom prst="rect">
          <a:avLst/>
        </a:prstGeom>
        <a:solidFill>
          <a:srgbClr val="C00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ES" sz="1200" b="1"/>
            <a:t>Resumen ejecutivo</a:t>
          </a:r>
          <a:endParaRPr lang="es-ES" sz="900" b="1"/>
        </a:p>
      </xdr:txBody>
    </xdr:sp>
    <xdr:clientData/>
  </xdr:twoCellAnchor>
  <xdr:twoCellAnchor>
    <xdr:from>
      <xdr:col>1</xdr:col>
      <xdr:colOff>828675</xdr:colOff>
      <xdr:row>13</xdr:row>
      <xdr:rowOff>89388</xdr:rowOff>
    </xdr:from>
    <xdr:to>
      <xdr:col>2</xdr:col>
      <xdr:colOff>57150</xdr:colOff>
      <xdr:row>15</xdr:row>
      <xdr:rowOff>0</xdr:rowOff>
    </xdr:to>
    <xdr:sp macro="" textlink="">
      <xdr:nvSpPr>
        <xdr:cNvPr id="22" name="5 Rectángulo">
          <a:hlinkClick xmlns:r="http://schemas.openxmlformats.org/officeDocument/2006/relationships" r:id="rId15"/>
          <a:extLst>
            <a:ext uri="{FF2B5EF4-FFF2-40B4-BE49-F238E27FC236}">
              <a16:creationId xmlns:a16="http://schemas.microsoft.com/office/drawing/2014/main" id="{95A47966-8CF7-4797-80E5-36EB6EEDD18D}"/>
            </a:ext>
          </a:extLst>
        </xdr:cNvPr>
        <xdr:cNvSpPr/>
      </xdr:nvSpPr>
      <xdr:spPr>
        <a:xfrm>
          <a:off x="1343025" y="4004163"/>
          <a:ext cx="685800" cy="463062"/>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800" b="1">
              <a:solidFill>
                <a:sysClr val="windowText" lastClr="000000"/>
              </a:solidFill>
              <a:latin typeface="+mn-lt"/>
              <a:ea typeface="+mn-ea"/>
              <a:cs typeface="+mn-cs"/>
            </a:rPr>
            <a:t>Mensual</a:t>
          </a:r>
        </a:p>
      </xdr:txBody>
    </xdr:sp>
    <xdr:clientData/>
  </xdr:twoCellAnchor>
  <xdr:twoCellAnchor>
    <xdr:from>
      <xdr:col>3</xdr:col>
      <xdr:colOff>19783</xdr:colOff>
      <xdr:row>5</xdr:row>
      <xdr:rowOff>100378</xdr:rowOff>
    </xdr:from>
    <xdr:to>
      <xdr:col>4</xdr:col>
      <xdr:colOff>56417</xdr:colOff>
      <xdr:row>6</xdr:row>
      <xdr:rowOff>378068</xdr:rowOff>
    </xdr:to>
    <xdr:sp macro="" textlink="">
      <xdr:nvSpPr>
        <xdr:cNvPr id="13" name="13 Rectángulo">
          <a:hlinkClick xmlns:r="http://schemas.openxmlformats.org/officeDocument/2006/relationships" r:id="rId16"/>
          <a:extLst>
            <a:ext uri="{FF2B5EF4-FFF2-40B4-BE49-F238E27FC236}">
              <a16:creationId xmlns:a16="http://schemas.microsoft.com/office/drawing/2014/main" id="{179FB61D-7009-405F-8689-4759B3333686}"/>
            </a:ext>
          </a:extLst>
        </xdr:cNvPr>
        <xdr:cNvSpPr/>
      </xdr:nvSpPr>
      <xdr:spPr>
        <a:xfrm>
          <a:off x="2439133" y="1967278"/>
          <a:ext cx="1474909" cy="382465"/>
        </a:xfrm>
        <a:prstGeom prst="rect">
          <a:avLst/>
        </a:prstGeom>
        <a:solidFill>
          <a:srgbClr val="C00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ES" sz="1000" b="1"/>
            <a:t>Memoria</a:t>
          </a:r>
          <a:r>
            <a:rPr lang="es-ES" sz="1000" b="1" baseline="0"/>
            <a:t> Capitalización</a:t>
          </a:r>
          <a:endParaRPr lang="es-ES" sz="1000" b="1"/>
        </a:p>
      </xdr:txBody>
    </xdr:sp>
    <xdr:clientData/>
  </xdr:twoCellAnchor>
  <xdr:twoCellAnchor editAs="oneCell">
    <xdr:from>
      <xdr:col>0</xdr:col>
      <xdr:colOff>123825</xdr:colOff>
      <xdr:row>16</xdr:row>
      <xdr:rowOff>161925</xdr:rowOff>
    </xdr:from>
    <xdr:to>
      <xdr:col>8</xdr:col>
      <xdr:colOff>99060</xdr:colOff>
      <xdr:row>41</xdr:row>
      <xdr:rowOff>146685</xdr:rowOff>
    </xdr:to>
    <xdr:pic>
      <xdr:nvPicPr>
        <xdr:cNvPr id="15" name="Imagen 14">
          <a:extLst>
            <a:ext uri="{FF2B5EF4-FFF2-40B4-BE49-F238E27FC236}">
              <a16:creationId xmlns:a16="http://schemas.microsoft.com/office/drawing/2014/main" id="{52B02089-BDE1-DE1B-B8C7-8D957F2BA6DB}"/>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23825" y="4876800"/>
          <a:ext cx="6499860" cy="11277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100853</xdr:colOff>
      <xdr:row>0</xdr:row>
      <xdr:rowOff>33617</xdr:rowOff>
    </xdr:from>
    <xdr:to>
      <xdr:col>0</xdr:col>
      <xdr:colOff>518795</xdr:colOff>
      <xdr:row>0</xdr:row>
      <xdr:rowOff>451559</xdr:rowOff>
    </xdr:to>
    <xdr:pic>
      <xdr:nvPicPr>
        <xdr:cNvPr id="3" name="Gráfico 2" descr="Hogar contorno">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0853" y="33617"/>
          <a:ext cx="417942" cy="4179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17892</xdr:colOff>
      <xdr:row>1</xdr:row>
      <xdr:rowOff>179817</xdr:rowOff>
    </xdr:to>
    <xdr:pic>
      <xdr:nvPicPr>
        <xdr:cNvPr id="3" name="Gráfico 2" descr="Hogar contorno">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417942" cy="4179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417942</xdr:colOff>
      <xdr:row>1</xdr:row>
      <xdr:rowOff>170292</xdr:rowOff>
    </xdr:to>
    <xdr:pic>
      <xdr:nvPicPr>
        <xdr:cNvPr id="4" name="Gráfico 3" descr="Hogar contorno">
          <a:hlinkClick xmlns:r="http://schemas.openxmlformats.org/officeDocument/2006/relationships" r:id="rId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417942" cy="41794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417942</xdr:colOff>
      <xdr:row>1</xdr:row>
      <xdr:rowOff>103617</xdr:rowOff>
    </xdr:to>
    <xdr:pic>
      <xdr:nvPicPr>
        <xdr:cNvPr id="3" name="Gráfico 2" descr="Hogar contorno">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417942" cy="41794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590549</xdr:colOff>
      <xdr:row>48</xdr:row>
      <xdr:rowOff>85725</xdr:rowOff>
    </xdr:from>
    <xdr:to>
      <xdr:col>12</xdr:col>
      <xdr:colOff>295274</xdr:colOff>
      <xdr:row>53</xdr:row>
      <xdr:rowOff>28575</xdr:rowOff>
    </xdr:to>
    <xdr:graphicFrame macro="">
      <xdr:nvGraphicFramePr>
        <xdr:cNvPr id="3" name="2 Gráfico">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417942</xdr:colOff>
      <xdr:row>1</xdr:row>
      <xdr:rowOff>27417</xdr:rowOff>
    </xdr:to>
    <xdr:pic>
      <xdr:nvPicPr>
        <xdr:cNvPr id="6" name="Gráfico 5" descr="Hogar contorno">
          <a:hlinkClick xmlns:r="http://schemas.openxmlformats.org/officeDocument/2006/relationships" r:id="rId2"/>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17942" cy="4179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421752</xdr:colOff>
      <xdr:row>0</xdr:row>
      <xdr:rowOff>417942</xdr:rowOff>
    </xdr:to>
    <xdr:pic>
      <xdr:nvPicPr>
        <xdr:cNvPr id="4" name="Gráfico 3" descr="Hogar contorno">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417942" cy="41794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11452</xdr:colOff>
          <xdr:row>70</xdr:row>
          <xdr:rowOff>190501</xdr:rowOff>
        </xdr:from>
        <xdr:to>
          <xdr:col>1</xdr:col>
          <xdr:colOff>6110491</xdr:colOff>
          <xdr:row>79</xdr:row>
          <xdr:rowOff>85726</xdr:rowOff>
        </xdr:to>
        <xdr:pic>
          <xdr:nvPicPr>
            <xdr:cNvPr id="16" name="Imagen 15">
              <a:extLst>
                <a:ext uri="{FF2B5EF4-FFF2-40B4-BE49-F238E27FC236}">
                  <a16:creationId xmlns:a16="http://schemas.microsoft.com/office/drawing/2014/main" id="{5734C045-74AB-0688-A3AA-39366CACB252}"/>
                </a:ext>
              </a:extLst>
            </xdr:cNvPr>
            <xdr:cNvPicPr>
              <a:picLocks noChangeAspect="1" noChangeArrowheads="1"/>
              <a:extLst>
                <a:ext uri="{84589F7E-364E-4C9E-8A38-B11213B215E9}">
                  <a14:cameraTool cellRange="'Indicadores y valoración '!$B$2:$I$14" spid="_x0000_s905297"/>
                </a:ext>
              </a:extLst>
            </xdr:cNvPicPr>
          </xdr:nvPicPr>
          <xdr:blipFill>
            <a:blip xmlns:r="http://schemas.openxmlformats.org/officeDocument/2006/relationships" r:embed="rId1"/>
            <a:srcRect/>
            <a:stretch>
              <a:fillRect/>
            </a:stretch>
          </xdr:blipFill>
          <xdr:spPr bwMode="auto">
            <a:xfrm>
              <a:off x="11452" y="16887826"/>
              <a:ext cx="6289539" cy="20383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76735</xdr:colOff>
      <xdr:row>56</xdr:row>
      <xdr:rowOff>102608</xdr:rowOff>
    </xdr:from>
    <xdr:to>
      <xdr:col>1</xdr:col>
      <xdr:colOff>5776070</xdr:colOff>
      <xdr:row>61</xdr:row>
      <xdr:rowOff>89160</xdr:rowOff>
    </xdr:to>
    <xdr:graphicFrame macro="">
      <xdr:nvGraphicFramePr>
        <xdr:cNvPr id="4" name="2 Gráfico">
          <a:extLst>
            <a:ext uri="{FF2B5EF4-FFF2-40B4-BE49-F238E27FC236}">
              <a16:creationId xmlns:a16="http://schemas.microsoft.com/office/drawing/2014/main" id="{AD160B94-2650-436A-B4B3-696313A83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78534</xdr:colOff>
          <xdr:row>38</xdr:row>
          <xdr:rowOff>152672</xdr:rowOff>
        </xdr:from>
        <xdr:to>
          <xdr:col>1</xdr:col>
          <xdr:colOff>6013761</xdr:colOff>
          <xdr:row>44</xdr:row>
          <xdr:rowOff>219075</xdr:rowOff>
        </xdr:to>
        <xdr:pic>
          <xdr:nvPicPr>
            <xdr:cNvPr id="8" name="Imagen 7">
              <a:extLst>
                <a:ext uri="{FF2B5EF4-FFF2-40B4-BE49-F238E27FC236}">
                  <a16:creationId xmlns:a16="http://schemas.microsoft.com/office/drawing/2014/main" id="{13E3F9C6-4D04-4B93-9FFC-248B691A6FBA}"/>
                </a:ext>
              </a:extLst>
            </xdr:cNvPr>
            <xdr:cNvPicPr>
              <a:picLocks noChangeAspect="1" noChangeArrowheads="1"/>
              <a:extLst>
                <a:ext uri="{84589F7E-364E-4C9E-8A38-B11213B215E9}">
                  <a14:cameraTool cellRange="'Tablas a pegar'!$FI$275:$FO$283" spid="_x0000_s905298"/>
                </a:ext>
              </a:extLst>
            </xdr:cNvPicPr>
          </xdr:nvPicPr>
          <xdr:blipFill>
            <a:blip xmlns:r="http://schemas.openxmlformats.org/officeDocument/2006/relationships" r:embed="rId3"/>
            <a:srcRect/>
            <a:stretch>
              <a:fillRect/>
            </a:stretch>
          </xdr:blipFill>
          <xdr:spPr bwMode="auto">
            <a:xfrm>
              <a:off x="78534" y="9229997"/>
              <a:ext cx="6125727" cy="149515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3</xdr:col>
      <xdr:colOff>80683</xdr:colOff>
      <xdr:row>0</xdr:row>
      <xdr:rowOff>35859</xdr:rowOff>
    </xdr:from>
    <xdr:to>
      <xdr:col>4</xdr:col>
      <xdr:colOff>46580</xdr:colOff>
      <xdr:row>1</xdr:row>
      <xdr:rowOff>187662</xdr:rowOff>
    </xdr:to>
    <xdr:pic>
      <xdr:nvPicPr>
        <xdr:cNvPr id="11" name="Gráfico 10" descr="Hogar contorno">
          <a:hlinkClick xmlns:r="http://schemas.openxmlformats.org/officeDocument/2006/relationships" r:id="rId4"/>
          <a:extLst>
            <a:ext uri="{FF2B5EF4-FFF2-40B4-BE49-F238E27FC236}">
              <a16:creationId xmlns:a16="http://schemas.microsoft.com/office/drawing/2014/main" id="{340009E2-2C40-456B-B4B4-504C8BD63BE8}"/>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462433" y="35859"/>
          <a:ext cx="417381" cy="41850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4526690</xdr:colOff>
          <xdr:row>0</xdr:row>
          <xdr:rowOff>66748</xdr:rowOff>
        </xdr:from>
        <xdr:to>
          <xdr:col>2</xdr:col>
          <xdr:colOff>192815</xdr:colOff>
          <xdr:row>3</xdr:row>
          <xdr:rowOff>114373</xdr:rowOff>
        </xdr:to>
        <xdr:pic>
          <xdr:nvPicPr>
            <xdr:cNvPr id="12" name="Imagen 11">
              <a:extLst>
                <a:ext uri="{FF2B5EF4-FFF2-40B4-BE49-F238E27FC236}">
                  <a16:creationId xmlns:a16="http://schemas.microsoft.com/office/drawing/2014/main" id="{58F108EC-D02C-45D1-9632-0DBC9D19736F}"/>
                </a:ext>
              </a:extLst>
            </xdr:cNvPr>
            <xdr:cNvPicPr>
              <a:picLocks noChangeAspect="1" noChangeArrowheads="1"/>
              <a:extLst>
                <a:ext uri="{84589F7E-364E-4C9E-8A38-B11213B215E9}">
                  <a14:cameraTool cellRange="Cuestionario!$J$18" spid="_x0000_s905299"/>
                </a:ext>
              </a:extLst>
            </xdr:cNvPicPr>
          </xdr:nvPicPr>
          <xdr:blipFill>
            <a:blip xmlns:r="http://schemas.openxmlformats.org/officeDocument/2006/relationships" r:embed="rId7"/>
            <a:srcRect/>
            <a:stretch>
              <a:fillRect/>
            </a:stretch>
          </xdr:blipFill>
          <xdr:spPr bwMode="auto">
            <a:xfrm>
              <a:off x="4717190" y="66748"/>
              <a:ext cx="1800225" cy="7905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55054</xdr:colOff>
          <xdr:row>14</xdr:row>
          <xdr:rowOff>169350</xdr:rowOff>
        </xdr:from>
        <xdr:to>
          <xdr:col>1</xdr:col>
          <xdr:colOff>6052155</xdr:colOff>
          <xdr:row>19</xdr:row>
          <xdr:rowOff>67264</xdr:rowOff>
        </xdr:to>
        <xdr:pic>
          <xdr:nvPicPr>
            <xdr:cNvPr id="19" name="Imagen 18">
              <a:extLst>
                <a:ext uri="{FF2B5EF4-FFF2-40B4-BE49-F238E27FC236}">
                  <a16:creationId xmlns:a16="http://schemas.microsoft.com/office/drawing/2014/main" id="{1FA79095-9A84-4BDD-B89D-CB2BCE941BA9}"/>
                </a:ext>
              </a:extLst>
            </xdr:cNvPr>
            <xdr:cNvPicPr>
              <a:picLocks noChangeAspect="1" noChangeArrowheads="1"/>
              <a:extLst>
                <a:ext uri="{84589F7E-364E-4C9E-8A38-B11213B215E9}">
                  <a14:cameraTool cellRange="'Tablas a pegar'!$K$15:$R$19" spid="_x0000_s905300"/>
                </a:ext>
              </a:extLst>
            </xdr:cNvPicPr>
          </xdr:nvPicPr>
          <xdr:blipFill>
            <a:blip xmlns:r="http://schemas.openxmlformats.org/officeDocument/2006/relationships" r:embed="rId8"/>
            <a:srcRect/>
            <a:stretch>
              <a:fillRect/>
            </a:stretch>
          </xdr:blipFill>
          <xdr:spPr bwMode="auto">
            <a:xfrm>
              <a:off x="55054" y="3563209"/>
              <a:ext cx="6177531" cy="109438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56416</xdr:rowOff>
        </xdr:from>
        <xdr:to>
          <xdr:col>1</xdr:col>
          <xdr:colOff>6038850</xdr:colOff>
          <xdr:row>14</xdr:row>
          <xdr:rowOff>0</xdr:rowOff>
        </xdr:to>
        <xdr:pic>
          <xdr:nvPicPr>
            <xdr:cNvPr id="20" name="Imagen 19">
              <a:extLst>
                <a:ext uri="{FF2B5EF4-FFF2-40B4-BE49-F238E27FC236}">
                  <a16:creationId xmlns:a16="http://schemas.microsoft.com/office/drawing/2014/main" id="{09C79D7B-E2F2-4147-A13E-A8B7BB9DB2AD}"/>
                </a:ext>
              </a:extLst>
            </xdr:cNvPr>
            <xdr:cNvPicPr>
              <a:picLocks noChangeAspect="1" noChangeArrowheads="1"/>
              <a:extLst>
                <a:ext uri="{84589F7E-364E-4C9E-8A38-B11213B215E9}">
                  <a14:cameraTool cellRange="'Tablas a pegar'!$B$2:$I$7" spid="_x0000_s905301"/>
                </a:ext>
              </a:extLst>
            </xdr:cNvPicPr>
          </xdr:nvPicPr>
          <xdr:blipFill>
            <a:blip xmlns:r="http://schemas.openxmlformats.org/officeDocument/2006/relationships" r:embed="rId9"/>
            <a:srcRect/>
            <a:stretch>
              <a:fillRect/>
            </a:stretch>
          </xdr:blipFill>
          <xdr:spPr bwMode="auto">
            <a:xfrm>
              <a:off x="28575" y="2228116"/>
              <a:ext cx="6200775" cy="113420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xdr:col>
      <xdr:colOff>4524375</xdr:colOff>
      <xdr:row>0</xdr:row>
      <xdr:rowOff>9525</xdr:rowOff>
    </xdr:from>
    <xdr:to>
      <xdr:col>1</xdr:col>
      <xdr:colOff>5725391</xdr:colOff>
      <xdr:row>4</xdr:row>
      <xdr:rowOff>9991</xdr:rowOff>
    </xdr:to>
    <xdr:pic>
      <xdr:nvPicPr>
        <xdr:cNvPr id="5" name="Imagen 4">
          <a:extLst>
            <a:ext uri="{FF2B5EF4-FFF2-40B4-BE49-F238E27FC236}">
              <a16:creationId xmlns:a16="http://schemas.microsoft.com/office/drawing/2014/main" id="{B7CAC3DC-F9A5-9393-20C6-F8790772C051}"/>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4714875" y="9525"/>
          <a:ext cx="1201016" cy="9815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114301</xdr:colOff>
          <xdr:row>45</xdr:row>
          <xdr:rowOff>101823</xdr:rowOff>
        </xdr:from>
        <xdr:to>
          <xdr:col>1</xdr:col>
          <xdr:colOff>6019801</xdr:colOff>
          <xdr:row>54</xdr:row>
          <xdr:rowOff>171450</xdr:rowOff>
        </xdr:to>
        <xdr:pic>
          <xdr:nvPicPr>
            <xdr:cNvPr id="18" name="Imagen 17">
              <a:extLst>
                <a:ext uri="{FF2B5EF4-FFF2-40B4-BE49-F238E27FC236}">
                  <a16:creationId xmlns:a16="http://schemas.microsoft.com/office/drawing/2014/main" id="{0162DF06-1D82-AFF3-F85B-2DB902B2BC0D}"/>
                </a:ext>
              </a:extLst>
            </xdr:cNvPr>
            <xdr:cNvPicPr>
              <a:picLocks noChangeAspect="1" noChangeArrowheads="1"/>
              <a:extLst>
                <a:ext uri="{84589F7E-364E-4C9E-8A38-B11213B215E9}">
                  <a14:cameraTool cellRange="'Tablas a pegar'!$FQ$288:$FZ$299" spid="_x0000_s905302"/>
                </a:ext>
              </a:extLst>
            </xdr:cNvPicPr>
          </xdr:nvPicPr>
          <xdr:blipFill>
            <a:blip xmlns:r="http://schemas.openxmlformats.org/officeDocument/2006/relationships" r:embed="rId11"/>
            <a:srcRect/>
            <a:stretch>
              <a:fillRect/>
            </a:stretch>
          </xdr:blipFill>
          <xdr:spPr bwMode="auto">
            <a:xfrm>
              <a:off x="114301" y="10846023"/>
              <a:ext cx="6096000" cy="221275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466726</xdr:colOff>
          <xdr:row>63</xdr:row>
          <xdr:rowOff>52539</xdr:rowOff>
        </xdr:from>
        <xdr:to>
          <xdr:col>1</xdr:col>
          <xdr:colOff>3275538</xdr:colOff>
          <xdr:row>69</xdr:row>
          <xdr:rowOff>114300</xdr:rowOff>
        </xdr:to>
        <xdr:pic>
          <xdr:nvPicPr>
            <xdr:cNvPr id="6" name="Imagen 5">
              <a:extLst>
                <a:ext uri="{FF2B5EF4-FFF2-40B4-BE49-F238E27FC236}">
                  <a16:creationId xmlns:a16="http://schemas.microsoft.com/office/drawing/2014/main" id="{88D31439-E5D7-1CB8-7873-9F38ACDF2B7A}"/>
                </a:ext>
              </a:extLst>
            </xdr:cNvPr>
            <xdr:cNvPicPr>
              <a:picLocks noChangeAspect="1" noChangeArrowheads="1"/>
              <a:extLst>
                <a:ext uri="{84589F7E-364E-4C9E-8A38-B11213B215E9}">
                  <a14:cameraTool cellRange="Balance!$A$57:$C$65" spid="_x0000_s905303"/>
                </a:ext>
              </a:extLst>
            </xdr:cNvPicPr>
          </xdr:nvPicPr>
          <xdr:blipFill>
            <a:blip xmlns:r="http://schemas.openxmlformats.org/officeDocument/2006/relationships" r:embed="rId12"/>
            <a:srcRect/>
            <a:stretch>
              <a:fillRect/>
            </a:stretch>
          </xdr:blipFill>
          <xdr:spPr bwMode="auto">
            <a:xfrm>
              <a:off x="657226" y="15082989"/>
              <a:ext cx="2808812" cy="149051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0</xdr:row>
          <xdr:rowOff>38100</xdr:rowOff>
        </xdr:from>
        <xdr:to>
          <xdr:col>1</xdr:col>
          <xdr:colOff>4185632</xdr:colOff>
          <xdr:row>4</xdr:row>
          <xdr:rowOff>28575</xdr:rowOff>
        </xdr:to>
        <xdr:pic>
          <xdr:nvPicPr>
            <xdr:cNvPr id="9" name="Imagen 8">
              <a:extLst>
                <a:ext uri="{FF2B5EF4-FFF2-40B4-BE49-F238E27FC236}">
                  <a16:creationId xmlns:a16="http://schemas.microsoft.com/office/drawing/2014/main" id="{800432B6-5CA5-7E57-0B4D-554E5F3C047C}"/>
                </a:ext>
              </a:extLst>
            </xdr:cNvPr>
            <xdr:cNvPicPr>
              <a:picLocks noChangeAspect="1" noChangeArrowheads="1"/>
              <a:extLst>
                <a:ext uri="{84589F7E-364E-4C9E-8A38-B11213B215E9}">
                  <a14:cameraTool cellRange="'Tablas a pegar'!$GB$307:$GE$311" spid="_x0000_s905304"/>
                </a:ext>
              </a:extLst>
            </xdr:cNvPicPr>
          </xdr:nvPicPr>
          <xdr:blipFill>
            <a:blip xmlns:r="http://schemas.openxmlformats.org/officeDocument/2006/relationships" r:embed="rId13"/>
            <a:srcRect/>
            <a:stretch>
              <a:fillRect/>
            </a:stretch>
          </xdr:blipFill>
          <xdr:spPr bwMode="auto">
            <a:xfrm>
              <a:off x="57150" y="38100"/>
              <a:ext cx="4318982" cy="971550"/>
            </a:xfrm>
            <a:prstGeom prst="rect">
              <a:avLst/>
            </a:prstGeom>
            <a:noFill/>
            <a:ln w="19050">
              <a:solidFill>
                <a:schemeClr val="tx2"/>
              </a:solidFill>
            </a:ln>
            <a:extLst>
              <a:ext uri="{909E8E84-426E-40DD-AFC4-6F175D3DCCD1}">
                <a14:hiddenFill>
                  <a:solidFill>
                    <a:srgbClr val="FFFFFF"/>
                  </a:solidFill>
                </a14:hiddenFill>
              </a:ext>
            </a:extLst>
          </xdr:spPr>
        </xdr:pic>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editAs="oneCell">
    <xdr:from>
      <xdr:col>8</xdr:col>
      <xdr:colOff>323850</xdr:colOff>
      <xdr:row>0</xdr:row>
      <xdr:rowOff>9525</xdr:rowOff>
    </xdr:from>
    <xdr:to>
      <xdr:col>8</xdr:col>
      <xdr:colOff>809625</xdr:colOff>
      <xdr:row>1</xdr:row>
      <xdr:rowOff>257175</xdr:rowOff>
    </xdr:to>
    <xdr:pic>
      <xdr:nvPicPr>
        <xdr:cNvPr id="2" name="Picture 1" descr="MC900432680[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6143625" y="9525"/>
          <a:ext cx="4857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285750</xdr:colOff>
      <xdr:row>1</xdr:row>
      <xdr:rowOff>19050</xdr:rowOff>
    </xdr:from>
    <xdr:to>
      <xdr:col>8</xdr:col>
      <xdr:colOff>771525</xdr:colOff>
      <xdr:row>2</xdr:row>
      <xdr:rowOff>190500</xdr:rowOff>
    </xdr:to>
    <xdr:pic>
      <xdr:nvPicPr>
        <xdr:cNvPr id="2" name="Picture 1" descr="MC900432680[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85750" y="19050"/>
          <a:ext cx="4857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580011</xdr:colOff>
          <xdr:row>187</xdr:row>
          <xdr:rowOff>122609</xdr:rowOff>
        </xdr:from>
        <xdr:to>
          <xdr:col>0</xdr:col>
          <xdr:colOff>5637786</xdr:colOff>
          <xdr:row>201</xdr:row>
          <xdr:rowOff>122609</xdr:rowOff>
        </xdr:to>
        <xdr:pic>
          <xdr:nvPicPr>
            <xdr:cNvPr id="20" name="Imagen 19">
              <a:extLst>
                <a:ext uri="{FF2B5EF4-FFF2-40B4-BE49-F238E27FC236}">
                  <a16:creationId xmlns:a16="http://schemas.microsoft.com/office/drawing/2014/main" id="{00000000-0008-0000-1600-000014000000}"/>
                </a:ext>
              </a:extLst>
            </xdr:cNvPr>
            <xdr:cNvPicPr>
              <a:picLocks noChangeAspect="1" noChangeArrowheads="1"/>
              <a:extLst>
                <a:ext uri="{84589F7E-364E-4C9E-8A38-B11213B215E9}">
                  <a14:cameraTool cellRange="'Tablas a pegar'!$BD$61:$BJ$74" spid="_x0000_s889849"/>
                </a:ext>
              </a:extLst>
            </xdr:cNvPicPr>
          </xdr:nvPicPr>
          <xdr:blipFill>
            <a:blip xmlns:r="http://schemas.openxmlformats.org/officeDocument/2006/relationships" r:embed="rId1"/>
            <a:srcRect/>
            <a:stretch>
              <a:fillRect/>
            </a:stretch>
          </xdr:blipFill>
          <xdr:spPr bwMode="auto">
            <a:xfrm>
              <a:off x="580011" y="36727184"/>
              <a:ext cx="5057775" cy="2800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121597</xdr:colOff>
          <xdr:row>454</xdr:row>
          <xdr:rowOff>151995</xdr:rowOff>
        </xdr:from>
        <xdr:to>
          <xdr:col>0</xdr:col>
          <xdr:colOff>6628387</xdr:colOff>
          <xdr:row>483</xdr:row>
          <xdr:rowOff>131729</xdr:rowOff>
        </xdr:to>
        <xdr:pic>
          <xdr:nvPicPr>
            <xdr:cNvPr id="28" name="Imagen 27">
              <a:extLst>
                <a:ext uri="{FF2B5EF4-FFF2-40B4-BE49-F238E27FC236}">
                  <a16:creationId xmlns:a16="http://schemas.microsoft.com/office/drawing/2014/main" id="{00000000-0008-0000-1600-00001C000000}"/>
                </a:ext>
              </a:extLst>
            </xdr:cNvPr>
            <xdr:cNvPicPr>
              <a:picLocks noChangeAspect="1" noChangeArrowheads="1"/>
              <a:extLst>
                <a:ext uri="{84589F7E-364E-4C9E-8A38-B11213B215E9}">
                  <a14:cameraTool cellRange="'Tablas a pegar'!$ES$246:$EY$272" spid="_x0000_s889850"/>
                </a:ext>
              </a:extLst>
            </xdr:cNvPicPr>
          </xdr:nvPicPr>
          <xdr:blipFill>
            <a:blip xmlns:r="http://schemas.openxmlformats.org/officeDocument/2006/relationships" r:embed="rId2"/>
            <a:srcRect/>
            <a:stretch>
              <a:fillRect/>
            </a:stretch>
          </xdr:blipFill>
          <xdr:spPr bwMode="auto">
            <a:xfrm>
              <a:off x="121597" y="87893458"/>
              <a:ext cx="6506790" cy="585686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369245</xdr:colOff>
          <xdr:row>487</xdr:row>
          <xdr:rowOff>76199</xdr:rowOff>
        </xdr:from>
        <xdr:to>
          <xdr:col>0</xdr:col>
          <xdr:colOff>6457950</xdr:colOff>
          <xdr:row>514</xdr:row>
          <xdr:rowOff>65327</xdr:rowOff>
        </xdr:to>
        <xdr:pic>
          <xdr:nvPicPr>
            <xdr:cNvPr id="29" name="Imagen 28">
              <a:extLst>
                <a:ext uri="{FF2B5EF4-FFF2-40B4-BE49-F238E27FC236}">
                  <a16:creationId xmlns:a16="http://schemas.microsoft.com/office/drawing/2014/main" id="{00000000-0008-0000-1600-00001D000000}"/>
                </a:ext>
              </a:extLst>
            </xdr:cNvPr>
            <xdr:cNvPicPr>
              <a:picLocks noChangeAspect="1" noChangeArrowheads="1"/>
              <a:extLst>
                <a:ext uri="{84589F7E-364E-4C9E-8A38-B11213B215E9}">
                  <a14:cameraTool cellRange="'Tablas a pegar'!$FA$246:$FG$272" spid="_x0000_s889851"/>
                </a:ext>
              </a:extLst>
            </xdr:cNvPicPr>
          </xdr:nvPicPr>
          <xdr:blipFill>
            <a:blip xmlns:r="http://schemas.openxmlformats.org/officeDocument/2006/relationships" r:embed="rId3"/>
            <a:srcRect/>
            <a:stretch>
              <a:fillRect/>
            </a:stretch>
          </xdr:blipFill>
          <xdr:spPr bwMode="auto">
            <a:xfrm>
              <a:off x="369245" y="97888424"/>
              <a:ext cx="6088705" cy="53898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327</xdr:row>
          <xdr:rowOff>76200</xdr:rowOff>
        </xdr:from>
        <xdr:to>
          <xdr:col>0</xdr:col>
          <xdr:colOff>6107766</xdr:colOff>
          <xdr:row>352</xdr:row>
          <xdr:rowOff>74770</xdr:rowOff>
        </xdr:to>
        <xdr:pic>
          <xdr:nvPicPr>
            <xdr:cNvPr id="33" name="Imagen 32">
              <a:extLst>
                <a:ext uri="{FF2B5EF4-FFF2-40B4-BE49-F238E27FC236}">
                  <a16:creationId xmlns:a16="http://schemas.microsoft.com/office/drawing/2014/main" id="{00000000-0008-0000-1600-000021000000}"/>
                </a:ext>
              </a:extLst>
            </xdr:cNvPr>
            <xdr:cNvPicPr>
              <a:picLocks noChangeAspect="1" noChangeArrowheads="1"/>
              <a:extLst>
                <a:ext uri="{84589F7E-364E-4C9E-8A38-B11213B215E9}">
                  <a14:cameraTool cellRange="'Tablas a pegar'!$CN$158:$CU$179" spid="_x0000_s889852"/>
                </a:ext>
              </a:extLst>
            </xdr:cNvPicPr>
          </xdr:nvPicPr>
          <xdr:blipFill>
            <a:blip xmlns:r="http://schemas.openxmlformats.org/officeDocument/2006/relationships" r:embed="rId4"/>
            <a:srcRect/>
            <a:stretch>
              <a:fillRect/>
            </a:stretch>
          </xdr:blipFill>
          <xdr:spPr bwMode="auto">
            <a:xfrm>
              <a:off x="314325" y="62079897"/>
              <a:ext cx="5793441" cy="50650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294</xdr:row>
          <xdr:rowOff>180976</xdr:rowOff>
        </xdr:from>
        <xdr:to>
          <xdr:col>0</xdr:col>
          <xdr:colOff>6410325</xdr:colOff>
          <xdr:row>320</xdr:row>
          <xdr:rowOff>104776</xdr:rowOff>
        </xdr:to>
        <xdr:pic>
          <xdr:nvPicPr>
            <xdr:cNvPr id="19" name="Imagen 18">
              <a:extLst>
                <a:ext uri="{FF2B5EF4-FFF2-40B4-BE49-F238E27FC236}">
                  <a16:creationId xmlns:a16="http://schemas.microsoft.com/office/drawing/2014/main" id="{00000000-0008-0000-1600-000013000000}"/>
                </a:ext>
              </a:extLst>
            </xdr:cNvPr>
            <xdr:cNvPicPr>
              <a:picLocks noChangeAspect="1" noChangeArrowheads="1"/>
              <a:extLst>
                <a:ext uri="{84589F7E-364E-4C9E-8A38-B11213B215E9}">
                  <a14:cameraTool cellRange="'Tablas a pegar'!$CD$127:$CL$153" spid="_x0000_s889853"/>
                </a:ext>
              </a:extLst>
            </xdr:cNvPicPr>
          </xdr:nvPicPr>
          <xdr:blipFill>
            <a:blip xmlns:r="http://schemas.openxmlformats.org/officeDocument/2006/relationships" r:embed="rId5"/>
            <a:srcRect/>
            <a:stretch>
              <a:fillRect/>
            </a:stretch>
          </xdr:blipFill>
          <xdr:spPr bwMode="auto">
            <a:xfrm>
              <a:off x="371475" y="55949851"/>
              <a:ext cx="6038850" cy="51244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247042</xdr:colOff>
          <xdr:row>389</xdr:row>
          <xdr:rowOff>48234</xdr:rowOff>
        </xdr:from>
        <xdr:to>
          <xdr:col>0</xdr:col>
          <xdr:colOff>6578366</xdr:colOff>
          <xdr:row>421</xdr:row>
          <xdr:rowOff>17716</xdr:rowOff>
        </xdr:to>
        <xdr:pic>
          <xdr:nvPicPr>
            <xdr:cNvPr id="22" name="Imagen 21">
              <a:extLst>
                <a:ext uri="{FF2B5EF4-FFF2-40B4-BE49-F238E27FC236}">
                  <a16:creationId xmlns:a16="http://schemas.microsoft.com/office/drawing/2014/main" id="{00000000-0008-0000-1600-000016000000}"/>
                </a:ext>
              </a:extLst>
            </xdr:cNvPr>
            <xdr:cNvPicPr>
              <a:picLocks noChangeAspect="1" noChangeArrowheads="1"/>
              <a:extLst>
                <a:ext uri="{84589F7E-364E-4C9E-8A38-B11213B215E9}">
                  <a14:cameraTool cellRange="'Tablas a pegar'!$DD$184:$DJ$214" spid="_x0000_s889854"/>
                </a:ext>
              </a:extLst>
            </xdr:cNvPicPr>
          </xdr:nvPicPr>
          <xdr:blipFill>
            <a:blip xmlns:r="http://schemas.openxmlformats.org/officeDocument/2006/relationships" r:embed="rId6"/>
            <a:srcRect/>
            <a:stretch>
              <a:fillRect/>
            </a:stretch>
          </xdr:blipFill>
          <xdr:spPr bwMode="auto">
            <a:xfrm>
              <a:off x="247042" y="80453420"/>
              <a:ext cx="6331324" cy="64545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400049</xdr:colOff>
          <xdr:row>354</xdr:row>
          <xdr:rowOff>171450</xdr:rowOff>
        </xdr:from>
        <xdr:to>
          <xdr:col>0</xdr:col>
          <xdr:colOff>6397998</xdr:colOff>
          <xdr:row>385</xdr:row>
          <xdr:rowOff>5531</xdr:rowOff>
        </xdr:to>
        <xdr:pic>
          <xdr:nvPicPr>
            <xdr:cNvPr id="23" name="Imagen 22">
              <a:extLst>
                <a:ext uri="{FF2B5EF4-FFF2-40B4-BE49-F238E27FC236}">
                  <a16:creationId xmlns:a16="http://schemas.microsoft.com/office/drawing/2014/main" id="{00000000-0008-0000-1600-000017000000}"/>
                </a:ext>
              </a:extLst>
            </xdr:cNvPr>
            <xdr:cNvPicPr>
              <a:picLocks noChangeAspect="1" noChangeArrowheads="1"/>
              <a:extLst>
                <a:ext uri="{84589F7E-364E-4C9E-8A38-B11213B215E9}">
                  <a14:cameraTool cellRange="'Tablas a pegar'!$CW$184:$DC$214" spid="_x0000_s889855"/>
                </a:ext>
              </a:extLst>
            </xdr:cNvPicPr>
          </xdr:nvPicPr>
          <xdr:blipFill>
            <a:blip xmlns:r="http://schemas.openxmlformats.org/officeDocument/2006/relationships" r:embed="rId7"/>
            <a:srcRect/>
            <a:stretch>
              <a:fillRect/>
            </a:stretch>
          </xdr:blipFill>
          <xdr:spPr bwMode="auto">
            <a:xfrm>
              <a:off x="400049" y="71380350"/>
              <a:ext cx="5997949" cy="60348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600076</xdr:colOff>
          <xdr:row>523</xdr:row>
          <xdr:rowOff>47625</xdr:rowOff>
        </xdr:from>
        <xdr:to>
          <xdr:col>0</xdr:col>
          <xdr:colOff>5495926</xdr:colOff>
          <xdr:row>544</xdr:row>
          <xdr:rowOff>170031</xdr:rowOff>
        </xdr:to>
        <xdr:pic>
          <xdr:nvPicPr>
            <xdr:cNvPr id="24" name="Imagen 23">
              <a:extLst>
                <a:ext uri="{FF2B5EF4-FFF2-40B4-BE49-F238E27FC236}">
                  <a16:creationId xmlns:a16="http://schemas.microsoft.com/office/drawing/2014/main" id="{00000000-0008-0000-1600-000018000000}"/>
                </a:ext>
              </a:extLst>
            </xdr:cNvPr>
            <xdr:cNvPicPr>
              <a:picLocks noChangeAspect="1" noChangeArrowheads="1"/>
              <a:extLst>
                <a:ext uri="{84589F7E-364E-4C9E-8A38-B11213B215E9}">
                  <a14:cameraTool cellRange="'Tablas a pegar'!$AM$37:$AO$41" spid="_x0000_s923648"/>
                </a:ext>
              </a:extLst>
            </xdr:cNvPicPr>
          </xdr:nvPicPr>
          <xdr:blipFill>
            <a:blip xmlns:r="http://schemas.openxmlformats.org/officeDocument/2006/relationships" r:embed="rId8"/>
            <a:srcRect/>
            <a:stretch>
              <a:fillRect/>
            </a:stretch>
          </xdr:blipFill>
          <xdr:spPr bwMode="auto">
            <a:xfrm>
              <a:off x="600076" y="107032425"/>
              <a:ext cx="4895850" cy="432293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200024</xdr:colOff>
          <xdr:row>424</xdr:row>
          <xdr:rowOff>142875</xdr:rowOff>
        </xdr:from>
        <xdr:to>
          <xdr:col>0</xdr:col>
          <xdr:colOff>6534149</xdr:colOff>
          <xdr:row>451</xdr:row>
          <xdr:rowOff>92099</xdr:rowOff>
        </xdr:to>
        <xdr:pic>
          <xdr:nvPicPr>
            <xdr:cNvPr id="21" name="Imagen 20">
              <a:extLst>
                <a:ext uri="{FF2B5EF4-FFF2-40B4-BE49-F238E27FC236}">
                  <a16:creationId xmlns:a16="http://schemas.microsoft.com/office/drawing/2014/main" id="{00000000-0008-0000-1600-000015000000}"/>
                </a:ext>
              </a:extLst>
            </xdr:cNvPr>
            <xdr:cNvPicPr>
              <a:picLocks noChangeAspect="1" noChangeArrowheads="1"/>
              <a:extLst>
                <a:ext uri="{84589F7E-364E-4C9E-8A38-B11213B215E9}">
                  <a14:cameraTool cellRange="'Tablas a pegar'!$EL$218:$ER$243" spid="_x0000_s923649"/>
                </a:ext>
              </a:extLst>
            </xdr:cNvPicPr>
          </xdr:nvPicPr>
          <xdr:blipFill>
            <a:blip xmlns:r="http://schemas.openxmlformats.org/officeDocument/2006/relationships" r:embed="rId9"/>
            <a:srcRect/>
            <a:stretch>
              <a:fillRect/>
            </a:stretch>
          </xdr:blipFill>
          <xdr:spPr bwMode="auto">
            <a:xfrm>
              <a:off x="200024" y="85353525"/>
              <a:ext cx="6334125" cy="53498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101</xdr:row>
          <xdr:rowOff>57150</xdr:rowOff>
        </xdr:from>
        <xdr:to>
          <xdr:col>0</xdr:col>
          <xdr:colOff>6019800</xdr:colOff>
          <xdr:row>108</xdr:row>
          <xdr:rowOff>68916</xdr:rowOff>
        </xdr:to>
        <xdr:pic>
          <xdr:nvPicPr>
            <xdr:cNvPr id="30" name="Imagen 29">
              <a:extLst>
                <a:ext uri="{FF2B5EF4-FFF2-40B4-BE49-F238E27FC236}">
                  <a16:creationId xmlns:a16="http://schemas.microsoft.com/office/drawing/2014/main" id="{00000000-0008-0000-1600-00001E000000}"/>
                </a:ext>
              </a:extLst>
            </xdr:cNvPr>
            <xdr:cNvPicPr>
              <a:picLocks noChangeAspect="1" noChangeArrowheads="1"/>
              <a:extLst>
                <a:ext uri="{84589F7E-364E-4C9E-8A38-B11213B215E9}">
                  <a14:cameraTool cellRange="'Tablas a pegar'!$B$2:$G$7" spid="_x0000_s923650"/>
                </a:ext>
              </a:extLst>
            </xdr:cNvPicPr>
          </xdr:nvPicPr>
          <xdr:blipFill>
            <a:blip xmlns:r="http://schemas.openxmlformats.org/officeDocument/2006/relationships" r:embed="rId10"/>
            <a:srcRect/>
            <a:stretch>
              <a:fillRect/>
            </a:stretch>
          </xdr:blipFill>
          <xdr:spPr bwMode="auto">
            <a:xfrm>
              <a:off x="514350" y="21421725"/>
              <a:ext cx="5505450" cy="141194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147</xdr:row>
          <xdr:rowOff>152400</xdr:rowOff>
        </xdr:from>
        <xdr:to>
          <xdr:col>0</xdr:col>
          <xdr:colOff>6610350</xdr:colOff>
          <xdr:row>155</xdr:row>
          <xdr:rowOff>190500</xdr:rowOff>
        </xdr:to>
        <xdr:pic>
          <xdr:nvPicPr>
            <xdr:cNvPr id="27" name="Imagen 26">
              <a:extLst>
                <a:ext uri="{FF2B5EF4-FFF2-40B4-BE49-F238E27FC236}">
                  <a16:creationId xmlns:a16="http://schemas.microsoft.com/office/drawing/2014/main" id="{00000000-0008-0000-1600-00001B000000}"/>
                </a:ext>
              </a:extLst>
            </xdr:cNvPr>
            <xdr:cNvPicPr>
              <a:picLocks noChangeAspect="1" noChangeArrowheads="1"/>
              <a:extLst>
                <a:ext uri="{84589F7E-364E-4C9E-8A38-B11213B215E9}">
                  <a14:cameraTool cellRange="'Tablas a pegar'!$FI$275:$FO$283" spid="_x0000_s923651"/>
                </a:ext>
              </a:extLst>
            </xdr:cNvPicPr>
          </xdr:nvPicPr>
          <xdr:blipFill>
            <a:blip xmlns:r="http://schemas.openxmlformats.org/officeDocument/2006/relationships" r:embed="rId11"/>
            <a:srcRect/>
            <a:stretch>
              <a:fillRect/>
            </a:stretch>
          </xdr:blipFill>
          <xdr:spPr bwMode="auto">
            <a:xfrm>
              <a:off x="28575" y="30527625"/>
              <a:ext cx="6581775" cy="16383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719442</xdr:colOff>
          <xdr:row>265</xdr:row>
          <xdr:rowOff>191850</xdr:rowOff>
        </xdr:from>
        <xdr:to>
          <xdr:col>0</xdr:col>
          <xdr:colOff>5471809</xdr:colOff>
          <xdr:row>271</xdr:row>
          <xdr:rowOff>182395</xdr:rowOff>
        </xdr:to>
        <xdr:pic>
          <xdr:nvPicPr>
            <xdr:cNvPr id="26" name="Imagen 25">
              <a:extLst>
                <a:ext uri="{FF2B5EF4-FFF2-40B4-BE49-F238E27FC236}">
                  <a16:creationId xmlns:a16="http://schemas.microsoft.com/office/drawing/2014/main" id="{00000000-0008-0000-1600-00001A000000}"/>
                </a:ext>
              </a:extLst>
            </xdr:cNvPr>
            <xdr:cNvPicPr>
              <a:picLocks noChangeAspect="1" noChangeArrowheads="1"/>
              <a:extLst>
                <a:ext uri="{84589F7E-364E-4C9E-8A38-B11213B215E9}">
                  <a14:cameraTool cellRange="'Tablas a pegar'!$BR$111:$BW$115" spid="_x0000_s923652"/>
                </a:ext>
              </a:extLst>
            </xdr:cNvPicPr>
          </xdr:nvPicPr>
          <xdr:blipFill>
            <a:blip xmlns:r="http://schemas.openxmlformats.org/officeDocument/2006/relationships" r:embed="rId12"/>
            <a:srcRect/>
            <a:stretch>
              <a:fillRect/>
            </a:stretch>
          </xdr:blipFill>
          <xdr:spPr bwMode="auto">
            <a:xfrm>
              <a:off x="719442" y="53460919"/>
              <a:ext cx="4752367" cy="12065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xdr:col>
      <xdr:colOff>0</xdr:colOff>
      <xdr:row>1</xdr:row>
      <xdr:rowOff>0</xdr:rowOff>
    </xdr:from>
    <xdr:to>
      <xdr:col>2</xdr:col>
      <xdr:colOff>417942</xdr:colOff>
      <xdr:row>2</xdr:row>
      <xdr:rowOff>220552</xdr:rowOff>
    </xdr:to>
    <xdr:pic>
      <xdr:nvPicPr>
        <xdr:cNvPr id="34" name="Gráfico 33" descr="Hogar contorno">
          <a:hlinkClick xmlns:r="http://schemas.openxmlformats.org/officeDocument/2006/relationships" r:id="rId13"/>
          <a:extLst>
            <a:ext uri="{FF2B5EF4-FFF2-40B4-BE49-F238E27FC236}">
              <a16:creationId xmlns:a16="http://schemas.microsoft.com/office/drawing/2014/main" id="{00000000-0008-0000-1600-000022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7496175" y="200025"/>
          <a:ext cx="417942" cy="4179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2756170</xdr:colOff>
          <xdr:row>6</xdr:row>
          <xdr:rowOff>30398</xdr:rowOff>
        </xdr:from>
        <xdr:to>
          <xdr:col>0</xdr:col>
          <xdr:colOff>3956320</xdr:colOff>
          <xdr:row>10</xdr:row>
          <xdr:rowOff>185838</xdr:rowOff>
        </xdr:to>
        <xdr:pic>
          <xdr:nvPicPr>
            <xdr:cNvPr id="35" name="Imagen 34">
              <a:extLst>
                <a:ext uri="{FF2B5EF4-FFF2-40B4-BE49-F238E27FC236}">
                  <a16:creationId xmlns:a16="http://schemas.microsoft.com/office/drawing/2014/main" id="{250D5E37-3524-4005-A5BA-2D8D31B8D2A8}"/>
                </a:ext>
              </a:extLst>
            </xdr:cNvPr>
            <xdr:cNvPicPr>
              <a:picLocks noChangeAspect="1" noChangeArrowheads="1"/>
              <a:extLst>
                <a:ext uri="{84589F7E-364E-4C9E-8A38-B11213B215E9}">
                  <a14:cameraTool cellRange="Cuestionario!$J$18" spid="_x0000_s923653"/>
                </a:ext>
              </a:extLst>
            </xdr:cNvPicPr>
          </xdr:nvPicPr>
          <xdr:blipFill>
            <a:blip xmlns:r="http://schemas.openxmlformats.org/officeDocument/2006/relationships" r:embed="rId16"/>
            <a:srcRect/>
            <a:stretch>
              <a:fillRect/>
            </a:stretch>
          </xdr:blipFill>
          <xdr:spPr bwMode="auto">
            <a:xfrm>
              <a:off x="2756170" y="2158324"/>
              <a:ext cx="1200150" cy="96607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147132</xdr:colOff>
          <xdr:row>158</xdr:row>
          <xdr:rowOff>182393</xdr:rowOff>
        </xdr:from>
        <xdr:to>
          <xdr:col>0</xdr:col>
          <xdr:colOff>6480788</xdr:colOff>
          <xdr:row>177</xdr:row>
          <xdr:rowOff>30399</xdr:rowOff>
        </xdr:to>
        <xdr:pic>
          <xdr:nvPicPr>
            <xdr:cNvPr id="38" name="Imagen 37">
              <a:extLst>
                <a:ext uri="{FF2B5EF4-FFF2-40B4-BE49-F238E27FC236}">
                  <a16:creationId xmlns:a16="http://schemas.microsoft.com/office/drawing/2014/main" id="{46DE64FB-FD3B-4DFA-8895-D442B80423CC}"/>
                </a:ext>
              </a:extLst>
            </xdr:cNvPr>
            <xdr:cNvPicPr>
              <a:picLocks noChangeAspect="1" noChangeArrowheads="1"/>
              <a:extLst>
                <a:ext uri="{84589F7E-364E-4C9E-8A38-B11213B215E9}">
                  <a14:cameraTool cellRange="'Tablas a pegar'!$GM$317:$HA$336" spid="_x0000_s923654"/>
                </a:ext>
              </a:extLst>
            </xdr:cNvPicPr>
          </xdr:nvPicPr>
          <xdr:blipFill>
            <a:blip xmlns:r="http://schemas.openxmlformats.org/officeDocument/2006/relationships" r:embed="rId17"/>
            <a:srcRect/>
            <a:stretch>
              <a:fillRect/>
            </a:stretch>
          </xdr:blipFill>
          <xdr:spPr bwMode="auto">
            <a:xfrm>
              <a:off x="147132" y="31361569"/>
              <a:ext cx="6333656" cy="369853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111462</xdr:colOff>
      <xdr:row>178</xdr:row>
      <xdr:rowOff>81065</xdr:rowOff>
    </xdr:from>
    <xdr:to>
      <xdr:col>0</xdr:col>
      <xdr:colOff>6687766</xdr:colOff>
      <xdr:row>185</xdr:row>
      <xdr:rowOff>18950</xdr:rowOff>
    </xdr:to>
    <xdr:graphicFrame macro="">
      <xdr:nvGraphicFramePr>
        <xdr:cNvPr id="39" name="14 Gráfico">
          <a:extLst>
            <a:ext uri="{FF2B5EF4-FFF2-40B4-BE49-F238E27FC236}">
              <a16:creationId xmlns:a16="http://schemas.microsoft.com/office/drawing/2014/main" id="{8108D652-B7C3-40EA-8F4F-1CE0AEC72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112274</xdr:colOff>
          <xdr:row>321</xdr:row>
          <xdr:rowOff>154427</xdr:rowOff>
        </xdr:from>
        <xdr:to>
          <xdr:col>0</xdr:col>
          <xdr:colOff>6656509</xdr:colOff>
          <xdr:row>324</xdr:row>
          <xdr:rowOff>159470</xdr:rowOff>
        </xdr:to>
        <xdr:pic>
          <xdr:nvPicPr>
            <xdr:cNvPr id="31" name="Imagen 30">
              <a:extLst>
                <a:ext uri="{FF2B5EF4-FFF2-40B4-BE49-F238E27FC236}">
                  <a16:creationId xmlns:a16="http://schemas.microsoft.com/office/drawing/2014/main" id="{DBB23170-F6E4-43DB-9C8C-90E5A315E455}"/>
                </a:ext>
              </a:extLst>
            </xdr:cNvPr>
            <xdr:cNvPicPr>
              <a:picLocks noChangeAspect="1" noChangeArrowheads="1"/>
              <a:extLst>
                <a:ext uri="{84589F7E-364E-4C9E-8A38-B11213B215E9}">
                  <a14:cameraTool cellRange="'Tablas a pegar'!$CD$155:$CL$157" spid="_x0000_s923655"/>
                </a:ext>
              </a:extLst>
            </xdr:cNvPicPr>
          </xdr:nvPicPr>
          <xdr:blipFill>
            <a:blip xmlns:r="http://schemas.openxmlformats.org/officeDocument/2006/relationships" r:embed="rId19"/>
            <a:srcRect/>
            <a:stretch>
              <a:fillRect/>
            </a:stretch>
          </xdr:blipFill>
          <xdr:spPr bwMode="auto">
            <a:xfrm>
              <a:off x="112274" y="64762502"/>
              <a:ext cx="6544235" cy="60511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131730</xdr:colOff>
      <xdr:row>514</xdr:row>
      <xdr:rowOff>111463</xdr:rowOff>
    </xdr:from>
    <xdr:to>
      <xdr:col>0</xdr:col>
      <xdr:colOff>6545906</xdr:colOff>
      <xdr:row>518</xdr:row>
      <xdr:rowOff>180976</xdr:rowOff>
    </xdr:to>
    <xdr:graphicFrame macro="">
      <xdr:nvGraphicFramePr>
        <xdr:cNvPr id="36" name="2 Gráfico">
          <a:extLst>
            <a:ext uri="{FF2B5EF4-FFF2-40B4-BE49-F238E27FC236}">
              <a16:creationId xmlns:a16="http://schemas.microsoft.com/office/drawing/2014/main" id="{8E41E17C-0D92-4C37-8D30-E7F30FD15D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81064</xdr:colOff>
          <xdr:row>115</xdr:row>
          <xdr:rowOff>53788</xdr:rowOff>
        </xdr:from>
        <xdr:to>
          <xdr:col>0</xdr:col>
          <xdr:colOff>6589503</xdr:colOff>
          <xdr:row>121</xdr:row>
          <xdr:rowOff>70931</xdr:rowOff>
        </xdr:to>
        <xdr:pic>
          <xdr:nvPicPr>
            <xdr:cNvPr id="40" name="Imagen 39">
              <a:extLst>
                <a:ext uri="{FF2B5EF4-FFF2-40B4-BE49-F238E27FC236}">
                  <a16:creationId xmlns:a16="http://schemas.microsoft.com/office/drawing/2014/main" id="{8EA9FFC9-6AA8-428D-9EDD-A883D31FE60C}"/>
                </a:ext>
              </a:extLst>
            </xdr:cNvPr>
            <xdr:cNvPicPr>
              <a:picLocks noChangeAspect="1" noChangeArrowheads="1"/>
              <a:extLst>
                <a:ext uri="{84589F7E-364E-4C9E-8A38-B11213B215E9}">
                  <a14:cameraTool cellRange="'Tablas a pegar'!$AQ$43:$BB$48" spid="_x0000_s923656"/>
                </a:ext>
              </a:extLst>
            </xdr:cNvPicPr>
          </xdr:nvPicPr>
          <xdr:blipFill>
            <a:blip xmlns:r="http://schemas.openxmlformats.org/officeDocument/2006/relationships" r:embed="rId21"/>
            <a:srcRect/>
            <a:stretch>
              <a:fillRect/>
            </a:stretch>
          </xdr:blipFill>
          <xdr:spPr bwMode="auto">
            <a:xfrm>
              <a:off x="81064" y="22518602"/>
              <a:ext cx="6508439" cy="12331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425585</xdr:colOff>
          <xdr:row>274</xdr:row>
          <xdr:rowOff>121595</xdr:rowOff>
        </xdr:from>
        <xdr:to>
          <xdr:col>0</xdr:col>
          <xdr:colOff>6039732</xdr:colOff>
          <xdr:row>283</xdr:row>
          <xdr:rowOff>136723</xdr:rowOff>
        </xdr:to>
        <xdr:pic>
          <xdr:nvPicPr>
            <xdr:cNvPr id="41" name="Imagen 40">
              <a:extLst>
                <a:ext uri="{FF2B5EF4-FFF2-40B4-BE49-F238E27FC236}">
                  <a16:creationId xmlns:a16="http://schemas.microsoft.com/office/drawing/2014/main" id="{7FA92997-7415-43C3-A6C6-C1DE40D2FD96}"/>
                </a:ext>
              </a:extLst>
            </xdr:cNvPr>
            <xdr:cNvPicPr>
              <a:picLocks noChangeAspect="1" noChangeArrowheads="1"/>
              <a:extLst>
                <a:ext uri="{84589F7E-364E-4C9E-8A38-B11213B215E9}">
                  <a14:cameraTool cellRange="'Tablas a pegar'!$BX$117:$CB$125" spid="_x0000_s923657"/>
                </a:ext>
              </a:extLst>
            </xdr:cNvPicPr>
          </xdr:nvPicPr>
          <xdr:blipFill>
            <a:blip xmlns:r="http://schemas.openxmlformats.org/officeDocument/2006/relationships" r:embed="rId22"/>
            <a:srcRect/>
            <a:stretch>
              <a:fillRect/>
            </a:stretch>
          </xdr:blipFill>
          <xdr:spPr bwMode="auto">
            <a:xfrm>
              <a:off x="425585" y="54128345"/>
              <a:ext cx="5614147" cy="181535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220</xdr:row>
          <xdr:rowOff>0</xdr:rowOff>
        </xdr:from>
        <xdr:to>
          <xdr:col>0</xdr:col>
          <xdr:colOff>6324600</xdr:colOff>
          <xdr:row>245</xdr:row>
          <xdr:rowOff>9525</xdr:rowOff>
        </xdr:to>
        <xdr:pic>
          <xdr:nvPicPr>
            <xdr:cNvPr id="3" name="Imagen 2">
              <a:extLst>
                <a:ext uri="{FF2B5EF4-FFF2-40B4-BE49-F238E27FC236}">
                  <a16:creationId xmlns:a16="http://schemas.microsoft.com/office/drawing/2014/main" id="{0FFBBB86-C7A7-7ED8-FCD8-A8590DF52C11}"/>
                </a:ext>
              </a:extLst>
            </xdr:cNvPr>
            <xdr:cNvPicPr>
              <a:picLocks noChangeAspect="1" noChangeArrowheads="1"/>
              <a:extLst>
                <a:ext uri="{84589F7E-364E-4C9E-8A38-B11213B215E9}">
                  <a14:cameraTool cellRange="'Inversión-Financiación a pegar'!$C$2:$F$22" spid="_x0000_s923658"/>
                </a:ext>
              </a:extLst>
            </xdr:cNvPicPr>
          </xdr:nvPicPr>
          <xdr:blipFill>
            <a:blip xmlns:r="http://schemas.openxmlformats.org/officeDocument/2006/relationships" r:embed="rId23"/>
            <a:srcRect/>
            <a:stretch>
              <a:fillRect/>
            </a:stretch>
          </xdr:blipFill>
          <xdr:spPr bwMode="auto">
            <a:xfrm>
              <a:off x="381000" y="46148625"/>
              <a:ext cx="5943600" cy="51689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2619375</xdr:colOff>
      <xdr:row>26</xdr:row>
      <xdr:rowOff>9525</xdr:rowOff>
    </xdr:from>
    <xdr:to>
      <xdr:col>0</xdr:col>
      <xdr:colOff>4112895</xdr:colOff>
      <xdr:row>32</xdr:row>
      <xdr:rowOff>20955</xdr:rowOff>
    </xdr:to>
    <xdr:pic>
      <xdr:nvPicPr>
        <xdr:cNvPr id="2" name="Imagen 1">
          <a:extLst>
            <a:ext uri="{FF2B5EF4-FFF2-40B4-BE49-F238E27FC236}">
              <a16:creationId xmlns:a16="http://schemas.microsoft.com/office/drawing/2014/main" id="{5A0D5F7E-997C-E90B-123D-2A07D520B962}"/>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2619375" y="5972175"/>
          <a:ext cx="1493520" cy="1211580"/>
        </a:xfrm>
        <a:prstGeom prst="rect">
          <a:avLst/>
        </a:prstGeom>
      </xdr:spPr>
    </xdr:pic>
    <xdr:clientData/>
  </xdr:twoCellAnchor>
  <xdr:twoCellAnchor editAs="oneCell">
    <xdr:from>
      <xdr:col>0</xdr:col>
      <xdr:colOff>219075</xdr:colOff>
      <xdr:row>33</xdr:row>
      <xdr:rowOff>19050</xdr:rowOff>
    </xdr:from>
    <xdr:to>
      <xdr:col>0</xdr:col>
      <xdr:colOff>6185535</xdr:colOff>
      <xdr:row>38</xdr:row>
      <xdr:rowOff>24765</xdr:rowOff>
    </xdr:to>
    <xdr:pic>
      <xdr:nvPicPr>
        <xdr:cNvPr id="6" name="Imagen 5">
          <a:extLst>
            <a:ext uri="{FF2B5EF4-FFF2-40B4-BE49-F238E27FC236}">
              <a16:creationId xmlns:a16="http://schemas.microsoft.com/office/drawing/2014/main" id="{74598C00-3D42-30A1-E307-6601B119CD69}"/>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219075" y="7381875"/>
          <a:ext cx="5966460" cy="1005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4</xdr:row>
      <xdr:rowOff>0</xdr:rowOff>
    </xdr:from>
    <xdr:to>
      <xdr:col>13</xdr:col>
      <xdr:colOff>0</xdr:colOff>
      <xdr:row>4</xdr:row>
      <xdr:rowOff>148590</xdr:rowOff>
    </xdr:to>
    <xdr:pic>
      <xdr:nvPicPr>
        <xdr:cNvPr id="5" name="12 Imagen" descr="C:\Documents and Settings\jmartinez\Configuración local\Archivos temporales de Internet\Content.IE5\IK0S77FH\MC900442142[1].pn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1534775" y="26670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9525</xdr:rowOff>
    </xdr:from>
    <xdr:to>
      <xdr:col>1</xdr:col>
      <xdr:colOff>187437</xdr:colOff>
      <xdr:row>0</xdr:row>
      <xdr:rowOff>423657</xdr:rowOff>
    </xdr:to>
    <xdr:pic>
      <xdr:nvPicPr>
        <xdr:cNvPr id="7" name="Gráfico 6" descr="Hogar contorno">
          <a:hlinkClick xmlns:r="http://schemas.openxmlformats.org/officeDocument/2006/relationships" r:id="rId2"/>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100" y="9525"/>
          <a:ext cx="417942" cy="417942"/>
        </a:xfrm>
        <a:prstGeom prst="rect">
          <a:avLst/>
        </a:prstGeom>
      </xdr:spPr>
    </xdr:pic>
    <xdr:clientData/>
  </xdr:twoCellAnchor>
  <xdr:twoCellAnchor>
    <xdr:from>
      <xdr:col>2</xdr:col>
      <xdr:colOff>9524</xdr:colOff>
      <xdr:row>0</xdr:row>
      <xdr:rowOff>76200</xdr:rowOff>
    </xdr:from>
    <xdr:to>
      <xdr:col>3</xdr:col>
      <xdr:colOff>200024</xdr:colOff>
      <xdr:row>0</xdr:row>
      <xdr:rowOff>342900</xdr:rowOff>
    </xdr:to>
    <xdr:sp macro="[0]!enviarmail" textlink="">
      <xdr:nvSpPr>
        <xdr:cNvPr id="8" name="7 Rectángulo redondeado">
          <a:hlinkClick xmlns:r="http://schemas.openxmlformats.org/officeDocument/2006/relationships" r:id="rId5"/>
          <a:extLst>
            <a:ext uri="{FF2B5EF4-FFF2-40B4-BE49-F238E27FC236}">
              <a16:creationId xmlns:a16="http://schemas.microsoft.com/office/drawing/2014/main" id="{00000000-0008-0000-0100-000008000000}"/>
            </a:ext>
          </a:extLst>
        </xdr:cNvPr>
        <xdr:cNvSpPr/>
      </xdr:nvSpPr>
      <xdr:spPr>
        <a:xfrm>
          <a:off x="3000374" y="76200"/>
          <a:ext cx="1343025" cy="266700"/>
        </a:xfrm>
        <a:prstGeom prst="roundRect">
          <a:avLst/>
        </a:prstGeom>
        <a:solidFill>
          <a:schemeClr val="bg1"/>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ctr"/>
          <a:r>
            <a:rPr lang="es-ES" sz="1200" b="1">
              <a:solidFill>
                <a:sysClr val="windowText" lastClr="000000"/>
              </a:solidFill>
            </a:rPr>
            <a:t>Promotores</a:t>
          </a:r>
        </a:p>
      </xdr:txBody>
    </xdr:sp>
    <xdr:clientData/>
  </xdr:twoCellAnchor>
  <xdr:twoCellAnchor>
    <xdr:from>
      <xdr:col>3</xdr:col>
      <xdr:colOff>228600</xdr:colOff>
      <xdr:row>0</xdr:row>
      <xdr:rowOff>76200</xdr:rowOff>
    </xdr:from>
    <xdr:to>
      <xdr:col>5</xdr:col>
      <xdr:colOff>238125</xdr:colOff>
      <xdr:row>0</xdr:row>
      <xdr:rowOff>330200</xdr:rowOff>
    </xdr:to>
    <xdr:sp macro="[0]!enviarmail" textlink="">
      <xdr:nvSpPr>
        <xdr:cNvPr id="9" name="7 Rectángulo redondeado">
          <a:hlinkClick xmlns:r="http://schemas.openxmlformats.org/officeDocument/2006/relationships" r:id="rId6"/>
          <a:extLst>
            <a:ext uri="{FF2B5EF4-FFF2-40B4-BE49-F238E27FC236}">
              <a16:creationId xmlns:a16="http://schemas.microsoft.com/office/drawing/2014/main" id="{00000000-0008-0000-0100-000009000000}"/>
            </a:ext>
          </a:extLst>
        </xdr:cNvPr>
        <xdr:cNvSpPr/>
      </xdr:nvSpPr>
      <xdr:spPr>
        <a:xfrm>
          <a:off x="4371975" y="76200"/>
          <a:ext cx="1371600" cy="254000"/>
        </a:xfrm>
        <a:prstGeom prst="roundRect">
          <a:avLst/>
        </a:prstGeom>
        <a:solidFill>
          <a:schemeClr val="bg1"/>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ctr"/>
          <a:r>
            <a:rPr lang="es-ES" sz="1200" b="1">
              <a:solidFill>
                <a:sysClr val="windowText" lastClr="000000"/>
              </a:solidFill>
            </a:rPr>
            <a:t>RRHH</a:t>
          </a:r>
        </a:p>
      </xdr:txBody>
    </xdr:sp>
    <xdr:clientData/>
  </xdr:twoCellAnchor>
  <xdr:twoCellAnchor>
    <xdr:from>
      <xdr:col>6</xdr:col>
      <xdr:colOff>914400</xdr:colOff>
      <xdr:row>0</xdr:row>
      <xdr:rowOff>85725</xdr:rowOff>
    </xdr:from>
    <xdr:to>
      <xdr:col>7</xdr:col>
      <xdr:colOff>1333500</xdr:colOff>
      <xdr:row>0</xdr:row>
      <xdr:rowOff>339725</xdr:rowOff>
    </xdr:to>
    <xdr:sp macro="[0]!enviarmail" textlink="">
      <xdr:nvSpPr>
        <xdr:cNvPr id="10" name="7 Rectángulo redondeado">
          <a:hlinkClick xmlns:r="http://schemas.openxmlformats.org/officeDocument/2006/relationships" r:id="rId7"/>
          <a:extLst>
            <a:ext uri="{FF2B5EF4-FFF2-40B4-BE49-F238E27FC236}">
              <a16:creationId xmlns:a16="http://schemas.microsoft.com/office/drawing/2014/main" id="{00000000-0008-0000-0100-00000A000000}"/>
            </a:ext>
          </a:extLst>
        </xdr:cNvPr>
        <xdr:cNvSpPr/>
      </xdr:nvSpPr>
      <xdr:spPr>
        <a:xfrm>
          <a:off x="7372350" y="85725"/>
          <a:ext cx="1371600" cy="254000"/>
        </a:xfrm>
        <a:prstGeom prst="roundRect">
          <a:avLst/>
        </a:prstGeom>
        <a:solidFill>
          <a:schemeClr val="bg1"/>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ctr"/>
          <a:r>
            <a:rPr lang="es-ES" sz="1200" b="1">
              <a:solidFill>
                <a:sysClr val="windowText" lastClr="000000"/>
              </a:solidFill>
            </a:rPr>
            <a:t>Producción</a:t>
          </a:r>
        </a:p>
      </xdr:txBody>
    </xdr:sp>
    <xdr:clientData/>
  </xdr:twoCellAnchor>
  <xdr:twoCellAnchor>
    <xdr:from>
      <xdr:col>7</xdr:col>
      <xdr:colOff>1419225</xdr:colOff>
      <xdr:row>0</xdr:row>
      <xdr:rowOff>85725</xdr:rowOff>
    </xdr:from>
    <xdr:to>
      <xdr:col>8</xdr:col>
      <xdr:colOff>838200</xdr:colOff>
      <xdr:row>0</xdr:row>
      <xdr:rowOff>339725</xdr:rowOff>
    </xdr:to>
    <xdr:sp macro="[0]!enviarmail" textlink="">
      <xdr:nvSpPr>
        <xdr:cNvPr id="11" name="7 Rectángulo redondeado">
          <a:hlinkClick xmlns:r="http://schemas.openxmlformats.org/officeDocument/2006/relationships" r:id="rId8"/>
          <a:extLst>
            <a:ext uri="{FF2B5EF4-FFF2-40B4-BE49-F238E27FC236}">
              <a16:creationId xmlns:a16="http://schemas.microsoft.com/office/drawing/2014/main" id="{00000000-0008-0000-0100-00000B000000}"/>
            </a:ext>
          </a:extLst>
        </xdr:cNvPr>
        <xdr:cNvSpPr/>
      </xdr:nvSpPr>
      <xdr:spPr>
        <a:xfrm>
          <a:off x="8829675" y="85725"/>
          <a:ext cx="1371600" cy="254000"/>
        </a:xfrm>
        <a:prstGeom prst="roundRect">
          <a:avLst/>
        </a:prstGeom>
        <a:solidFill>
          <a:schemeClr val="bg1"/>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ctr"/>
          <a:r>
            <a:rPr lang="es-ES" sz="1200" b="1">
              <a:solidFill>
                <a:sysClr val="windowText" lastClr="000000"/>
              </a:solidFill>
            </a:rPr>
            <a:t>Legal y fiscal</a:t>
          </a:r>
        </a:p>
      </xdr:txBody>
    </xdr:sp>
    <xdr:clientData/>
  </xdr:twoCellAnchor>
  <xdr:twoCellAnchor>
    <xdr:from>
      <xdr:col>8</xdr:col>
      <xdr:colOff>914400</xdr:colOff>
      <xdr:row>0</xdr:row>
      <xdr:rowOff>85725</xdr:rowOff>
    </xdr:from>
    <xdr:to>
      <xdr:col>9</xdr:col>
      <xdr:colOff>1341120</xdr:colOff>
      <xdr:row>0</xdr:row>
      <xdr:rowOff>339725</xdr:rowOff>
    </xdr:to>
    <xdr:sp macro="[0]!enviarmail" textlink="">
      <xdr:nvSpPr>
        <xdr:cNvPr id="13" name="7 Rectángulo redondeado">
          <a:hlinkClick xmlns:r="http://schemas.openxmlformats.org/officeDocument/2006/relationships" r:id="rId9"/>
          <a:extLst>
            <a:ext uri="{FF2B5EF4-FFF2-40B4-BE49-F238E27FC236}">
              <a16:creationId xmlns:a16="http://schemas.microsoft.com/office/drawing/2014/main" id="{00000000-0008-0000-0100-00000D000000}"/>
            </a:ext>
          </a:extLst>
        </xdr:cNvPr>
        <xdr:cNvSpPr/>
      </xdr:nvSpPr>
      <xdr:spPr>
        <a:xfrm>
          <a:off x="10277475" y="85725"/>
          <a:ext cx="1483995" cy="254000"/>
        </a:xfrm>
        <a:prstGeom prst="roundRect">
          <a:avLst/>
        </a:prstGeom>
        <a:solidFill>
          <a:schemeClr val="bg1"/>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ctr"/>
          <a:r>
            <a:rPr lang="es-ES" sz="1200" b="1">
              <a:solidFill>
                <a:sysClr val="windowText" lastClr="000000"/>
              </a:solidFill>
            </a:rPr>
            <a:t>DAFO</a:t>
          </a:r>
        </a:p>
      </xdr:txBody>
    </xdr:sp>
    <xdr:clientData/>
  </xdr:twoCellAnchor>
  <xdr:twoCellAnchor>
    <xdr:from>
      <xdr:col>5</xdr:col>
      <xdr:colOff>285750</xdr:colOff>
      <xdr:row>0</xdr:row>
      <xdr:rowOff>85725</xdr:rowOff>
    </xdr:from>
    <xdr:to>
      <xdr:col>6</xdr:col>
      <xdr:colOff>847725</xdr:colOff>
      <xdr:row>0</xdr:row>
      <xdr:rowOff>339725</xdr:rowOff>
    </xdr:to>
    <xdr:sp macro="[0]!enviarmail" textlink="">
      <xdr:nvSpPr>
        <xdr:cNvPr id="14" name="7 Rectángulo redondeado">
          <a:hlinkClick xmlns:r="http://schemas.openxmlformats.org/officeDocument/2006/relationships" r:id="rId10"/>
          <a:extLst>
            <a:ext uri="{FF2B5EF4-FFF2-40B4-BE49-F238E27FC236}">
              <a16:creationId xmlns:a16="http://schemas.microsoft.com/office/drawing/2014/main" id="{00000000-0008-0000-0100-00000E000000}"/>
            </a:ext>
          </a:extLst>
        </xdr:cNvPr>
        <xdr:cNvSpPr/>
      </xdr:nvSpPr>
      <xdr:spPr>
        <a:xfrm>
          <a:off x="5791200" y="85725"/>
          <a:ext cx="1514475" cy="254000"/>
        </a:xfrm>
        <a:prstGeom prst="roundRect">
          <a:avLst/>
        </a:prstGeom>
        <a:solidFill>
          <a:schemeClr val="bg1"/>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ctr"/>
          <a:r>
            <a:rPr lang="es-ES" sz="1200" b="1">
              <a:solidFill>
                <a:sysClr val="windowText" lastClr="000000"/>
              </a:solidFill>
            </a:rPr>
            <a:t>Comercial</a:t>
          </a:r>
          <a:r>
            <a:rPr lang="es-ES" sz="1200" b="1" baseline="0">
              <a:solidFill>
                <a:sysClr val="windowText" lastClr="000000"/>
              </a:solidFill>
            </a:rPr>
            <a:t> y Mk</a:t>
          </a:r>
          <a:endParaRPr lang="es-ES" sz="1200" b="1">
            <a:solidFill>
              <a:sysClr val="windowText" lastClr="00000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417942</xdr:colOff>
      <xdr:row>1</xdr:row>
      <xdr:rowOff>54170</xdr:rowOff>
    </xdr:to>
    <xdr:pic>
      <xdr:nvPicPr>
        <xdr:cNvPr id="4" name="Gráfico 3" descr="Hogar contorno">
          <a:hlinkClick xmlns:r="http://schemas.openxmlformats.org/officeDocument/2006/relationships" r:id="rId1"/>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417942" cy="41794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417942</xdr:colOff>
      <xdr:row>0</xdr:row>
      <xdr:rowOff>417942</xdr:rowOff>
    </xdr:to>
    <xdr:pic>
      <xdr:nvPicPr>
        <xdr:cNvPr id="3" name="Gráfico 2" descr="Hogar contorno">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417942" cy="4179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417942</xdr:colOff>
      <xdr:row>1</xdr:row>
      <xdr:rowOff>151242</xdr:rowOff>
    </xdr:to>
    <xdr:pic>
      <xdr:nvPicPr>
        <xdr:cNvPr id="4" name="Gráfico 3" descr="Hogar contorno">
          <a:hlinkClick xmlns:r="http://schemas.openxmlformats.org/officeDocument/2006/relationships" r:id="rId1"/>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25200" y="0"/>
          <a:ext cx="417942" cy="4179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1727253</xdr:colOff>
      <xdr:row>46</xdr:row>
      <xdr:rowOff>48783</xdr:rowOff>
    </xdr:from>
    <xdr:to>
      <xdr:col>2</xdr:col>
      <xdr:colOff>97320</xdr:colOff>
      <xdr:row>48</xdr:row>
      <xdr:rowOff>85725</xdr:rowOff>
    </xdr:to>
    <xdr:pic>
      <xdr:nvPicPr>
        <xdr:cNvPr id="5" name="Gráfico 4" descr="Cuaderno de estrategias contorno">
          <a:extLst>
            <a:ext uri="{FF2B5EF4-FFF2-40B4-BE49-F238E27FC236}">
              <a16:creationId xmlns:a16="http://schemas.microsoft.com/office/drawing/2014/main" id="{00000000-0008-0000-2100-000005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27253" y="9107058"/>
          <a:ext cx="417942" cy="417942"/>
        </a:xfrm>
        <a:prstGeom prst="rect">
          <a:avLst/>
        </a:prstGeom>
      </xdr:spPr>
    </xdr:pic>
    <xdr:clientData/>
  </xdr:twoCellAnchor>
  <xdr:twoCellAnchor editAs="oneCell">
    <xdr:from>
      <xdr:col>1</xdr:col>
      <xdr:colOff>1305670</xdr:colOff>
      <xdr:row>46</xdr:row>
      <xdr:rowOff>36772</xdr:rowOff>
    </xdr:from>
    <xdr:to>
      <xdr:col>1</xdr:col>
      <xdr:colOff>1723612</xdr:colOff>
      <xdr:row>48</xdr:row>
      <xdr:rowOff>73714</xdr:rowOff>
    </xdr:to>
    <xdr:pic>
      <xdr:nvPicPr>
        <xdr:cNvPr id="6" name="Gráfico 5" descr="Descargar contorno">
          <a:extLst>
            <a:ext uri="{FF2B5EF4-FFF2-40B4-BE49-F238E27FC236}">
              <a16:creationId xmlns:a16="http://schemas.microsoft.com/office/drawing/2014/main" id="{00000000-0008-0000-2100-000006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05670" y="9095047"/>
          <a:ext cx="417942" cy="417942"/>
        </a:xfrm>
        <a:prstGeom prst="rect">
          <a:avLst/>
        </a:prstGeom>
      </xdr:spPr>
    </xdr:pic>
    <xdr:clientData/>
  </xdr:twoCellAnchor>
  <xdr:twoCellAnchor editAs="oneCell">
    <xdr:from>
      <xdr:col>1</xdr:col>
      <xdr:colOff>879529</xdr:colOff>
      <xdr:row>46</xdr:row>
      <xdr:rowOff>21450</xdr:rowOff>
    </xdr:from>
    <xdr:to>
      <xdr:col>1</xdr:col>
      <xdr:colOff>1297471</xdr:colOff>
      <xdr:row>48</xdr:row>
      <xdr:rowOff>58392</xdr:rowOff>
    </xdr:to>
    <xdr:pic>
      <xdr:nvPicPr>
        <xdr:cNvPr id="7" name="Gráfico 6" descr="Fin contorno">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79529" y="9079725"/>
          <a:ext cx="417942" cy="417942"/>
        </a:xfrm>
        <a:prstGeom prst="rect">
          <a:avLst/>
        </a:prstGeom>
      </xdr:spPr>
    </xdr:pic>
    <xdr:clientData/>
  </xdr:twoCellAnchor>
  <xdr:twoCellAnchor editAs="oneCell">
    <xdr:from>
      <xdr:col>1</xdr:col>
      <xdr:colOff>0</xdr:colOff>
      <xdr:row>46</xdr:row>
      <xdr:rowOff>0</xdr:rowOff>
    </xdr:from>
    <xdr:to>
      <xdr:col>1</xdr:col>
      <xdr:colOff>417942</xdr:colOff>
      <xdr:row>48</xdr:row>
      <xdr:rowOff>36942</xdr:rowOff>
    </xdr:to>
    <xdr:pic>
      <xdr:nvPicPr>
        <xdr:cNvPr id="8" name="Gráfico 7" descr="Hogar contorno">
          <a:hlinkClick xmlns:r="http://schemas.openxmlformats.org/officeDocument/2006/relationships" r:id="rId7"/>
          <a:extLst>
            <a:ext uri="{FF2B5EF4-FFF2-40B4-BE49-F238E27FC236}">
              <a16:creationId xmlns:a16="http://schemas.microsoft.com/office/drawing/2014/main" id="{00000000-0008-0000-2100-000008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0" y="9058275"/>
          <a:ext cx="417942" cy="417942"/>
        </a:xfrm>
        <a:prstGeom prst="rect">
          <a:avLst/>
        </a:prstGeom>
      </xdr:spPr>
    </xdr:pic>
    <xdr:clientData/>
  </xdr:twoCellAnchor>
  <xdr:twoCellAnchor editAs="oneCell">
    <xdr:from>
      <xdr:col>1</xdr:col>
      <xdr:colOff>448833</xdr:colOff>
      <xdr:row>46</xdr:row>
      <xdr:rowOff>23934</xdr:rowOff>
    </xdr:from>
    <xdr:to>
      <xdr:col>1</xdr:col>
      <xdr:colOff>866775</xdr:colOff>
      <xdr:row>48</xdr:row>
      <xdr:rowOff>60876</xdr:rowOff>
    </xdr:to>
    <xdr:pic>
      <xdr:nvPicPr>
        <xdr:cNvPr id="9" name="Gráfico 8" descr="Comienzo contorno">
          <a:extLst>
            <a:ext uri="{FF2B5EF4-FFF2-40B4-BE49-F238E27FC236}">
              <a16:creationId xmlns:a16="http://schemas.microsoft.com/office/drawing/2014/main" id="{00000000-0008-0000-2100-000009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448833" y="9082209"/>
          <a:ext cx="417942" cy="417942"/>
        </a:xfrm>
        <a:prstGeom prst="rect">
          <a:avLst/>
        </a:prstGeom>
      </xdr:spPr>
    </xdr:pic>
    <xdr:clientData/>
  </xdr:twoCellAnchor>
  <xdr:twoCellAnchor editAs="oneCell">
    <xdr:from>
      <xdr:col>0</xdr:col>
      <xdr:colOff>133350</xdr:colOff>
      <xdr:row>0</xdr:row>
      <xdr:rowOff>0</xdr:rowOff>
    </xdr:from>
    <xdr:to>
      <xdr:col>0</xdr:col>
      <xdr:colOff>551292</xdr:colOff>
      <xdr:row>1</xdr:row>
      <xdr:rowOff>179817</xdr:rowOff>
    </xdr:to>
    <xdr:pic>
      <xdr:nvPicPr>
        <xdr:cNvPr id="10" name="Gráfico 9" descr="Hogar contorno">
          <a:hlinkClick xmlns:r="http://schemas.openxmlformats.org/officeDocument/2006/relationships" r:id="rId7"/>
          <a:extLst>
            <a:ext uri="{FF2B5EF4-FFF2-40B4-BE49-F238E27FC236}">
              <a16:creationId xmlns:a16="http://schemas.microsoft.com/office/drawing/2014/main" id="{00000000-0008-0000-2100-00000A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33350" y="0"/>
          <a:ext cx="417942" cy="4179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417942</xdr:colOff>
      <xdr:row>0</xdr:row>
      <xdr:rowOff>417942</xdr:rowOff>
    </xdr:to>
    <xdr:pic>
      <xdr:nvPicPr>
        <xdr:cNvPr id="2" name="Gráfico 1" descr="Hogar contorno">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417942" cy="41794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0</xdr:col>
      <xdr:colOff>551292</xdr:colOff>
      <xdr:row>2</xdr:row>
      <xdr:rowOff>27417</xdr:rowOff>
    </xdr:to>
    <xdr:pic>
      <xdr:nvPicPr>
        <xdr:cNvPr id="2" name="Gráfico 1" descr="Hogar contorno">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350" y="38100"/>
          <a:ext cx="417942" cy="41794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417942</xdr:colOff>
      <xdr:row>0</xdr:row>
      <xdr:rowOff>417942</xdr:rowOff>
    </xdr:to>
    <xdr:pic>
      <xdr:nvPicPr>
        <xdr:cNvPr id="2" name="Gráfico 1" descr="Hogar contorno">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417942" cy="41794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421864</xdr:colOff>
      <xdr:row>1</xdr:row>
      <xdr:rowOff>182618</xdr:rowOff>
    </xdr:to>
    <xdr:pic>
      <xdr:nvPicPr>
        <xdr:cNvPr id="3" name="Gráfico 2" descr="Hogar contorno">
          <a:hlinkClick xmlns:r="http://schemas.openxmlformats.org/officeDocument/2006/relationships" r:id="rId1"/>
          <a:extLst>
            <a:ext uri="{FF2B5EF4-FFF2-40B4-BE49-F238E27FC236}">
              <a16:creationId xmlns:a16="http://schemas.microsoft.com/office/drawing/2014/main" id="{2304ABC1-5572-4D44-A222-6EA6798D193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417942" cy="417942"/>
        </a:xfrm>
        <a:prstGeom prst="rect">
          <a:avLst/>
        </a:prstGeom>
      </xdr:spPr>
    </xdr:pic>
    <xdr:clientData/>
  </xdr:twoCellAnchor>
  <xdr:twoCellAnchor>
    <xdr:from>
      <xdr:col>8</xdr:col>
      <xdr:colOff>0</xdr:colOff>
      <xdr:row>1</xdr:row>
      <xdr:rowOff>0</xdr:rowOff>
    </xdr:from>
    <xdr:to>
      <xdr:col>9</xdr:col>
      <xdr:colOff>530087</xdr:colOff>
      <xdr:row>2</xdr:row>
      <xdr:rowOff>112059</xdr:rowOff>
    </xdr:to>
    <xdr:sp macro="[0]!Ordenarinversion" textlink="">
      <xdr:nvSpPr>
        <xdr:cNvPr id="4" name="7 Rectángulo redondeado">
          <a:extLst>
            <a:ext uri="{FF2B5EF4-FFF2-40B4-BE49-F238E27FC236}">
              <a16:creationId xmlns:a16="http://schemas.microsoft.com/office/drawing/2014/main" id="{CBC8D70F-0B71-4076-843A-17C6F6E6AC31}"/>
            </a:ext>
          </a:extLst>
        </xdr:cNvPr>
        <xdr:cNvSpPr/>
      </xdr:nvSpPr>
      <xdr:spPr>
        <a:xfrm>
          <a:off x="9110382" y="235324"/>
          <a:ext cx="1292087" cy="347382"/>
        </a:xfrm>
        <a:prstGeom prst="roundRect">
          <a:avLst/>
        </a:prstGeom>
        <a:solidFill>
          <a:schemeClr val="accent1"/>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ctr"/>
          <a:r>
            <a:rPr lang="es-ES" sz="1200" b="1">
              <a:solidFill>
                <a:schemeClr val="bg1"/>
              </a:solidFill>
            </a:rPr>
            <a:t>Ordenar </a:t>
          </a:r>
        </a:p>
      </xdr:txBody>
    </xdr:sp>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712335</xdr:colOff>
          <xdr:row>59</xdr:row>
          <xdr:rowOff>90163</xdr:rowOff>
        </xdr:from>
        <xdr:to>
          <xdr:col>6</xdr:col>
          <xdr:colOff>162892</xdr:colOff>
          <xdr:row>59</xdr:row>
          <xdr:rowOff>1477947</xdr:rowOff>
        </xdr:to>
        <xdr:pic>
          <xdr:nvPicPr>
            <xdr:cNvPr id="2" name="Imagen 1">
              <a:extLst>
                <a:ext uri="{FF2B5EF4-FFF2-40B4-BE49-F238E27FC236}">
                  <a16:creationId xmlns:a16="http://schemas.microsoft.com/office/drawing/2014/main" id="{97695E89-19F5-4246-B1E0-2F89B548777E}"/>
                </a:ext>
              </a:extLst>
            </xdr:cNvPr>
            <xdr:cNvPicPr>
              <a:picLocks noChangeAspect="1" noChangeArrowheads="1"/>
              <a:extLst>
                <a:ext uri="{84589F7E-364E-4C9E-8A38-B11213B215E9}">
                  <a14:cameraTool cellRange="'Tablas a pegar'!$FI$275:$FO$283" spid="_x0000_s711269"/>
                </a:ext>
              </a:extLst>
            </xdr:cNvPicPr>
          </xdr:nvPicPr>
          <xdr:blipFill>
            <a:blip xmlns:r="http://schemas.openxmlformats.org/officeDocument/2006/relationships" r:embed="rId1"/>
            <a:srcRect/>
            <a:stretch>
              <a:fillRect/>
            </a:stretch>
          </xdr:blipFill>
          <xdr:spPr bwMode="auto">
            <a:xfrm>
              <a:off x="712335" y="25598113"/>
              <a:ext cx="4736932" cy="1390959"/>
            </a:xfrm>
            <a:prstGeom prst="rect">
              <a:avLst/>
            </a:prstGeom>
            <a:solidFill>
              <a:schemeClr val="accent1"/>
            </a:solidFill>
          </xdr:spPr>
        </xdr:pic>
        <xdr:clientData/>
      </xdr:twoCellAnchor>
    </mc:Choice>
    <mc:Fallback/>
  </mc:AlternateContent>
  <xdr:twoCellAnchor editAs="oneCell">
    <xdr:from>
      <xdr:col>8</xdr:col>
      <xdr:colOff>361950</xdr:colOff>
      <xdr:row>1</xdr:row>
      <xdr:rowOff>0</xdr:rowOff>
    </xdr:from>
    <xdr:to>
      <xdr:col>9</xdr:col>
      <xdr:colOff>17892</xdr:colOff>
      <xdr:row>3</xdr:row>
      <xdr:rowOff>19202</xdr:rowOff>
    </xdr:to>
    <xdr:pic>
      <xdr:nvPicPr>
        <xdr:cNvPr id="9" name="Gráfico 8" descr="Hogar contorno">
          <a:hlinkClick xmlns:r="http://schemas.openxmlformats.org/officeDocument/2006/relationships" r:id="rId2"/>
          <a:extLst>
            <a:ext uri="{FF2B5EF4-FFF2-40B4-BE49-F238E27FC236}">
              <a16:creationId xmlns:a16="http://schemas.microsoft.com/office/drawing/2014/main" id="{C1877794-A072-4476-BBBB-E991EE94691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877300" y="200025"/>
          <a:ext cx="417942" cy="419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720587</xdr:colOff>
      <xdr:row>0</xdr:row>
      <xdr:rowOff>140805</xdr:rowOff>
    </xdr:from>
    <xdr:to>
      <xdr:col>7</xdr:col>
      <xdr:colOff>488674</xdr:colOff>
      <xdr:row>2</xdr:row>
      <xdr:rowOff>24846</xdr:rowOff>
    </xdr:to>
    <xdr:sp macro="[0]!OrdenarAnexos" textlink="">
      <xdr:nvSpPr>
        <xdr:cNvPr id="3" name="7 Rectángulo redondeado">
          <a:extLst>
            <a:ext uri="{FF2B5EF4-FFF2-40B4-BE49-F238E27FC236}">
              <a16:creationId xmlns:a16="http://schemas.microsoft.com/office/drawing/2014/main" id="{00000000-0008-0000-0200-000003000000}"/>
            </a:ext>
          </a:extLst>
        </xdr:cNvPr>
        <xdr:cNvSpPr/>
      </xdr:nvSpPr>
      <xdr:spPr>
        <a:xfrm>
          <a:off x="7876761" y="140805"/>
          <a:ext cx="1292087" cy="323019"/>
        </a:xfrm>
        <a:prstGeom prst="roundRect">
          <a:avLst/>
        </a:prstGeom>
        <a:solidFill>
          <a:schemeClr val="accent1"/>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ctr"/>
          <a:r>
            <a:rPr lang="es-ES" sz="1200" b="1">
              <a:solidFill>
                <a:schemeClr val="bg1"/>
              </a:solidFill>
            </a:rPr>
            <a:t>Ordenar </a:t>
          </a:r>
        </a:p>
      </xdr:txBody>
    </xdr:sp>
    <xdr:clientData/>
  </xdr:twoCellAnchor>
  <xdr:twoCellAnchor editAs="oneCell">
    <xdr:from>
      <xdr:col>4</xdr:col>
      <xdr:colOff>256761</xdr:colOff>
      <xdr:row>0</xdr:row>
      <xdr:rowOff>24848</xdr:rowOff>
    </xdr:from>
    <xdr:to>
      <xdr:col>4</xdr:col>
      <xdr:colOff>674703</xdr:colOff>
      <xdr:row>2</xdr:row>
      <xdr:rowOff>3812</xdr:rowOff>
    </xdr:to>
    <xdr:pic>
      <xdr:nvPicPr>
        <xdr:cNvPr id="5" name="Gráfico 4" descr="Hogar contorno">
          <a:hlinkClick xmlns:r="http://schemas.openxmlformats.org/officeDocument/2006/relationships" r:id="rId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584674" y="24848"/>
          <a:ext cx="417942" cy="4179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44</xdr:col>
      <xdr:colOff>0</xdr:colOff>
      <xdr:row>2</xdr:row>
      <xdr:rowOff>0</xdr:rowOff>
    </xdr:from>
    <xdr:to>
      <xdr:col>44</xdr:col>
      <xdr:colOff>491490</xdr:colOff>
      <xdr:row>2</xdr:row>
      <xdr:rowOff>491019</xdr:rowOff>
    </xdr:to>
    <xdr:pic>
      <xdr:nvPicPr>
        <xdr:cNvPr id="2" name="Picture 1" descr="MC900432680[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1023315" y="513708"/>
          <a:ext cx="4857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149337</xdr:colOff>
      <xdr:row>0</xdr:row>
      <xdr:rowOff>417942</xdr:rowOff>
    </xdr:to>
    <xdr:pic>
      <xdr:nvPicPr>
        <xdr:cNvPr id="4" name="Gráfico 3" descr="Hogar contorno">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417942" cy="4179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456042</xdr:colOff>
      <xdr:row>2</xdr:row>
      <xdr:rowOff>35037</xdr:rowOff>
    </xdr:to>
    <xdr:pic>
      <xdr:nvPicPr>
        <xdr:cNvPr id="4" name="Gráfico 3" descr="Hogar contorno">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8100" y="19050"/>
          <a:ext cx="417942" cy="4179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145676</xdr:colOff>
      <xdr:row>0</xdr:row>
      <xdr:rowOff>78441</xdr:rowOff>
    </xdr:from>
    <xdr:to>
      <xdr:col>0</xdr:col>
      <xdr:colOff>728382</xdr:colOff>
      <xdr:row>2</xdr:row>
      <xdr:rowOff>186914</xdr:rowOff>
    </xdr:to>
    <xdr:pic>
      <xdr:nvPicPr>
        <xdr:cNvPr id="3" name="Gráfico 2" descr="Hogar contorno">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5676" y="78441"/>
          <a:ext cx="582706" cy="5827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1</xdr:col>
      <xdr:colOff>75042</xdr:colOff>
      <xdr:row>0</xdr:row>
      <xdr:rowOff>456042</xdr:rowOff>
    </xdr:to>
    <xdr:pic>
      <xdr:nvPicPr>
        <xdr:cNvPr id="3" name="Gráfico 2" descr="Hogar contorno">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7625" y="38100"/>
          <a:ext cx="417942" cy="4179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1838326</xdr:colOff>
      <xdr:row>63</xdr:row>
      <xdr:rowOff>109537</xdr:rowOff>
    </xdr:from>
    <xdr:to>
      <xdr:col>15</xdr:col>
      <xdr:colOff>171451</xdr:colOff>
      <xdr:row>69</xdr:row>
      <xdr:rowOff>19050</xdr:rowOff>
    </xdr:to>
    <xdr:graphicFrame macro="">
      <xdr:nvGraphicFramePr>
        <xdr:cNvPr id="15" name="14 Gráfico">
          <a:extLst>
            <a:ext uri="{FF2B5EF4-FFF2-40B4-BE49-F238E27FC236}">
              <a16:creationId xmlns:a16="http://schemas.microsoft.com/office/drawing/2014/main" id="{00000000-0008-0000-07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56</xdr:col>
      <xdr:colOff>0</xdr:colOff>
      <xdr:row>0</xdr:row>
      <xdr:rowOff>0</xdr:rowOff>
    </xdr:from>
    <xdr:to>
      <xdr:col>56</xdr:col>
      <xdr:colOff>491490</xdr:colOff>
      <xdr:row>1</xdr:row>
      <xdr:rowOff>45720</xdr:rowOff>
    </xdr:to>
    <xdr:pic>
      <xdr:nvPicPr>
        <xdr:cNvPr id="3" name="Picture 1" descr="MC900432680[1]">
          <a:hlinkClick xmlns:r="http://schemas.openxmlformats.org/officeDocument/2006/relationships" r:id="rId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1572875" y="0"/>
          <a:ext cx="4857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38100</xdr:rowOff>
    </xdr:from>
    <xdr:to>
      <xdr:col>1</xdr:col>
      <xdr:colOff>198867</xdr:colOff>
      <xdr:row>1</xdr:row>
      <xdr:rowOff>35037</xdr:rowOff>
    </xdr:to>
    <xdr:pic>
      <xdr:nvPicPr>
        <xdr:cNvPr id="5" name="Gráfico 4" descr="Hogar contorno">
          <a:hlinkClick xmlns:r="http://schemas.openxmlformats.org/officeDocument/2006/relationships" r:id="rId2"/>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9050" y="38100"/>
          <a:ext cx="417942" cy="4179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542925</xdr:colOff>
      <xdr:row>2</xdr:row>
      <xdr:rowOff>0</xdr:rowOff>
    </xdr:to>
    <xdr:pic>
      <xdr:nvPicPr>
        <xdr:cNvPr id="2" name="Picture 1" descr="MC900432680[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7150" y="0"/>
          <a:ext cx="4857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A1:D19" totalsRowShown="0" headerRowDxfId="309" dataDxfId="308">
  <autoFilter ref="A1:D19" xr:uid="{00000000-0009-0000-0100-000003000000}">
    <filterColumn colId="2">
      <filters>
        <filter val="SI"/>
      </filters>
    </filterColumn>
  </autoFilter>
  <sortState xmlns:xlrd2="http://schemas.microsoft.com/office/spreadsheetml/2017/richdata2" ref="A2:D19">
    <sortCondition ref="A1:A19"/>
  </sortState>
  <tableColumns count="4">
    <tableColumn id="6" xr3:uid="{00000000-0010-0000-0000-000006000000}" name="Orden" dataDxfId="307">
      <calculatedColumnFormula>IF(Tabla3[[#This Row],[Si-No]]=0,"",SUM(D$2:D2))</calculatedColumnFormula>
    </tableColumn>
    <tableColumn id="2" xr3:uid="{00000000-0010-0000-0000-000002000000}" name="Anexos" dataDxfId="306"/>
    <tableColumn id="3" xr3:uid="{00000000-0010-0000-0000-000003000000}" name="Incluido" dataDxfId="305"/>
    <tableColumn id="5" xr3:uid="{00000000-0010-0000-0000-000005000000}" name="Si-No" dataDxfId="304">
      <calculatedColumnFormula>IF(Tabla3[[#This Row],[Incluido]]="SI",1,0)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A2:D34" totalsRowShown="0" headerRowDxfId="303" dataDxfId="302">
  <autoFilter ref="A2:D34" xr:uid="{00000000-0009-0000-0100-000004000000}">
    <filterColumn colId="2">
      <filters>
        <filter val="SI"/>
      </filters>
    </filterColumn>
  </autoFilter>
  <tableColumns count="4">
    <tableColumn id="1" xr3:uid="{00000000-0010-0000-0100-000001000000}" name="La información y documentación a preparar para continuar con el desarrollo de tu plan de viabilidad es:" dataDxfId="301">
      <calculatedColumnFormula>+#REF!</calculatedColumnFormula>
    </tableColumn>
    <tableColumn id="2" xr3:uid="{00000000-0010-0000-0100-000002000000}" name="Fecha límite" dataDxfId="300"/>
    <tableColumn id="3" xr3:uid="{00000000-0010-0000-0100-000003000000}" name="Aplicable" dataDxfId="299"/>
    <tableColumn id="4" xr3:uid="{00000000-0010-0000-0100-000004000000}" name="Estado" dataDxfId="298">
      <calculatedColumnFormula>IF('Documentación y Plan de trabajo'!$C3="SI","Pdte.","")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entrebase.centredempresesprocornella.cat:220/"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mailto:jmartinez@procornella.cat" TargetMode="External"/><Relationship Id="rId4" Type="http://schemas.openxmlformats.org/officeDocument/2006/relationships/table" Target="../tables/table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8" Type="http://schemas.openxmlformats.org/officeDocument/2006/relationships/hyperlink" Target="http://www.google.com/trends/hottrends/visualize?pn=p1" TargetMode="External"/><Relationship Id="rId13" Type="http://schemas.openxmlformats.org/officeDocument/2006/relationships/hyperlink" Target="http://www.alexa.com/" TargetMode="External"/><Relationship Id="rId3" Type="http://schemas.openxmlformats.org/officeDocument/2006/relationships/hyperlink" Target="http://www.ine.es/" TargetMode="External"/><Relationship Id="rId7" Type="http://schemas.openxmlformats.org/officeDocument/2006/relationships/hyperlink" Target="https://kwfinder.com/" TargetMode="External"/><Relationship Id="rId12" Type="http://schemas.openxmlformats.org/officeDocument/2006/relationships/hyperlink" Target="https://www.withlocals.com/" TargetMode="External"/><Relationship Id="rId17" Type="http://schemas.openxmlformats.org/officeDocument/2006/relationships/drawing" Target="../drawings/drawing25.xml"/><Relationship Id="rId2" Type="http://schemas.openxmlformats.org/officeDocument/2006/relationships/hyperlink" Target="https://www.idescat.cat/?lang=es" TargetMode="External"/><Relationship Id="rId16" Type="http://schemas.openxmlformats.org/officeDocument/2006/relationships/hyperlink" Target="https://www.aepd.es/guias-y-herramientas/herramientas" TargetMode="External"/><Relationship Id="rId1" Type="http://schemas.openxmlformats.org/officeDocument/2006/relationships/hyperlink" Target="http://www.diba.cat/hg2/inici.asp" TargetMode="External"/><Relationship Id="rId6" Type="http://schemas.openxmlformats.org/officeDocument/2006/relationships/hyperlink" Target="http://ranking-empresas.eleconomista.es/" TargetMode="External"/><Relationship Id="rId11" Type="http://schemas.openxmlformats.org/officeDocument/2006/relationships/hyperlink" Target="https://www.etsy.com/" TargetMode="External"/><Relationship Id="rId5" Type="http://schemas.openxmlformats.org/officeDocument/2006/relationships/hyperlink" Target="http://brekiadata.com/" TargetMode="External"/><Relationship Id="rId15" Type="http://schemas.openxmlformats.org/officeDocument/2006/relationships/hyperlink" Target="http://www.amazon.com/" TargetMode="External"/><Relationship Id="rId10" Type="http://schemas.openxmlformats.org/officeDocument/2006/relationships/hyperlink" Target="https://www.google.es/alerts" TargetMode="External"/><Relationship Id="rId4" Type="http://schemas.openxmlformats.org/officeDocument/2006/relationships/hyperlink" Target="http://www.bcn.cat/estadistica/catala/" TargetMode="External"/><Relationship Id="rId9" Type="http://schemas.openxmlformats.org/officeDocument/2006/relationships/hyperlink" Target="https://es.mention.com/" TargetMode="External"/><Relationship Id="rId14" Type="http://schemas.openxmlformats.org/officeDocument/2006/relationships/hyperlink" Target="http://www.google.com/"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8.xml"/><Relationship Id="rId1" Type="http://schemas.openxmlformats.org/officeDocument/2006/relationships/printerSettings" Target="../printerSettings/printerSettings26.bin"/><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portal.seg-social.gob.es/wps/portal/importass/importass/tramites/simuladorRETAPublico" TargetMode="External"/><Relationship Id="rId1" Type="http://schemas.openxmlformats.org/officeDocument/2006/relationships/hyperlink" Target="https://portal.seg-social.gob.es/wps/portal/importass/importass/tramites/simuladorRETAPublico"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8">
    <tabColor theme="1"/>
  </sheetPr>
  <dimension ref="A1:M41"/>
  <sheetViews>
    <sheetView workbookViewId="0"/>
  </sheetViews>
  <sheetFormatPr baseColWidth="10" defaultColWidth="11.42578125" defaultRowHeight="15" outlineLevelRow="1"/>
  <cols>
    <col min="1" max="1" width="7.7109375" style="919" customWidth="1"/>
    <col min="2" max="2" width="21.85546875" style="5" customWidth="1"/>
    <col min="3" max="3" width="2.140625" style="5" customWidth="1"/>
    <col min="4" max="4" width="21.5703125" style="5" customWidth="1"/>
    <col min="5" max="5" width="2.7109375" style="5" customWidth="1"/>
    <col min="6" max="6" width="20.28515625" style="5" customWidth="1"/>
    <col min="7" max="7" width="17.140625" style="5" customWidth="1"/>
    <col min="8" max="8" width="4.42578125" style="5" customWidth="1"/>
    <col min="9" max="9" width="2.5703125" style="5" customWidth="1"/>
    <col min="10" max="10" width="14" style="5" customWidth="1"/>
    <col min="11" max="11" width="3.140625" style="5" customWidth="1"/>
    <col min="12" max="12" width="14.85546875" style="5" customWidth="1"/>
    <col min="13" max="16384" width="11.42578125" style="5"/>
  </cols>
  <sheetData>
    <row r="1" spans="1:13" ht="15.75" customHeight="1">
      <c r="A1" s="915" t="str">
        <f>YEAR(Cuestionario!C10)&amp;" "&amp;Cuestionario!C5&amp;" "&amp;Cuestionario!C6</f>
        <v xml:space="preserve">2026  </v>
      </c>
    </row>
    <row r="2" spans="1:13" ht="53.25" customHeight="1" thickBot="1">
      <c r="A2" s="916" t="s">
        <v>406</v>
      </c>
      <c r="B2" s="309" t="s">
        <v>455</v>
      </c>
      <c r="D2" s="310" t="s">
        <v>547</v>
      </c>
      <c r="E2" s="308"/>
      <c r="F2" s="997" t="s">
        <v>558</v>
      </c>
      <c r="G2" s="997"/>
      <c r="H2" s="307"/>
      <c r="I2" s="471"/>
      <c r="J2" s="471"/>
      <c r="L2" s="471"/>
      <c r="M2" s="471"/>
    </row>
    <row r="3" spans="1:13" s="99" customFormat="1" ht="37.5" customHeight="1" thickBot="1">
      <c r="A3" s="917">
        <v>1</v>
      </c>
      <c r="B3" s="5"/>
      <c r="C3" s="164"/>
      <c r="F3" s="168" t="s">
        <v>231</v>
      </c>
      <c r="G3" s="167">
        <f>+Resultados!C4</f>
        <v>0</v>
      </c>
      <c r="H3" s="296"/>
      <c r="J3" s="471"/>
      <c r="K3" s="5"/>
    </row>
    <row r="4" spans="1:13" ht="7.5" customHeight="1" thickBot="1">
      <c r="A4" s="918"/>
      <c r="F4" s="149"/>
      <c r="H4" s="296"/>
    </row>
    <row r="5" spans="1:13" ht="33" customHeight="1" thickBot="1">
      <c r="A5" s="917">
        <v>2</v>
      </c>
      <c r="F5" s="170" t="s">
        <v>1065</v>
      </c>
      <c r="G5" s="167">
        <f ca="1">+Resultados!$C$21</f>
        <v>0</v>
      </c>
      <c r="H5" s="296"/>
      <c r="L5" s="5" t="s">
        <v>44</v>
      </c>
    </row>
    <row r="6" spans="1:13" ht="8.25" customHeight="1" thickBot="1">
      <c r="A6" s="918"/>
      <c r="F6" s="149"/>
      <c r="H6" s="296"/>
    </row>
    <row r="7" spans="1:13" ht="33" customHeight="1" thickBot="1">
      <c r="A7" s="917">
        <v>3</v>
      </c>
      <c r="F7" s="168" t="s">
        <v>233</v>
      </c>
      <c r="G7" s="169" t="str">
        <f>+'Resultado x Actividad'!$S$16</f>
        <v/>
      </c>
      <c r="H7" s="296"/>
    </row>
    <row r="8" spans="1:13" ht="8.25" customHeight="1" thickBot="1">
      <c r="A8" s="918"/>
      <c r="F8" s="149"/>
    </row>
    <row r="9" spans="1:13" ht="30.75" customHeight="1" thickBot="1">
      <c r="A9" s="917">
        <v>4</v>
      </c>
      <c r="F9" s="170" t="s">
        <v>239</v>
      </c>
      <c r="G9" s="167">
        <f ca="1">IF(ISERROR(+Resultados!$C$27),0,(+Resultados!$C$27))</f>
        <v>0</v>
      </c>
    </row>
    <row r="10" spans="1:13" ht="6.75" customHeight="1" thickBot="1">
      <c r="A10" s="918"/>
      <c r="F10" s="149"/>
    </row>
    <row r="11" spans="1:13" ht="33" customHeight="1" thickBot="1">
      <c r="A11" s="917">
        <v>5</v>
      </c>
      <c r="F11" s="170" t="s">
        <v>388</v>
      </c>
      <c r="G11" s="167">
        <f ca="1">MIN('Tesorería mensual'!$C$47:$N$47)</f>
        <v>0</v>
      </c>
      <c r="J11" s="5" t="s">
        <v>44</v>
      </c>
    </row>
    <row r="12" spans="1:13" ht="8.25" customHeight="1" thickBot="1">
      <c r="A12" s="918"/>
    </row>
    <row r="13" spans="1:13" ht="33" customHeight="1" thickBot="1">
      <c r="A13" s="917">
        <v>6</v>
      </c>
      <c r="F13" s="170" t="s">
        <v>405</v>
      </c>
      <c r="G13" s="270" t="str">
        <f ca="1">IF(M40=0,"Ok","Revisar")</f>
        <v>Ok</v>
      </c>
      <c r="L13" s="5" t="s">
        <v>44</v>
      </c>
      <c r="M13" s="5" t="s">
        <v>44</v>
      </c>
    </row>
    <row r="14" spans="1:13" ht="8.25" customHeight="1"/>
    <row r="15" spans="1:13" ht="35.25" customHeight="1">
      <c r="A15" s="996"/>
      <c r="E15" s="470"/>
      <c r="F15" s="999" t="s">
        <v>1110</v>
      </c>
      <c r="G15" s="999"/>
      <c r="H15" s="470"/>
    </row>
    <row r="16" spans="1:13" ht="19.5" customHeight="1">
      <c r="A16" s="996"/>
      <c r="D16" s="470"/>
      <c r="E16" s="470"/>
      <c r="F16" s="999"/>
      <c r="G16" s="999"/>
      <c r="H16" s="470"/>
    </row>
    <row r="21" spans="1:12">
      <c r="A21" s="919">
        <f>Cuestionario!H23</f>
        <v>0</v>
      </c>
      <c r="G21" s="311"/>
      <c r="H21" s="311"/>
      <c r="I21" s="311"/>
    </row>
    <row r="22" spans="1:12" ht="38.25" hidden="1" customHeight="1" outlineLevel="1">
      <c r="H22" s="998" t="s">
        <v>316</v>
      </c>
      <c r="I22" s="998"/>
      <c r="J22" s="998"/>
    </row>
    <row r="23" spans="1:12" ht="18.75" hidden="1" outlineLevel="1">
      <c r="G23" s="113" t="str">
        <f ca="1">IF(ROUND((G25+G38+G40),2)=0,"Ok","Revisar")</f>
        <v>Ok</v>
      </c>
      <c r="J23" s="113" t="str">
        <f ca="1">IF(ROUND((J25+J38+J40),2)=0,"Ok","Revisar")</f>
        <v>Ok</v>
      </c>
      <c r="K23" s="113"/>
      <c r="L23" s="113" t="str">
        <f ca="1">IF(ROUND((L25+L38+L40),2)=0,"Ok","Revisar")</f>
        <v>Ok</v>
      </c>
    </row>
    <row r="24" spans="1:12" ht="15.75" hidden="1" outlineLevel="1">
      <c r="F24" s="13"/>
      <c r="G24" s="172" t="s">
        <v>823</v>
      </c>
      <c r="J24" s="172" t="s">
        <v>112</v>
      </c>
      <c r="K24" s="187"/>
      <c r="L24" s="172" t="s">
        <v>113</v>
      </c>
    </row>
    <row r="25" spans="1:12" hidden="1" outlineLevel="1">
      <c r="F25" s="265" t="s">
        <v>321</v>
      </c>
      <c r="G25" s="266">
        <f ca="1">+Balance!B55</f>
        <v>0</v>
      </c>
      <c r="J25" s="266">
        <f ca="1">+Balance!F55</f>
        <v>0</v>
      </c>
      <c r="K25" s="266"/>
      <c r="L25" s="266">
        <f ca="1">+Balance!H55</f>
        <v>0</v>
      </c>
    </row>
    <row r="26" spans="1:12" hidden="1" outlineLevel="1">
      <c r="G26" s="265"/>
      <c r="I26" s="265"/>
      <c r="J26" s="265"/>
      <c r="K26" s="265"/>
      <c r="L26" s="265"/>
    </row>
    <row r="27" spans="1:12" hidden="1" outlineLevel="1">
      <c r="F27" s="265" t="s">
        <v>312</v>
      </c>
      <c r="G27" s="267">
        <f>+Balance!B41</f>
        <v>0</v>
      </c>
      <c r="J27" s="267">
        <f ca="1">+Balance!F41</f>
        <v>0</v>
      </c>
      <c r="K27" s="267"/>
      <c r="L27" s="267">
        <f ca="1">+Balance!H41</f>
        <v>0</v>
      </c>
    </row>
    <row r="28" spans="1:12" hidden="1" outlineLevel="1">
      <c r="F28" s="265"/>
      <c r="G28" s="265"/>
      <c r="J28" s="265"/>
      <c r="K28" s="265"/>
      <c r="L28" s="265"/>
    </row>
    <row r="29" spans="1:12" hidden="1" outlineLevel="1">
      <c r="F29" s="265" t="s">
        <v>315</v>
      </c>
      <c r="G29" s="267">
        <f>+Balance!B29</f>
        <v>0</v>
      </c>
      <c r="J29" s="267">
        <f ca="1">+Balance!F29</f>
        <v>0</v>
      </c>
      <c r="K29" s="267"/>
      <c r="L29" s="267">
        <f ca="1">+Balance!H29</f>
        <v>0</v>
      </c>
    </row>
    <row r="30" spans="1:12" hidden="1" outlineLevel="1"/>
    <row r="31" spans="1:12" hidden="1" outlineLevel="1"/>
    <row r="32" spans="1:12" hidden="1" outlineLevel="1"/>
    <row r="33" spans="6:13" hidden="1" outlineLevel="1">
      <c r="F33" s="265" t="s">
        <v>310</v>
      </c>
      <c r="G33" s="267">
        <f>+Resultados!A25</f>
        <v>0</v>
      </c>
      <c r="J33" s="267">
        <f ca="1">+Resultados!E25</f>
        <v>0</v>
      </c>
      <c r="K33" s="267"/>
      <c r="L33" s="267">
        <f ca="1">+Resultados!G25</f>
        <v>0</v>
      </c>
    </row>
    <row r="34" spans="6:13" hidden="1" outlineLevel="1">
      <c r="F34" s="265"/>
      <c r="G34" s="265"/>
      <c r="J34" s="265"/>
      <c r="K34" s="265"/>
      <c r="L34" s="265"/>
    </row>
    <row r="35" spans="6:13" hidden="1" outlineLevel="1">
      <c r="F35" s="265" t="s">
        <v>311</v>
      </c>
      <c r="G35" s="267"/>
      <c r="J35" s="267">
        <f ca="1">SUM('Resultados mensuales '!O39:Z39)</f>
        <v>0</v>
      </c>
      <c r="K35" s="267"/>
      <c r="L35" s="267">
        <f ca="1">SUM('Resultados mensuales '!AA39:AL39)</f>
        <v>0</v>
      </c>
    </row>
    <row r="36" spans="6:13" hidden="1" outlineLevel="1">
      <c r="F36" s="265" t="s">
        <v>314</v>
      </c>
      <c r="G36" s="267"/>
      <c r="J36" s="267">
        <f ca="1">+Resultados!E23</f>
        <v>0</v>
      </c>
      <c r="K36" s="267"/>
      <c r="L36" s="267">
        <f ca="1">+Resultados!G23</f>
        <v>0</v>
      </c>
    </row>
    <row r="37" spans="6:13" hidden="1" outlineLevel="1">
      <c r="F37" s="265"/>
      <c r="G37" s="267"/>
      <c r="J37" s="267">
        <f ca="1">SUM(J35:J36)</f>
        <v>0</v>
      </c>
      <c r="K37" s="267"/>
      <c r="L37" s="267">
        <f ca="1">SUM(L35:L36)</f>
        <v>0</v>
      </c>
    </row>
    <row r="38" spans="6:13" hidden="1" outlineLevel="1">
      <c r="F38" s="265"/>
      <c r="G38" s="266">
        <f>+G35+G36-G37</f>
        <v>0</v>
      </c>
      <c r="J38" s="266">
        <f ca="1">+J35+J36-J37</f>
        <v>0</v>
      </c>
      <c r="K38" s="266"/>
      <c r="L38" s="266">
        <f ca="1">+L35+L36-L37</f>
        <v>0</v>
      </c>
    </row>
    <row r="39" spans="6:13" hidden="1" outlineLevel="1">
      <c r="F39" s="265" t="s">
        <v>313</v>
      </c>
      <c r="G39" s="267"/>
      <c r="J39" s="267">
        <f ca="1">+'Tesorería mensual'!Z47</f>
        <v>0</v>
      </c>
      <c r="K39" s="267"/>
      <c r="L39" s="267">
        <f ca="1">+'Tesorería mensual'!AL47</f>
        <v>0</v>
      </c>
    </row>
    <row r="40" spans="6:13" hidden="1" outlineLevel="1">
      <c r="F40" s="265"/>
      <c r="G40" s="266">
        <f>+G29-G39</f>
        <v>0</v>
      </c>
      <c r="J40" s="266">
        <f ca="1">+J29-J39</f>
        <v>0</v>
      </c>
      <c r="K40" s="266"/>
      <c r="L40" s="266">
        <f ca="1">+L29-L39</f>
        <v>0</v>
      </c>
      <c r="M40" s="7">
        <f ca="1">ROUND(SUM(I40:L40,I25:L25),0)</f>
        <v>0</v>
      </c>
    </row>
    <row r="41" spans="6:13" collapsed="1"/>
  </sheetData>
  <sheetProtection sheet="1" formatRows="0" autoFilter="0"/>
  <mergeCells count="4">
    <mergeCell ref="A15:A16"/>
    <mergeCell ref="F2:G2"/>
    <mergeCell ref="H22:J22"/>
    <mergeCell ref="F15:G16"/>
  </mergeCells>
  <conditionalFormatting sqref="G3">
    <cfRule type="cellIs" dxfId="297" priority="5" operator="greaterThan">
      <formula>-0.1</formula>
    </cfRule>
    <cfRule type="cellIs" dxfId="296" priority="6" operator="greaterThan">
      <formula>0</formula>
    </cfRule>
    <cfRule type="cellIs" dxfId="295" priority="7" operator="lessThan">
      <formula>0</formula>
    </cfRule>
  </conditionalFormatting>
  <conditionalFormatting sqref="G5">
    <cfRule type="cellIs" dxfId="294" priority="8" operator="greaterThan">
      <formula>-0.1</formula>
    </cfRule>
    <cfRule type="cellIs" dxfId="293" priority="9" operator="greaterThan">
      <formula>0</formula>
    </cfRule>
    <cfRule type="cellIs" dxfId="292" priority="10" operator="lessThan">
      <formula>0</formula>
    </cfRule>
  </conditionalFormatting>
  <conditionalFormatting sqref="G7">
    <cfRule type="cellIs" dxfId="291" priority="34" operator="greaterThan">
      <formula>0</formula>
    </cfRule>
    <cfRule type="cellIs" dxfId="290" priority="35" operator="lessThan">
      <formula>0</formula>
    </cfRule>
  </conditionalFormatting>
  <conditionalFormatting sqref="G9">
    <cfRule type="cellIs" dxfId="289" priority="14" operator="greaterThan">
      <formula>-0.1</formula>
    </cfRule>
    <cfRule type="cellIs" dxfId="288" priority="28" operator="greaterThan">
      <formula>0</formula>
    </cfRule>
    <cfRule type="cellIs" dxfId="287" priority="29" operator="lessThan">
      <formula>0</formula>
    </cfRule>
  </conditionalFormatting>
  <conditionalFormatting sqref="G11">
    <cfRule type="cellIs" dxfId="286" priority="11" operator="greaterThan">
      <formula>-0.1</formula>
    </cfRule>
    <cfRule type="cellIs" dxfId="285" priority="12" operator="greaterThan">
      <formula>0</formula>
    </cfRule>
    <cfRule type="cellIs" dxfId="284" priority="13" operator="lessThan">
      <formula>0</formula>
    </cfRule>
  </conditionalFormatting>
  <conditionalFormatting sqref="G13">
    <cfRule type="cellIs" dxfId="283" priority="16" operator="greaterThan">
      <formula>0</formula>
    </cfRule>
    <cfRule type="cellIs" dxfId="282" priority="17" operator="lessThan">
      <formula>0</formula>
    </cfRule>
  </conditionalFormatting>
  <conditionalFormatting sqref="J23">
    <cfRule type="cellIs" dxfId="281" priority="27" operator="equal">
      <formula>"Revisar"</formula>
    </cfRule>
    <cfRule type="cellIs" dxfId="280" priority="38" operator="equal">
      <formula>"OK"</formula>
    </cfRule>
  </conditionalFormatting>
  <hyperlinks>
    <hyperlink ref="F15:G16" r:id="rId1" display="Para cumplimentar el Plan de Viabilidad solicitar cita previa en nuestra web a través de este enlace" xr:uid="{BEB724F9-5724-4A90-80AE-E0B69ACF9551}"/>
  </hyperlinks>
  <pageMargins left="0.7" right="0.7" top="0.75" bottom="0.75" header="0.3" footer="0.3"/>
  <pageSetup paperSize="9" scale="85" orientation="portrait" r:id="rId2"/>
  <ignoredErrors>
    <ignoredError sqref="G27 G33 G38 G40 M40" emptyCellReference="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29"/>
  <dimension ref="B1:AL8"/>
  <sheetViews>
    <sheetView workbookViewId="0"/>
  </sheetViews>
  <sheetFormatPr baseColWidth="10" defaultColWidth="11.42578125" defaultRowHeight="18.75"/>
  <cols>
    <col min="1" max="1" width="11.42578125" style="32"/>
    <col min="2" max="2" width="18.28515625" style="32" bestFit="1" customWidth="1"/>
    <col min="3" max="16384" width="11.42578125" style="32"/>
  </cols>
  <sheetData>
    <row r="1" spans="2:38" ht="21">
      <c r="C1" s="1123" t="s">
        <v>111</v>
      </c>
      <c r="D1" s="1123"/>
      <c r="E1" s="1123"/>
      <c r="F1" s="1123"/>
      <c r="G1" s="1123"/>
      <c r="H1" s="1123"/>
      <c r="I1" s="1123"/>
      <c r="J1" s="1123"/>
      <c r="K1" s="1123"/>
      <c r="L1" s="1123"/>
      <c r="M1" s="1123"/>
      <c r="N1" s="1123"/>
      <c r="O1" s="1124" t="s">
        <v>112</v>
      </c>
      <c r="P1" s="1124"/>
      <c r="Q1" s="1124"/>
      <c r="R1" s="1124"/>
      <c r="S1" s="1124"/>
      <c r="T1" s="1124"/>
      <c r="U1" s="1124"/>
      <c r="V1" s="1124"/>
      <c r="W1" s="1124"/>
      <c r="X1" s="1124"/>
      <c r="Y1" s="1124"/>
      <c r="Z1" s="1124"/>
      <c r="AA1" s="1123" t="s">
        <v>113</v>
      </c>
      <c r="AB1" s="1123"/>
      <c r="AC1" s="1123"/>
      <c r="AD1" s="1123"/>
      <c r="AE1" s="1123"/>
      <c r="AF1" s="1123"/>
      <c r="AG1" s="1123"/>
      <c r="AH1" s="1123"/>
      <c r="AI1" s="1123"/>
      <c r="AJ1" s="1123"/>
      <c r="AK1" s="1123"/>
      <c r="AL1" s="1123"/>
    </row>
    <row r="2" spans="2:38" ht="19.5" thickBot="1">
      <c r="C2" s="174">
        <f>+Cuestionario!$C$11</f>
        <v>0</v>
      </c>
      <c r="D2" s="174">
        <f>EDATE(C2,1)</f>
        <v>31</v>
      </c>
      <c r="E2" s="174">
        <f t="shared" ref="E2:N2" si="0">EDATE(D2,1)</f>
        <v>59</v>
      </c>
      <c r="F2" s="174">
        <f t="shared" si="0"/>
        <v>88</v>
      </c>
      <c r="G2" s="174">
        <f t="shared" si="0"/>
        <v>119</v>
      </c>
      <c r="H2" s="174">
        <f t="shared" si="0"/>
        <v>149</v>
      </c>
      <c r="I2" s="174">
        <f t="shared" si="0"/>
        <v>180</v>
      </c>
      <c r="J2" s="174">
        <f t="shared" si="0"/>
        <v>210</v>
      </c>
      <c r="K2" s="174">
        <f t="shared" si="0"/>
        <v>241</v>
      </c>
      <c r="L2" s="174">
        <f t="shared" si="0"/>
        <v>272</v>
      </c>
      <c r="M2" s="174">
        <f t="shared" si="0"/>
        <v>302</v>
      </c>
      <c r="N2" s="175">
        <f t="shared" si="0"/>
        <v>333</v>
      </c>
      <c r="O2" s="176">
        <f>EDATE(N2,1)</f>
        <v>363</v>
      </c>
      <c r="P2" s="177">
        <f t="shared" ref="P2:AL2" si="1">EDATE(O2,1)</f>
        <v>394</v>
      </c>
      <c r="Q2" s="177">
        <f t="shared" si="1"/>
        <v>425</v>
      </c>
      <c r="R2" s="177">
        <f t="shared" si="1"/>
        <v>453</v>
      </c>
      <c r="S2" s="177">
        <f t="shared" si="1"/>
        <v>484</v>
      </c>
      <c r="T2" s="177">
        <f t="shared" si="1"/>
        <v>514</v>
      </c>
      <c r="U2" s="177">
        <f t="shared" si="1"/>
        <v>545</v>
      </c>
      <c r="V2" s="177">
        <f t="shared" si="1"/>
        <v>575</v>
      </c>
      <c r="W2" s="177">
        <f t="shared" si="1"/>
        <v>606</v>
      </c>
      <c r="X2" s="177">
        <f t="shared" si="1"/>
        <v>637</v>
      </c>
      <c r="Y2" s="177">
        <f t="shared" si="1"/>
        <v>667</v>
      </c>
      <c r="Z2" s="178">
        <f t="shared" si="1"/>
        <v>698</v>
      </c>
      <c r="AA2" s="179">
        <f t="shared" si="1"/>
        <v>728</v>
      </c>
      <c r="AB2" s="174">
        <f t="shared" si="1"/>
        <v>759</v>
      </c>
      <c r="AC2" s="174">
        <f t="shared" si="1"/>
        <v>790</v>
      </c>
      <c r="AD2" s="174">
        <f t="shared" si="1"/>
        <v>818</v>
      </c>
      <c r="AE2" s="174">
        <f t="shared" si="1"/>
        <v>849</v>
      </c>
      <c r="AF2" s="174">
        <f t="shared" si="1"/>
        <v>879</v>
      </c>
      <c r="AG2" s="174">
        <f t="shared" si="1"/>
        <v>910</v>
      </c>
      <c r="AH2" s="174">
        <f t="shared" si="1"/>
        <v>940</v>
      </c>
      <c r="AI2" s="174">
        <f t="shared" si="1"/>
        <v>971</v>
      </c>
      <c r="AJ2" s="174">
        <f t="shared" si="1"/>
        <v>1002</v>
      </c>
      <c r="AK2" s="174">
        <f t="shared" si="1"/>
        <v>1032</v>
      </c>
      <c r="AL2" s="174">
        <f t="shared" si="1"/>
        <v>1063</v>
      </c>
    </row>
    <row r="3" spans="2:38" ht="19.5" thickBot="1">
      <c r="B3" s="180" t="s">
        <v>209</v>
      </c>
      <c r="C3" s="181">
        <f ca="1">+'Tabla préstamo inicial'!J4+'Total préstamo post'!J4</f>
        <v>0</v>
      </c>
      <c r="D3" s="181">
        <f ca="1">+'Tabla préstamo inicial'!K4+'Total préstamo post'!K4</f>
        <v>0</v>
      </c>
      <c r="E3" s="181">
        <f ca="1">+'Tabla préstamo inicial'!L4+'Total préstamo post'!L4</f>
        <v>0</v>
      </c>
      <c r="F3" s="181">
        <f ca="1">+'Tabla préstamo inicial'!M4+'Total préstamo post'!M4</f>
        <v>0</v>
      </c>
      <c r="G3" s="181">
        <f ca="1">+'Tabla préstamo inicial'!N4+'Total préstamo post'!N4</f>
        <v>0</v>
      </c>
      <c r="H3" s="181">
        <f ca="1">+'Tabla préstamo inicial'!O4+'Total préstamo post'!O4</f>
        <v>0</v>
      </c>
      <c r="I3" s="181">
        <f ca="1">+'Tabla préstamo inicial'!P4+'Total préstamo post'!P4</f>
        <v>0</v>
      </c>
      <c r="J3" s="181">
        <f ca="1">+'Tabla préstamo inicial'!Q4+'Total préstamo post'!Q4</f>
        <v>0</v>
      </c>
      <c r="K3" s="181">
        <f ca="1">+'Tabla préstamo inicial'!R4+'Total préstamo post'!R4</f>
        <v>0</v>
      </c>
      <c r="L3" s="181">
        <f ca="1">+'Tabla préstamo inicial'!S4+'Total préstamo post'!S4</f>
        <v>0</v>
      </c>
      <c r="M3" s="181">
        <f ca="1">+'Tabla préstamo inicial'!T4+'Total préstamo post'!T4</f>
        <v>0</v>
      </c>
      <c r="N3" s="181">
        <f ca="1">+'Tabla préstamo inicial'!U4+'Total préstamo post'!U4</f>
        <v>0</v>
      </c>
      <c r="O3" s="181">
        <f ca="1">+'Tabla préstamo inicial'!V4+'Total préstamo post'!V4</f>
        <v>0</v>
      </c>
      <c r="P3" s="181">
        <f ca="1">+'Tabla préstamo inicial'!W4+'Total préstamo post'!W4</f>
        <v>0</v>
      </c>
      <c r="Q3" s="181">
        <f ca="1">+'Tabla préstamo inicial'!X4+'Total préstamo post'!X4</f>
        <v>0</v>
      </c>
      <c r="R3" s="181">
        <f ca="1">+'Tabla préstamo inicial'!Y4+'Total préstamo post'!Y4</f>
        <v>0</v>
      </c>
      <c r="S3" s="181">
        <f ca="1">+'Tabla préstamo inicial'!Z4+'Total préstamo post'!Z4</f>
        <v>0</v>
      </c>
      <c r="T3" s="181">
        <f ca="1">+'Tabla préstamo inicial'!AA4+'Total préstamo post'!AA4</f>
        <v>0</v>
      </c>
      <c r="U3" s="181">
        <f ca="1">+'Tabla préstamo inicial'!AB4+'Total préstamo post'!AB4</f>
        <v>0</v>
      </c>
      <c r="V3" s="181">
        <f ca="1">+'Tabla préstamo inicial'!AC4+'Total préstamo post'!AC4</f>
        <v>0</v>
      </c>
      <c r="W3" s="181">
        <f ca="1">+'Tabla préstamo inicial'!AD4+'Total préstamo post'!AD4</f>
        <v>0</v>
      </c>
      <c r="X3" s="181">
        <f ca="1">+'Tabla préstamo inicial'!AE4+'Total préstamo post'!AE4</f>
        <v>0</v>
      </c>
      <c r="Y3" s="181">
        <f ca="1">+'Tabla préstamo inicial'!AF4+'Total préstamo post'!AF4</f>
        <v>0</v>
      </c>
      <c r="Z3" s="181">
        <f ca="1">+'Tabla préstamo inicial'!AG4+'Total préstamo post'!AG4</f>
        <v>0</v>
      </c>
      <c r="AA3" s="181">
        <f ca="1">+'Tabla préstamo inicial'!AH4+'Total préstamo post'!AH4</f>
        <v>0</v>
      </c>
      <c r="AB3" s="181">
        <f ca="1">+'Tabla préstamo inicial'!AI4+'Total préstamo post'!AI4</f>
        <v>0</v>
      </c>
      <c r="AC3" s="181">
        <f ca="1">+'Tabla préstamo inicial'!AJ4+'Total préstamo post'!AJ4</f>
        <v>0</v>
      </c>
      <c r="AD3" s="181">
        <f ca="1">+'Tabla préstamo inicial'!AK4+'Total préstamo post'!AK4</f>
        <v>0</v>
      </c>
      <c r="AE3" s="181">
        <f ca="1">+'Tabla préstamo inicial'!AL4+'Total préstamo post'!AL4</f>
        <v>0</v>
      </c>
      <c r="AF3" s="181">
        <f ca="1">+'Tabla préstamo inicial'!AM4+'Total préstamo post'!AM4</f>
        <v>0</v>
      </c>
      <c r="AG3" s="181">
        <f ca="1">+'Tabla préstamo inicial'!AN4+'Total préstamo post'!AN4</f>
        <v>0</v>
      </c>
      <c r="AH3" s="181">
        <f ca="1">+'Tabla préstamo inicial'!AO4+'Total préstamo post'!AO4</f>
        <v>0</v>
      </c>
      <c r="AI3" s="181">
        <f ca="1">+'Tabla préstamo inicial'!AP4+'Total préstamo post'!AP4</f>
        <v>0</v>
      </c>
      <c r="AJ3" s="181">
        <f ca="1">+'Tabla préstamo inicial'!AQ4+'Total préstamo post'!AQ4</f>
        <v>0</v>
      </c>
      <c r="AK3" s="181">
        <f ca="1">+'Tabla préstamo inicial'!AR4+'Total préstamo post'!AR4</f>
        <v>0</v>
      </c>
      <c r="AL3" s="181">
        <f ca="1">+'Tabla préstamo inicial'!AS4+'Total préstamo post'!AS4</f>
        <v>0</v>
      </c>
    </row>
    <row r="4" spans="2:38" ht="19.5" thickBot="1">
      <c r="B4" s="182" t="s">
        <v>210</v>
      </c>
      <c r="C4" s="181">
        <f ca="1">+'Tabla préstamo inicial'!J5+'Total préstamo post'!J5</f>
        <v>0</v>
      </c>
      <c r="D4" s="181">
        <f ca="1">+'Tabla préstamo inicial'!K5+'Total préstamo post'!K5</f>
        <v>0</v>
      </c>
      <c r="E4" s="181">
        <f ca="1">+'Tabla préstamo inicial'!L5+'Total préstamo post'!L5</f>
        <v>0</v>
      </c>
      <c r="F4" s="181">
        <f ca="1">+'Tabla préstamo inicial'!M5+'Total préstamo post'!M5</f>
        <v>0</v>
      </c>
      <c r="G4" s="181">
        <f ca="1">+'Tabla préstamo inicial'!N5+'Total préstamo post'!N5</f>
        <v>0</v>
      </c>
      <c r="H4" s="181">
        <f ca="1">+'Tabla préstamo inicial'!O5+'Total préstamo post'!O5</f>
        <v>0</v>
      </c>
      <c r="I4" s="181">
        <f ca="1">+'Tabla préstamo inicial'!P5+'Total préstamo post'!P5</f>
        <v>0</v>
      </c>
      <c r="J4" s="181">
        <f ca="1">+'Tabla préstamo inicial'!Q5+'Total préstamo post'!Q5</f>
        <v>0</v>
      </c>
      <c r="K4" s="181">
        <f ca="1">+'Tabla préstamo inicial'!R5+'Total préstamo post'!R5</f>
        <v>0</v>
      </c>
      <c r="L4" s="181">
        <f ca="1">+'Tabla préstamo inicial'!S5+'Total préstamo post'!S5</f>
        <v>0</v>
      </c>
      <c r="M4" s="181">
        <f ca="1">+'Tabla préstamo inicial'!T5+'Total préstamo post'!T5</f>
        <v>0</v>
      </c>
      <c r="N4" s="181">
        <f ca="1">+'Tabla préstamo inicial'!U5+'Total préstamo post'!U5</f>
        <v>0</v>
      </c>
      <c r="O4" s="181">
        <f ca="1">+'Tabla préstamo inicial'!V5+'Total préstamo post'!V5</f>
        <v>0</v>
      </c>
      <c r="P4" s="181">
        <f ca="1">+'Tabla préstamo inicial'!W5+'Total préstamo post'!W5</f>
        <v>0</v>
      </c>
      <c r="Q4" s="181">
        <f ca="1">+'Tabla préstamo inicial'!X5+'Total préstamo post'!X5</f>
        <v>0</v>
      </c>
      <c r="R4" s="181">
        <f ca="1">+'Tabla préstamo inicial'!Y5+'Total préstamo post'!Y5</f>
        <v>0</v>
      </c>
      <c r="S4" s="181">
        <f ca="1">+'Tabla préstamo inicial'!Z5+'Total préstamo post'!Z5</f>
        <v>0</v>
      </c>
      <c r="T4" s="181">
        <f ca="1">+'Tabla préstamo inicial'!AA5+'Total préstamo post'!AA5</f>
        <v>0</v>
      </c>
      <c r="U4" s="181">
        <f ca="1">+'Tabla préstamo inicial'!AB5+'Total préstamo post'!AB5</f>
        <v>0</v>
      </c>
      <c r="V4" s="181">
        <f ca="1">+'Tabla préstamo inicial'!AC5+'Total préstamo post'!AC5</f>
        <v>0</v>
      </c>
      <c r="W4" s="181">
        <f ca="1">+'Tabla préstamo inicial'!AD5+'Total préstamo post'!AD5</f>
        <v>0</v>
      </c>
      <c r="X4" s="181">
        <f ca="1">+'Tabla préstamo inicial'!AE5+'Total préstamo post'!AE5</f>
        <v>0</v>
      </c>
      <c r="Y4" s="181">
        <f ca="1">+'Tabla préstamo inicial'!AF5+'Total préstamo post'!AF5</f>
        <v>0</v>
      </c>
      <c r="Z4" s="181">
        <f ca="1">+'Tabla préstamo inicial'!AG5+'Total préstamo post'!AG5</f>
        <v>0</v>
      </c>
      <c r="AA4" s="181">
        <f ca="1">+'Tabla préstamo inicial'!AH5+'Total préstamo post'!AH5</f>
        <v>0</v>
      </c>
      <c r="AB4" s="181">
        <f ca="1">+'Tabla préstamo inicial'!AI5+'Total préstamo post'!AI5</f>
        <v>0</v>
      </c>
      <c r="AC4" s="181">
        <f ca="1">+'Tabla préstamo inicial'!AJ5+'Total préstamo post'!AJ5</f>
        <v>0</v>
      </c>
      <c r="AD4" s="181">
        <f ca="1">+'Tabla préstamo inicial'!AK5+'Total préstamo post'!AK5</f>
        <v>0</v>
      </c>
      <c r="AE4" s="181">
        <f ca="1">+'Tabla préstamo inicial'!AL5+'Total préstamo post'!AL5</f>
        <v>0</v>
      </c>
      <c r="AF4" s="181">
        <f ca="1">+'Tabla préstamo inicial'!AM5+'Total préstamo post'!AM5</f>
        <v>0</v>
      </c>
      <c r="AG4" s="181">
        <f ca="1">+'Tabla préstamo inicial'!AN5+'Total préstamo post'!AN5</f>
        <v>0</v>
      </c>
      <c r="AH4" s="181">
        <f ca="1">+'Tabla préstamo inicial'!AO5+'Total préstamo post'!AO5</f>
        <v>0</v>
      </c>
      <c r="AI4" s="181">
        <f ca="1">+'Tabla préstamo inicial'!AP5+'Total préstamo post'!AP5</f>
        <v>0</v>
      </c>
      <c r="AJ4" s="181">
        <f ca="1">+'Tabla préstamo inicial'!AQ5+'Total préstamo post'!AQ5</f>
        <v>0</v>
      </c>
      <c r="AK4" s="181">
        <f ca="1">+'Tabla préstamo inicial'!AR5+'Total préstamo post'!AR5</f>
        <v>0</v>
      </c>
      <c r="AL4" s="181">
        <f ca="1">+'Tabla préstamo inicial'!AS5+'Total préstamo post'!AS5</f>
        <v>0</v>
      </c>
    </row>
    <row r="5" spans="2:38" ht="19.5" thickBot="1">
      <c r="B5" s="182" t="s">
        <v>211</v>
      </c>
      <c r="C5" s="181">
        <f ca="1">+'Tabla préstamo inicial'!J6+'Total préstamo post'!J6</f>
        <v>0</v>
      </c>
      <c r="D5" s="181">
        <f ca="1">+'Tabla préstamo inicial'!K6+'Total préstamo post'!K6</f>
        <v>0</v>
      </c>
      <c r="E5" s="181">
        <f ca="1">+'Tabla préstamo inicial'!L6+'Total préstamo post'!L6</f>
        <v>0</v>
      </c>
      <c r="F5" s="181">
        <f ca="1">+'Tabla préstamo inicial'!M6+'Total préstamo post'!M6</f>
        <v>0</v>
      </c>
      <c r="G5" s="181">
        <f ca="1">+'Tabla préstamo inicial'!N6+'Total préstamo post'!N6</f>
        <v>0</v>
      </c>
      <c r="H5" s="181">
        <f ca="1">+'Tabla préstamo inicial'!O6+'Total préstamo post'!O6</f>
        <v>0</v>
      </c>
      <c r="I5" s="181">
        <f ca="1">+'Tabla préstamo inicial'!P6+'Total préstamo post'!P6</f>
        <v>0</v>
      </c>
      <c r="J5" s="181">
        <f ca="1">+'Tabla préstamo inicial'!Q6+'Total préstamo post'!Q6</f>
        <v>0</v>
      </c>
      <c r="K5" s="181">
        <f ca="1">+'Tabla préstamo inicial'!R6+'Total préstamo post'!R6</f>
        <v>0</v>
      </c>
      <c r="L5" s="181">
        <f ca="1">+'Tabla préstamo inicial'!S6+'Total préstamo post'!S6</f>
        <v>0</v>
      </c>
      <c r="M5" s="181">
        <f ca="1">+'Tabla préstamo inicial'!T6+'Total préstamo post'!T6</f>
        <v>0</v>
      </c>
      <c r="N5" s="181">
        <f ca="1">+'Tabla préstamo inicial'!U6+'Total préstamo post'!U6</f>
        <v>0</v>
      </c>
      <c r="O5" s="181">
        <f ca="1">+'Tabla préstamo inicial'!V6+'Total préstamo post'!V6</f>
        <v>0</v>
      </c>
      <c r="P5" s="181">
        <f ca="1">+'Tabla préstamo inicial'!W6+'Total préstamo post'!W6</f>
        <v>0</v>
      </c>
      <c r="Q5" s="181">
        <f ca="1">+'Tabla préstamo inicial'!X6+'Total préstamo post'!X6</f>
        <v>0</v>
      </c>
      <c r="R5" s="181">
        <f ca="1">+'Tabla préstamo inicial'!Y6+'Total préstamo post'!Y6</f>
        <v>0</v>
      </c>
      <c r="S5" s="181">
        <f ca="1">+'Tabla préstamo inicial'!Z6+'Total préstamo post'!Z6</f>
        <v>0</v>
      </c>
      <c r="T5" s="181">
        <f ca="1">+'Tabla préstamo inicial'!AA6+'Total préstamo post'!AA6</f>
        <v>0</v>
      </c>
      <c r="U5" s="181">
        <f ca="1">+'Tabla préstamo inicial'!AB6+'Total préstamo post'!AB6</f>
        <v>0</v>
      </c>
      <c r="V5" s="181">
        <f ca="1">+'Tabla préstamo inicial'!AC6+'Total préstamo post'!AC6</f>
        <v>0</v>
      </c>
      <c r="W5" s="181">
        <f ca="1">+'Tabla préstamo inicial'!AD6+'Total préstamo post'!AD6</f>
        <v>0</v>
      </c>
      <c r="X5" s="181">
        <f ca="1">+'Tabla préstamo inicial'!AE6+'Total préstamo post'!AE6</f>
        <v>0</v>
      </c>
      <c r="Y5" s="181">
        <f ca="1">+'Tabla préstamo inicial'!AF6+'Total préstamo post'!AF6</f>
        <v>0</v>
      </c>
      <c r="Z5" s="181">
        <f ca="1">+'Tabla préstamo inicial'!AG6+'Total préstamo post'!AG6</f>
        <v>0</v>
      </c>
      <c r="AA5" s="181">
        <f ca="1">+'Tabla préstamo inicial'!AH6+'Total préstamo post'!AH6</f>
        <v>0</v>
      </c>
      <c r="AB5" s="181">
        <f ca="1">+'Tabla préstamo inicial'!AI6+'Total préstamo post'!AI6</f>
        <v>0</v>
      </c>
      <c r="AC5" s="181">
        <f ca="1">+'Tabla préstamo inicial'!AJ6+'Total préstamo post'!AJ6</f>
        <v>0</v>
      </c>
      <c r="AD5" s="181">
        <f ca="1">+'Tabla préstamo inicial'!AK6+'Total préstamo post'!AK6</f>
        <v>0</v>
      </c>
      <c r="AE5" s="181">
        <f ca="1">+'Tabla préstamo inicial'!AL6+'Total préstamo post'!AL6</f>
        <v>0</v>
      </c>
      <c r="AF5" s="181">
        <f ca="1">+'Tabla préstamo inicial'!AM6+'Total préstamo post'!AM6</f>
        <v>0</v>
      </c>
      <c r="AG5" s="181">
        <f ca="1">+'Tabla préstamo inicial'!AN6+'Total préstamo post'!AN6</f>
        <v>0</v>
      </c>
      <c r="AH5" s="181">
        <f ca="1">+'Tabla préstamo inicial'!AO6+'Total préstamo post'!AO6</f>
        <v>0</v>
      </c>
      <c r="AI5" s="181">
        <f ca="1">+'Tabla préstamo inicial'!AP6+'Total préstamo post'!AP6</f>
        <v>0</v>
      </c>
      <c r="AJ5" s="181">
        <f ca="1">+'Tabla préstamo inicial'!AQ6+'Total préstamo post'!AQ6</f>
        <v>0</v>
      </c>
      <c r="AK5" s="181">
        <f ca="1">+'Tabla préstamo inicial'!AR6+'Total préstamo post'!AR6</f>
        <v>0</v>
      </c>
      <c r="AL5" s="181">
        <f ca="1">+'Tabla préstamo inicial'!AS6+'Total préstamo post'!AS6</f>
        <v>0</v>
      </c>
    </row>
    <row r="6" spans="2:38" ht="19.5" thickBot="1">
      <c r="B6" s="182" t="s">
        <v>212</v>
      </c>
      <c r="C6" s="181">
        <f ca="1">+'Tabla préstamo inicial'!J7+'Total préstamo post'!J7</f>
        <v>0</v>
      </c>
      <c r="D6" s="181">
        <f ca="1">+'Tabla préstamo inicial'!K7+'Total préstamo post'!K7</f>
        <v>0</v>
      </c>
      <c r="E6" s="181">
        <f ca="1">+'Tabla préstamo inicial'!L7+'Total préstamo post'!L7</f>
        <v>0</v>
      </c>
      <c r="F6" s="181">
        <f ca="1">+'Tabla préstamo inicial'!M7+'Total préstamo post'!M7</f>
        <v>0</v>
      </c>
      <c r="G6" s="181">
        <f ca="1">+'Tabla préstamo inicial'!N7+'Total préstamo post'!N7</f>
        <v>0</v>
      </c>
      <c r="H6" s="181">
        <f ca="1">+'Tabla préstamo inicial'!O7+'Total préstamo post'!O7</f>
        <v>0</v>
      </c>
      <c r="I6" s="181">
        <f ca="1">+'Tabla préstamo inicial'!P7+'Total préstamo post'!P7</f>
        <v>0</v>
      </c>
      <c r="J6" s="181">
        <f ca="1">+'Tabla préstamo inicial'!Q7+'Total préstamo post'!Q7</f>
        <v>0</v>
      </c>
      <c r="K6" s="181">
        <f ca="1">+'Tabla préstamo inicial'!R7+'Total préstamo post'!R7</f>
        <v>0</v>
      </c>
      <c r="L6" s="181">
        <f ca="1">+'Tabla préstamo inicial'!S7+'Total préstamo post'!S7</f>
        <v>0</v>
      </c>
      <c r="M6" s="181">
        <f ca="1">+'Tabla préstamo inicial'!T7+'Total préstamo post'!T7</f>
        <v>0</v>
      </c>
      <c r="N6" s="181">
        <f ca="1">+'Tabla préstamo inicial'!U7+'Total préstamo post'!U7</f>
        <v>0</v>
      </c>
      <c r="O6" s="181">
        <f ca="1">+'Tabla préstamo inicial'!V7+'Total préstamo post'!V7</f>
        <v>0</v>
      </c>
      <c r="P6" s="181">
        <f ca="1">+'Tabla préstamo inicial'!W7+'Total préstamo post'!W7</f>
        <v>0</v>
      </c>
      <c r="Q6" s="181">
        <f ca="1">+'Tabla préstamo inicial'!X7+'Total préstamo post'!X7</f>
        <v>0</v>
      </c>
      <c r="R6" s="181">
        <f ca="1">+'Tabla préstamo inicial'!Y7+'Total préstamo post'!Y7</f>
        <v>0</v>
      </c>
      <c r="S6" s="181">
        <f ca="1">+'Tabla préstamo inicial'!Z7+'Total préstamo post'!Z7</f>
        <v>0</v>
      </c>
      <c r="T6" s="181">
        <f ca="1">+'Tabla préstamo inicial'!AA7+'Total préstamo post'!AA7</f>
        <v>0</v>
      </c>
      <c r="U6" s="181">
        <f ca="1">+'Tabla préstamo inicial'!AB7+'Total préstamo post'!AB7</f>
        <v>0</v>
      </c>
      <c r="V6" s="181">
        <f ca="1">+'Tabla préstamo inicial'!AC7+'Total préstamo post'!AC7</f>
        <v>0</v>
      </c>
      <c r="W6" s="181">
        <f ca="1">+'Tabla préstamo inicial'!AD7+'Total préstamo post'!AD7</f>
        <v>0</v>
      </c>
      <c r="X6" s="181">
        <f ca="1">+'Tabla préstamo inicial'!AE7+'Total préstamo post'!AE7</f>
        <v>0</v>
      </c>
      <c r="Y6" s="181">
        <f ca="1">+'Tabla préstamo inicial'!AF7+'Total préstamo post'!AF7</f>
        <v>0</v>
      </c>
      <c r="Z6" s="181">
        <f ca="1">+'Tabla préstamo inicial'!AG7+'Total préstamo post'!AG7</f>
        <v>0</v>
      </c>
      <c r="AA6" s="181">
        <f ca="1">+'Tabla préstamo inicial'!AH7+'Total préstamo post'!AH7</f>
        <v>0</v>
      </c>
      <c r="AB6" s="181">
        <f ca="1">+'Tabla préstamo inicial'!AI7+'Total préstamo post'!AI7</f>
        <v>0</v>
      </c>
      <c r="AC6" s="181">
        <f ca="1">+'Tabla préstamo inicial'!AJ7+'Total préstamo post'!AJ7</f>
        <v>0</v>
      </c>
      <c r="AD6" s="181">
        <f ca="1">+'Tabla préstamo inicial'!AK7+'Total préstamo post'!AK7</f>
        <v>0</v>
      </c>
      <c r="AE6" s="181">
        <f ca="1">+'Tabla préstamo inicial'!AL7+'Total préstamo post'!AL7</f>
        <v>0</v>
      </c>
      <c r="AF6" s="181">
        <f ca="1">+'Tabla préstamo inicial'!AM7+'Total préstamo post'!AM7</f>
        <v>0</v>
      </c>
      <c r="AG6" s="181">
        <f ca="1">+'Tabla préstamo inicial'!AN7+'Total préstamo post'!AN7</f>
        <v>0</v>
      </c>
      <c r="AH6" s="181">
        <f ca="1">+'Tabla préstamo inicial'!AO7+'Total préstamo post'!AO7</f>
        <v>0</v>
      </c>
      <c r="AI6" s="181">
        <f ca="1">+'Tabla préstamo inicial'!AP7+'Total préstamo post'!AP7</f>
        <v>0</v>
      </c>
      <c r="AJ6" s="181">
        <f ca="1">+'Tabla préstamo inicial'!AQ7+'Total préstamo post'!AQ7</f>
        <v>0</v>
      </c>
      <c r="AK6" s="181">
        <f ca="1">+'Tabla préstamo inicial'!AR7+'Total préstamo post'!AR7</f>
        <v>0</v>
      </c>
      <c r="AL6" s="181">
        <f ca="1">+'Tabla préstamo inicial'!AS7+'Total préstamo post'!AS7</f>
        <v>0</v>
      </c>
    </row>
    <row r="7" spans="2:38" ht="19.5" thickBot="1">
      <c r="B7" s="183" t="s">
        <v>213</v>
      </c>
      <c r="C7" s="181">
        <f ca="1">+'Tabla préstamo inicial'!J8+'Total préstamo post'!J8</f>
        <v>0</v>
      </c>
      <c r="D7" s="181">
        <f ca="1">+'Tabla préstamo inicial'!K8+'Total préstamo post'!K8</f>
        <v>0</v>
      </c>
      <c r="E7" s="181">
        <f ca="1">+'Tabla préstamo inicial'!L8+'Total préstamo post'!L8</f>
        <v>0</v>
      </c>
      <c r="F7" s="181">
        <f ca="1">+'Tabla préstamo inicial'!M8+'Total préstamo post'!M8</f>
        <v>0</v>
      </c>
      <c r="G7" s="181">
        <f ca="1">+'Tabla préstamo inicial'!N8+'Total préstamo post'!N8</f>
        <v>0</v>
      </c>
      <c r="H7" s="181">
        <f ca="1">+'Tabla préstamo inicial'!O8+'Total préstamo post'!O8</f>
        <v>0</v>
      </c>
      <c r="I7" s="181">
        <f ca="1">+'Tabla préstamo inicial'!P8+'Total préstamo post'!P8</f>
        <v>0</v>
      </c>
      <c r="J7" s="181">
        <f ca="1">+'Tabla préstamo inicial'!Q8+'Total préstamo post'!Q8</f>
        <v>0</v>
      </c>
      <c r="K7" s="181">
        <f ca="1">+'Tabla préstamo inicial'!R8+'Total préstamo post'!R8</f>
        <v>0</v>
      </c>
      <c r="L7" s="181">
        <f ca="1">+'Tabla préstamo inicial'!S8+'Total préstamo post'!S8</f>
        <v>0</v>
      </c>
      <c r="M7" s="181">
        <f ca="1">+'Tabla préstamo inicial'!T8+'Total préstamo post'!T8</f>
        <v>0</v>
      </c>
      <c r="N7" s="181">
        <f ca="1">+'Tabla préstamo inicial'!U8+'Total préstamo post'!U8</f>
        <v>0</v>
      </c>
      <c r="O7" s="181">
        <f ca="1">+'Tabla préstamo inicial'!V8+'Total préstamo post'!V8</f>
        <v>0</v>
      </c>
      <c r="P7" s="181">
        <f ca="1">+'Tabla préstamo inicial'!W8+'Total préstamo post'!W8</f>
        <v>0</v>
      </c>
      <c r="Q7" s="181">
        <f ca="1">+'Tabla préstamo inicial'!X8+'Total préstamo post'!X8</f>
        <v>0</v>
      </c>
      <c r="R7" s="181">
        <f ca="1">+'Tabla préstamo inicial'!Y8+'Total préstamo post'!Y8</f>
        <v>0</v>
      </c>
      <c r="S7" s="181">
        <f ca="1">+'Tabla préstamo inicial'!Z8+'Total préstamo post'!Z8</f>
        <v>0</v>
      </c>
      <c r="T7" s="181">
        <f ca="1">+'Tabla préstamo inicial'!AA8+'Total préstamo post'!AA8</f>
        <v>0</v>
      </c>
      <c r="U7" s="181">
        <f ca="1">+'Tabla préstamo inicial'!AB8+'Total préstamo post'!AB8</f>
        <v>0</v>
      </c>
      <c r="V7" s="181">
        <f ca="1">+'Tabla préstamo inicial'!AC8+'Total préstamo post'!AC8</f>
        <v>0</v>
      </c>
      <c r="W7" s="181">
        <f ca="1">+'Tabla préstamo inicial'!AD8+'Total préstamo post'!AD8</f>
        <v>0</v>
      </c>
      <c r="X7" s="181">
        <f ca="1">+'Tabla préstamo inicial'!AE8+'Total préstamo post'!AE8</f>
        <v>0</v>
      </c>
      <c r="Y7" s="181">
        <f ca="1">+'Tabla préstamo inicial'!AF8+'Total préstamo post'!AF8</f>
        <v>0</v>
      </c>
      <c r="Z7" s="181">
        <f ca="1">+'Tabla préstamo inicial'!AG8+'Total préstamo post'!AG8</f>
        <v>0</v>
      </c>
      <c r="AA7" s="181">
        <f ca="1">+'Tabla préstamo inicial'!AH8+'Total préstamo post'!AH8</f>
        <v>0</v>
      </c>
      <c r="AB7" s="181">
        <f ca="1">+'Tabla préstamo inicial'!AI8+'Total préstamo post'!AI8</f>
        <v>0</v>
      </c>
      <c r="AC7" s="181">
        <f ca="1">+'Tabla préstamo inicial'!AJ8+'Total préstamo post'!AJ8</f>
        <v>0</v>
      </c>
      <c r="AD7" s="181">
        <f ca="1">+'Tabla préstamo inicial'!AK8+'Total préstamo post'!AK8</f>
        <v>0</v>
      </c>
      <c r="AE7" s="181">
        <f ca="1">+'Tabla préstamo inicial'!AL8+'Total préstamo post'!AL8</f>
        <v>0</v>
      </c>
      <c r="AF7" s="181">
        <f ca="1">+'Tabla préstamo inicial'!AM8+'Total préstamo post'!AM8</f>
        <v>0</v>
      </c>
      <c r="AG7" s="181">
        <f ca="1">+'Tabla préstamo inicial'!AN8+'Total préstamo post'!AN8</f>
        <v>0</v>
      </c>
      <c r="AH7" s="181">
        <f ca="1">+'Tabla préstamo inicial'!AO8+'Total préstamo post'!AO8</f>
        <v>0</v>
      </c>
      <c r="AI7" s="181">
        <f ca="1">+'Tabla préstamo inicial'!AP8+'Total préstamo post'!AP8</f>
        <v>0</v>
      </c>
      <c r="AJ7" s="181">
        <f ca="1">+'Tabla préstamo inicial'!AQ8+'Total préstamo post'!AQ8</f>
        <v>0</v>
      </c>
      <c r="AK7" s="181">
        <f ca="1">+'Tabla préstamo inicial'!AR8+'Total préstamo post'!AR8</f>
        <v>0</v>
      </c>
      <c r="AL7" s="181">
        <f ca="1">+'Tabla préstamo inicial'!AS8+'Total préstamo post'!AS8</f>
        <v>0</v>
      </c>
    </row>
    <row r="8" spans="2:38">
      <c r="F8" s="32" t="s">
        <v>44</v>
      </c>
    </row>
  </sheetData>
  <mergeCells count="3">
    <mergeCell ref="C1:N1"/>
    <mergeCell ref="O1:Z1"/>
    <mergeCell ref="AA1:AL1"/>
  </mergeCells>
  <conditionalFormatting sqref="C1:AL2">
    <cfRule type="cellIs" dxfId="218" priority="1" operator="equal">
      <formula>0</formula>
    </cfRule>
    <cfRule type="cellIs" dxfId="217" priority="2"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5">
    <tabColor theme="9" tint="-0.249977111117893"/>
  </sheetPr>
  <dimension ref="A1:AS73"/>
  <sheetViews>
    <sheetView workbookViewId="0"/>
  </sheetViews>
  <sheetFormatPr baseColWidth="10" defaultColWidth="11.42578125" defaultRowHeight="15"/>
  <cols>
    <col min="1" max="1" width="20.5703125" bestFit="1" customWidth="1"/>
    <col min="2" max="2" width="12.5703125" style="77" customWidth="1"/>
    <col min="3" max="6" width="3.28515625" customWidth="1"/>
    <col min="8" max="8" width="11.85546875" bestFit="1" customWidth="1"/>
    <col min="10" max="10" width="11.85546875" bestFit="1" customWidth="1"/>
  </cols>
  <sheetData>
    <row r="1" spans="1:43" ht="15.75">
      <c r="A1" t="s">
        <v>330</v>
      </c>
      <c r="B1" s="190">
        <f>IF(Cuestionario!B109="",1,0)</f>
        <v>0</v>
      </c>
      <c r="G1" s="1126" t="s">
        <v>111</v>
      </c>
      <c r="H1" s="1126"/>
      <c r="I1" s="1126"/>
      <c r="J1" s="1126"/>
      <c r="K1" s="1126"/>
      <c r="L1" s="1126"/>
      <c r="M1" s="1126"/>
      <c r="N1" s="1126"/>
      <c r="O1" s="1126"/>
      <c r="P1" s="1126"/>
      <c r="Q1" s="1126"/>
      <c r="R1" s="1126"/>
      <c r="S1" s="1127" t="s">
        <v>112</v>
      </c>
      <c r="T1" s="1127"/>
      <c r="U1" s="1127"/>
      <c r="V1" s="1127"/>
      <c r="W1" s="1127"/>
      <c r="X1" s="1127"/>
      <c r="Y1" s="1127"/>
      <c r="Z1" s="1127"/>
      <c r="AA1" s="1127"/>
      <c r="AB1" s="1127"/>
      <c r="AC1" s="1127"/>
      <c r="AD1" s="1127"/>
      <c r="AE1" s="1128" t="s">
        <v>113</v>
      </c>
      <c r="AF1" s="1128"/>
      <c r="AG1" s="1128"/>
      <c r="AH1" s="1128"/>
      <c r="AI1" s="1128"/>
      <c r="AJ1" s="1128"/>
      <c r="AK1" s="1128"/>
      <c r="AL1" s="1128"/>
      <c r="AM1" s="1128"/>
      <c r="AN1" s="1128"/>
      <c r="AO1" s="1128"/>
      <c r="AP1" s="1128"/>
    </row>
    <row r="2" spans="1:43">
      <c r="G2" s="126">
        <f>MONTH('INGRESOS-GASTOS'!G1)</f>
        <v>4</v>
      </c>
      <c r="H2" s="126">
        <f>MONTH('INGRESOS-GASTOS'!H1)</f>
        <v>5</v>
      </c>
      <c r="I2" s="126">
        <f>MONTH('INGRESOS-GASTOS'!I1)</f>
        <v>6</v>
      </c>
      <c r="J2" s="126">
        <f>MONTH('INGRESOS-GASTOS'!J1)</f>
        <v>7</v>
      </c>
      <c r="K2" s="126">
        <f>MONTH('INGRESOS-GASTOS'!K1)</f>
        <v>8</v>
      </c>
      <c r="L2" s="126">
        <f>MONTH('INGRESOS-GASTOS'!L1)</f>
        <v>9</v>
      </c>
      <c r="M2" s="126">
        <f>MONTH('INGRESOS-GASTOS'!M1)</f>
        <v>10</v>
      </c>
      <c r="N2" s="126">
        <f>MONTH('INGRESOS-GASTOS'!N1)</f>
        <v>11</v>
      </c>
      <c r="O2" s="126">
        <f>MONTH('INGRESOS-GASTOS'!O1)</f>
        <v>12</v>
      </c>
      <c r="P2" s="126">
        <f>MONTH('INGRESOS-GASTOS'!P1)</f>
        <v>1</v>
      </c>
      <c r="Q2" s="126">
        <f>MONTH('INGRESOS-GASTOS'!Q1)</f>
        <v>2</v>
      </c>
      <c r="R2" s="126">
        <f>MONTH('INGRESOS-GASTOS'!R1)</f>
        <v>3</v>
      </c>
      <c r="S2" s="126">
        <f>MONTH('INGRESOS-GASTOS'!S1)</f>
        <v>4</v>
      </c>
      <c r="T2" s="126">
        <f>MONTH('INGRESOS-GASTOS'!T1)</f>
        <v>5</v>
      </c>
      <c r="U2" s="126">
        <f>MONTH('INGRESOS-GASTOS'!U1)</f>
        <v>6</v>
      </c>
      <c r="V2" s="126">
        <f>MONTH('INGRESOS-GASTOS'!V1)</f>
        <v>7</v>
      </c>
      <c r="W2" s="126">
        <f>MONTH('INGRESOS-GASTOS'!W1)</f>
        <v>8</v>
      </c>
      <c r="X2" s="126">
        <f>MONTH('INGRESOS-GASTOS'!X1)</f>
        <v>9</v>
      </c>
      <c r="Y2" s="126">
        <f>MONTH('INGRESOS-GASTOS'!Y1)</f>
        <v>10</v>
      </c>
      <c r="Z2" s="126">
        <f>MONTH('INGRESOS-GASTOS'!Z1)</f>
        <v>11</v>
      </c>
      <c r="AA2" s="126">
        <f>MONTH('INGRESOS-GASTOS'!AA1)</f>
        <v>12</v>
      </c>
      <c r="AB2" s="126">
        <f>MONTH('INGRESOS-GASTOS'!AB1)</f>
        <v>1</v>
      </c>
      <c r="AC2" s="126">
        <f>MONTH('INGRESOS-GASTOS'!AC1)</f>
        <v>2</v>
      </c>
      <c r="AD2" s="126">
        <f>MONTH('INGRESOS-GASTOS'!AD1)</f>
        <v>3</v>
      </c>
      <c r="AE2" s="126">
        <f>MONTH('INGRESOS-GASTOS'!AE1)</f>
        <v>4</v>
      </c>
      <c r="AF2" s="126">
        <f>MONTH('INGRESOS-GASTOS'!AF1)</f>
        <v>5</v>
      </c>
      <c r="AG2" s="126">
        <f>MONTH('INGRESOS-GASTOS'!AG1)</f>
        <v>6</v>
      </c>
      <c r="AH2" s="126">
        <f>MONTH('INGRESOS-GASTOS'!AH1)</f>
        <v>7</v>
      </c>
      <c r="AI2" s="126">
        <f>MONTH('INGRESOS-GASTOS'!AI1)</f>
        <v>8</v>
      </c>
      <c r="AJ2" s="126">
        <f>MONTH('INGRESOS-GASTOS'!AJ1)</f>
        <v>9</v>
      </c>
      <c r="AK2" s="126">
        <f>MONTH('INGRESOS-GASTOS'!AK1)</f>
        <v>10</v>
      </c>
      <c r="AL2" s="126">
        <f>MONTH('INGRESOS-GASTOS'!AL1)</f>
        <v>11</v>
      </c>
      <c r="AM2" s="126">
        <f>MONTH('INGRESOS-GASTOS'!AM1)</f>
        <v>12</v>
      </c>
      <c r="AN2" s="126">
        <f>MONTH('INGRESOS-GASTOS'!AN1)</f>
        <v>1</v>
      </c>
      <c r="AO2" s="126">
        <f>MONTH('INGRESOS-GASTOS'!AO1)</f>
        <v>2</v>
      </c>
      <c r="AP2" s="126">
        <f>MONTH('INGRESOS-GASTOS'!AP1)</f>
        <v>3</v>
      </c>
      <c r="AQ2">
        <v>1</v>
      </c>
    </row>
    <row r="3" spans="1:43">
      <c r="G3" s="127" t="str">
        <f>VLOOKUP(G2,DATOS!$A$2:$B$13,2,0)</f>
        <v>Abril</v>
      </c>
      <c r="H3" s="127" t="str">
        <f>VLOOKUP(H2,DATOS!$A$2:$B$13,2,0)</f>
        <v>Mayo</v>
      </c>
      <c r="I3" s="127" t="str">
        <f>VLOOKUP(I2,DATOS!$A$2:$B$13,2,0)</f>
        <v>Junio</v>
      </c>
      <c r="J3" s="127" t="str">
        <f>VLOOKUP(J2,DATOS!$A$2:$B$13,2,0)</f>
        <v>Julio</v>
      </c>
      <c r="K3" s="127" t="str">
        <f>VLOOKUP(K2,DATOS!$A$2:$B$13,2,0)</f>
        <v>Agosto</v>
      </c>
      <c r="L3" s="127" t="str">
        <f>VLOOKUP(L2,DATOS!$A$2:$B$13,2,0)</f>
        <v>Septiembre</v>
      </c>
      <c r="M3" s="127" t="str">
        <f>VLOOKUP(M2,DATOS!$A$2:$B$13,2,0)</f>
        <v>Octubre</v>
      </c>
      <c r="N3" s="127" t="str">
        <f>VLOOKUP(N2,DATOS!$A$2:$B$13,2,0)</f>
        <v>Noviembre</v>
      </c>
      <c r="O3" s="127" t="str">
        <f>VLOOKUP(O2,DATOS!$A$2:$B$13,2,0)</f>
        <v>Diciembre</v>
      </c>
      <c r="P3" s="127" t="str">
        <f>VLOOKUP(P2,DATOS!$A$2:$B$13,2,0)</f>
        <v>Enero</v>
      </c>
      <c r="Q3" s="127" t="str">
        <f>VLOOKUP(Q2,DATOS!$A$2:$B$13,2,0)</f>
        <v>Febrero</v>
      </c>
      <c r="R3" s="127" t="str">
        <f>VLOOKUP(R2,DATOS!$A$2:$B$13,2,0)</f>
        <v>Marzo</v>
      </c>
      <c r="S3" s="127" t="str">
        <f>VLOOKUP(S2,DATOS!$A$2:$B$13,2,0)</f>
        <v>Abril</v>
      </c>
      <c r="T3" s="127" t="str">
        <f>VLOOKUP(T2,DATOS!$A$2:$B$13,2,0)</f>
        <v>Mayo</v>
      </c>
      <c r="U3" s="127" t="str">
        <f>VLOOKUP(U2,DATOS!$A$2:$B$13,2,0)</f>
        <v>Junio</v>
      </c>
      <c r="V3" s="127" t="str">
        <f>VLOOKUP(V2,DATOS!$A$2:$B$13,2,0)</f>
        <v>Julio</v>
      </c>
      <c r="W3" s="127" t="str">
        <f>VLOOKUP(W2,DATOS!$A$2:$B$13,2,0)</f>
        <v>Agosto</v>
      </c>
      <c r="X3" s="127" t="str">
        <f>VLOOKUP(X2,DATOS!$A$2:$B$13,2,0)</f>
        <v>Septiembre</v>
      </c>
      <c r="Y3" s="127" t="str">
        <f>VLOOKUP(Y2,DATOS!$A$2:$B$13,2,0)</f>
        <v>Octubre</v>
      </c>
      <c r="Z3" s="127" t="str">
        <f>VLOOKUP(Z2,DATOS!$A$2:$B$13,2,0)</f>
        <v>Noviembre</v>
      </c>
      <c r="AA3" s="127" t="str">
        <f>VLOOKUP(AA2,DATOS!$A$2:$B$13,2,0)</f>
        <v>Diciembre</v>
      </c>
      <c r="AB3" s="127" t="str">
        <f>VLOOKUP(AB2,DATOS!$A$2:$B$13,2,0)</f>
        <v>Enero</v>
      </c>
      <c r="AC3" s="127" t="str">
        <f>VLOOKUP(AC2,DATOS!$A$2:$B$13,2,0)</f>
        <v>Febrero</v>
      </c>
      <c r="AD3" s="127" t="str">
        <f>VLOOKUP(AD2,DATOS!$A$2:$B$13,2,0)</f>
        <v>Marzo</v>
      </c>
      <c r="AE3" s="127" t="str">
        <f>VLOOKUP(AE2,DATOS!$A$2:$B$13,2,0)</f>
        <v>Abril</v>
      </c>
      <c r="AF3" s="127" t="str">
        <f>VLOOKUP(AF2,DATOS!$A$2:$B$13,2,0)</f>
        <v>Mayo</v>
      </c>
      <c r="AG3" s="127" t="str">
        <f>VLOOKUP(AG2,DATOS!$A$2:$B$13,2,0)</f>
        <v>Junio</v>
      </c>
      <c r="AH3" s="127" t="str">
        <f>VLOOKUP(AH2,DATOS!$A$2:$B$13,2,0)</f>
        <v>Julio</v>
      </c>
      <c r="AI3" s="127" t="str">
        <f>VLOOKUP(AI2,DATOS!$A$2:$B$13,2,0)</f>
        <v>Agosto</v>
      </c>
      <c r="AJ3" s="127" t="str">
        <f>VLOOKUP(AJ2,DATOS!$A$2:$B$13,2,0)</f>
        <v>Septiembre</v>
      </c>
      <c r="AK3" s="127" t="str">
        <f>VLOOKUP(AK2,DATOS!$A$2:$B$13,2,0)</f>
        <v>Octubre</v>
      </c>
      <c r="AL3" s="127" t="str">
        <f>VLOOKUP(AL2,DATOS!$A$2:$B$13,2,0)</f>
        <v>Noviembre</v>
      </c>
      <c r="AM3" s="127" t="str">
        <f>VLOOKUP(AM2,DATOS!$A$2:$B$13,2,0)</f>
        <v>Diciembre</v>
      </c>
      <c r="AN3" s="127" t="str">
        <f>VLOOKUP(AN2,DATOS!$A$2:$B$13,2,0)</f>
        <v>Enero</v>
      </c>
      <c r="AO3" s="127" t="str">
        <f>VLOOKUP(AO2,DATOS!$A$2:$B$13,2,0)</f>
        <v>Febrero</v>
      </c>
      <c r="AP3" s="127" t="str">
        <f>VLOOKUP(AP2,DATOS!$A$2:$B$13,2,0)</f>
        <v>Marzo</v>
      </c>
      <c r="AQ3" s="127" t="str">
        <f>VLOOKUP(AQ2,DATOS!$A$2:$B$13,2,0)</f>
        <v>Enero</v>
      </c>
    </row>
    <row r="4" spans="1:43" ht="18.75">
      <c r="A4" s="17" t="s">
        <v>131</v>
      </c>
      <c r="B4" s="79" t="s">
        <v>132</v>
      </c>
      <c r="G4" s="80" t="s">
        <v>133</v>
      </c>
      <c r="H4" s="80" t="s">
        <v>134</v>
      </c>
      <c r="I4" s="80" t="s">
        <v>135</v>
      </c>
      <c r="J4" s="80" t="s">
        <v>136</v>
      </c>
      <c r="K4" s="80" t="s">
        <v>137</v>
      </c>
      <c r="L4" s="80" t="s">
        <v>138</v>
      </c>
      <c r="M4" s="80" t="s">
        <v>139</v>
      </c>
      <c r="N4" s="80" t="s">
        <v>140</v>
      </c>
      <c r="O4" s="80" t="s">
        <v>141</v>
      </c>
      <c r="P4" s="80" t="s">
        <v>142</v>
      </c>
      <c r="Q4" s="80" t="s">
        <v>143</v>
      </c>
      <c r="R4" s="80" t="s">
        <v>144</v>
      </c>
      <c r="S4" s="81" t="s">
        <v>145</v>
      </c>
      <c r="T4" s="81" t="s">
        <v>146</v>
      </c>
      <c r="U4" s="81" t="s">
        <v>147</v>
      </c>
      <c r="V4" s="81" t="s">
        <v>148</v>
      </c>
      <c r="W4" s="81" t="s">
        <v>149</v>
      </c>
      <c r="X4" s="81" t="s">
        <v>150</v>
      </c>
      <c r="Y4" s="81" t="s">
        <v>151</v>
      </c>
      <c r="Z4" s="81" t="s">
        <v>152</v>
      </c>
      <c r="AA4" s="81" t="s">
        <v>153</v>
      </c>
      <c r="AB4" s="81" t="s">
        <v>154</v>
      </c>
      <c r="AC4" s="81" t="s">
        <v>155</v>
      </c>
      <c r="AD4" s="81" t="s">
        <v>156</v>
      </c>
      <c r="AE4" s="80" t="s">
        <v>157</v>
      </c>
      <c r="AF4" s="80" t="s">
        <v>158</v>
      </c>
      <c r="AG4" s="80" t="s">
        <v>159</v>
      </c>
      <c r="AH4" s="80" t="s">
        <v>160</v>
      </c>
      <c r="AI4" s="80" t="s">
        <v>161</v>
      </c>
      <c r="AJ4" s="80" t="s">
        <v>162</v>
      </c>
      <c r="AK4" s="80" t="s">
        <v>163</v>
      </c>
      <c r="AL4" s="80" t="s">
        <v>164</v>
      </c>
      <c r="AM4" s="80" t="s">
        <v>165</v>
      </c>
      <c r="AN4" s="80" t="s">
        <v>166</v>
      </c>
      <c r="AO4" s="80" t="s">
        <v>167</v>
      </c>
      <c r="AP4" s="82" t="s">
        <v>168</v>
      </c>
    </row>
    <row r="5" spans="1:43">
      <c r="A5" t="s">
        <v>169</v>
      </c>
      <c r="B5" s="87"/>
      <c r="G5" s="84">
        <f>+'Personal retribución'!K72</f>
        <v>0</v>
      </c>
      <c r="H5" s="84">
        <f>+'Personal retribución'!L72</f>
        <v>0</v>
      </c>
      <c r="I5" s="84">
        <f>+'Personal retribución'!M72</f>
        <v>0</v>
      </c>
      <c r="J5" s="84">
        <f>+'Personal retribución'!N72</f>
        <v>0</v>
      </c>
      <c r="K5" s="84">
        <f>+'Personal retribución'!O72</f>
        <v>0</v>
      </c>
      <c r="L5" s="84">
        <f>+'Personal retribución'!P72</f>
        <v>0</v>
      </c>
      <c r="M5" s="84">
        <f>+'Personal retribución'!Q72</f>
        <v>0</v>
      </c>
      <c r="N5" s="84">
        <f>+'Personal retribución'!R72</f>
        <v>0</v>
      </c>
      <c r="O5" s="84">
        <f>+'Personal retribución'!S72</f>
        <v>0</v>
      </c>
      <c r="P5" s="84">
        <f>+'Personal retribución'!T72</f>
        <v>0</v>
      </c>
      <c r="Q5" s="84">
        <f>+'Personal retribución'!U72</f>
        <v>0</v>
      </c>
      <c r="R5" s="84">
        <f>+'Personal retribución'!V72</f>
        <v>0</v>
      </c>
      <c r="S5" s="85">
        <f>+'Personal retribución'!W72</f>
        <v>0</v>
      </c>
      <c r="T5" s="85">
        <f>+'Personal retribución'!X72</f>
        <v>0</v>
      </c>
      <c r="U5" s="85">
        <f>+'Personal retribución'!Y72</f>
        <v>0</v>
      </c>
      <c r="V5" s="85">
        <f>+'Personal retribución'!Z72</f>
        <v>0</v>
      </c>
      <c r="W5" s="85">
        <f>+'Personal retribución'!AA72</f>
        <v>0</v>
      </c>
      <c r="X5" s="85">
        <f>+'Personal retribución'!AB72</f>
        <v>0</v>
      </c>
      <c r="Y5" s="85">
        <f>+'Personal retribución'!AC72</f>
        <v>0</v>
      </c>
      <c r="Z5" s="85">
        <f>+'Personal retribución'!AD72</f>
        <v>0</v>
      </c>
      <c r="AA5" s="85">
        <f>+'Personal retribución'!AE72</f>
        <v>0</v>
      </c>
      <c r="AB5" s="85">
        <f>+'Personal retribución'!AF72</f>
        <v>0</v>
      </c>
      <c r="AC5" s="85">
        <f>+'Personal retribución'!AG72</f>
        <v>0</v>
      </c>
      <c r="AD5" s="85">
        <f>+'Personal retribución'!AH72</f>
        <v>0</v>
      </c>
      <c r="AE5" s="84">
        <f>+'Personal retribución'!AI72</f>
        <v>0</v>
      </c>
      <c r="AF5" s="84">
        <f>+'Personal retribución'!AJ72</f>
        <v>0</v>
      </c>
      <c r="AG5" s="84">
        <f>+'Personal retribución'!AK72</f>
        <v>0</v>
      </c>
      <c r="AH5" s="84">
        <f>+'Personal retribución'!AL72</f>
        <v>0</v>
      </c>
      <c r="AI5" s="84">
        <f>+'Personal retribución'!AM72</f>
        <v>0</v>
      </c>
      <c r="AJ5" s="84">
        <f>+'Personal retribución'!AN72</f>
        <v>0</v>
      </c>
      <c r="AK5" s="84">
        <f>+'Personal retribución'!AO72</f>
        <v>0</v>
      </c>
      <c r="AL5" s="84">
        <f>+'Personal retribución'!AP72</f>
        <v>0</v>
      </c>
      <c r="AM5" s="84">
        <f>+'Personal retribución'!AQ72</f>
        <v>0</v>
      </c>
      <c r="AN5" s="84">
        <f>+'Personal retribución'!AR72</f>
        <v>0</v>
      </c>
      <c r="AO5" s="84">
        <f>+'Personal retribución'!AS72</f>
        <v>0</v>
      </c>
      <c r="AP5" s="84">
        <f>+'Personal retribución'!AT72</f>
        <v>0</v>
      </c>
    </row>
    <row r="6" spans="1:43">
      <c r="A6" t="s">
        <v>121</v>
      </c>
      <c r="B6" s="83">
        <f>IF(Cuestionario!D105="SI",0.19,0)</f>
        <v>0</v>
      </c>
      <c r="G6" s="84">
        <f>+'Otros Gastos'!D18*$B6</f>
        <v>0</v>
      </c>
      <c r="H6" s="84">
        <f>+'Otros Gastos'!E18*$B6</f>
        <v>0</v>
      </c>
      <c r="I6" s="84">
        <f>+'Otros Gastos'!F18*$B6</f>
        <v>0</v>
      </c>
      <c r="J6" s="84">
        <f>+'Otros Gastos'!G18*$B6</f>
        <v>0</v>
      </c>
      <c r="K6" s="84">
        <f>+'Otros Gastos'!H18*$B6</f>
        <v>0</v>
      </c>
      <c r="L6" s="84">
        <f>+'Otros Gastos'!I18*$B6</f>
        <v>0</v>
      </c>
      <c r="M6" s="84">
        <f>+'Otros Gastos'!J18*$B6</f>
        <v>0</v>
      </c>
      <c r="N6" s="84">
        <f>+'Otros Gastos'!K18*$B6</f>
        <v>0</v>
      </c>
      <c r="O6" s="84">
        <f>+'Otros Gastos'!L18*$B6</f>
        <v>0</v>
      </c>
      <c r="P6" s="84">
        <f>+'Otros Gastos'!M18*$B6</f>
        <v>0</v>
      </c>
      <c r="Q6" s="84">
        <f>+'Otros Gastos'!N18*$B6</f>
        <v>0</v>
      </c>
      <c r="R6" s="84">
        <f>+'Otros Gastos'!O18*$B6</f>
        <v>0</v>
      </c>
      <c r="S6" s="85">
        <f>+'Otros Gastos'!P18*$B6</f>
        <v>0</v>
      </c>
      <c r="T6" s="85">
        <f>+'Otros Gastos'!Q18*$B6</f>
        <v>0</v>
      </c>
      <c r="U6" s="85">
        <f>+'Otros Gastos'!R18*$B6</f>
        <v>0</v>
      </c>
      <c r="V6" s="85">
        <f>+'Otros Gastos'!S18*$B6</f>
        <v>0</v>
      </c>
      <c r="W6" s="85">
        <f>+'Otros Gastos'!T18*$B6</f>
        <v>0</v>
      </c>
      <c r="X6" s="85">
        <f>+'Otros Gastos'!U18*$B6</f>
        <v>0</v>
      </c>
      <c r="Y6" s="85">
        <f>+'Otros Gastos'!V18*$B6</f>
        <v>0</v>
      </c>
      <c r="Z6" s="85">
        <f>+'Otros Gastos'!W18*$B6</f>
        <v>0</v>
      </c>
      <c r="AA6" s="85">
        <f>+'Otros Gastos'!X18*$B6</f>
        <v>0</v>
      </c>
      <c r="AB6" s="85">
        <f>+'Otros Gastos'!Y18*$B6</f>
        <v>0</v>
      </c>
      <c r="AC6" s="85">
        <f>+'Otros Gastos'!Z18*$B6</f>
        <v>0</v>
      </c>
      <c r="AD6" s="85">
        <f>+'Otros Gastos'!AA18*$B6</f>
        <v>0</v>
      </c>
      <c r="AE6" s="84">
        <f>+'Otros Gastos'!AB18*$B6</f>
        <v>0</v>
      </c>
      <c r="AF6" s="84">
        <f>+'Otros Gastos'!AC18*$B6</f>
        <v>0</v>
      </c>
      <c r="AG6" s="84">
        <f>+'Otros Gastos'!AD18*$B6</f>
        <v>0</v>
      </c>
      <c r="AH6" s="84">
        <f>+'Otros Gastos'!AE18*$B6</f>
        <v>0</v>
      </c>
      <c r="AI6" s="84">
        <f>+'Otros Gastos'!AF18*$B6</f>
        <v>0</v>
      </c>
      <c r="AJ6" s="84">
        <f>+'Otros Gastos'!AG18*$B6</f>
        <v>0</v>
      </c>
      <c r="AK6" s="84">
        <f>+'Otros Gastos'!AH18*$B6</f>
        <v>0</v>
      </c>
      <c r="AL6" s="84">
        <f>+'Otros Gastos'!AI18*$B6</f>
        <v>0</v>
      </c>
      <c r="AM6" s="84">
        <f>+'Otros Gastos'!AJ18*$B6</f>
        <v>0</v>
      </c>
      <c r="AN6" s="84">
        <f>+'Otros Gastos'!AK18*$B6</f>
        <v>0</v>
      </c>
      <c r="AO6" s="84">
        <f>+'Otros Gastos'!AL18*$B6</f>
        <v>0</v>
      </c>
      <c r="AP6" s="84">
        <f>+'Otros Gastos'!AM18*$B6</f>
        <v>0</v>
      </c>
    </row>
    <row r="7" spans="1:43" s="86" customFormat="1">
      <c r="A7" s="86" t="s">
        <v>170</v>
      </c>
      <c r="B7" s="87"/>
      <c r="G7" s="88">
        <f t="shared" ref="G7:P8" si="0">IF(OR(G$3="Enero",G$3="Abril",G$3="Julio",G$3="Octubre"),SUM(D5:F5),0)</f>
        <v>0</v>
      </c>
      <c r="H7" s="88">
        <f t="shared" si="0"/>
        <v>0</v>
      </c>
      <c r="I7" s="88">
        <f t="shared" si="0"/>
        <v>0</v>
      </c>
      <c r="J7" s="88">
        <f t="shared" si="0"/>
        <v>0</v>
      </c>
      <c r="K7" s="88">
        <f t="shared" si="0"/>
        <v>0</v>
      </c>
      <c r="L7" s="88">
        <f t="shared" si="0"/>
        <v>0</v>
      </c>
      <c r="M7" s="88">
        <f t="shared" si="0"/>
        <v>0</v>
      </c>
      <c r="N7" s="88">
        <f t="shared" si="0"/>
        <v>0</v>
      </c>
      <c r="O7" s="88">
        <f t="shared" si="0"/>
        <v>0</v>
      </c>
      <c r="P7" s="88">
        <f t="shared" si="0"/>
        <v>0</v>
      </c>
      <c r="Q7" s="88">
        <f t="shared" ref="Q7:Z8" si="1">IF(OR(Q$3="Enero",Q$3="Abril",Q$3="Julio",Q$3="Octubre"),SUM(N5:P5),0)</f>
        <v>0</v>
      </c>
      <c r="R7" s="88">
        <f t="shared" si="1"/>
        <v>0</v>
      </c>
      <c r="S7" s="89">
        <f t="shared" si="1"/>
        <v>0</v>
      </c>
      <c r="T7" s="89">
        <f t="shared" si="1"/>
        <v>0</v>
      </c>
      <c r="U7" s="89">
        <f t="shared" si="1"/>
        <v>0</v>
      </c>
      <c r="V7" s="89">
        <f t="shared" si="1"/>
        <v>0</v>
      </c>
      <c r="W7" s="89">
        <f t="shared" si="1"/>
        <v>0</v>
      </c>
      <c r="X7" s="89">
        <f t="shared" si="1"/>
        <v>0</v>
      </c>
      <c r="Y7" s="89">
        <f t="shared" si="1"/>
        <v>0</v>
      </c>
      <c r="Z7" s="89">
        <f t="shared" si="1"/>
        <v>0</v>
      </c>
      <c r="AA7" s="89">
        <f t="shared" ref="AA7:AJ8" si="2">IF(OR(AA$3="Enero",AA$3="Abril",AA$3="Julio",AA$3="Octubre"),SUM(X5:Z5),0)</f>
        <v>0</v>
      </c>
      <c r="AB7" s="89">
        <f t="shared" si="2"/>
        <v>0</v>
      </c>
      <c r="AC7" s="89">
        <f t="shared" si="2"/>
        <v>0</v>
      </c>
      <c r="AD7" s="89">
        <f t="shared" si="2"/>
        <v>0</v>
      </c>
      <c r="AE7" s="88">
        <f t="shared" si="2"/>
        <v>0</v>
      </c>
      <c r="AF7" s="88">
        <f t="shared" si="2"/>
        <v>0</v>
      </c>
      <c r="AG7" s="88">
        <f t="shared" si="2"/>
        <v>0</v>
      </c>
      <c r="AH7" s="88">
        <f t="shared" si="2"/>
        <v>0</v>
      </c>
      <c r="AI7" s="88">
        <f t="shared" si="2"/>
        <v>0</v>
      </c>
      <c r="AJ7" s="88">
        <f t="shared" si="2"/>
        <v>0</v>
      </c>
      <c r="AK7" s="88">
        <f t="shared" ref="AK7:AP8" si="3">IF(OR(AK$3="Enero",AK$3="Abril",AK$3="Julio",AK$3="Octubre"),SUM(AH5:AJ5),0)</f>
        <v>0</v>
      </c>
      <c r="AL7" s="88">
        <f t="shared" si="3"/>
        <v>0</v>
      </c>
      <c r="AM7" s="88">
        <f t="shared" si="3"/>
        <v>0</v>
      </c>
      <c r="AN7" s="88">
        <f t="shared" si="3"/>
        <v>0</v>
      </c>
      <c r="AO7" s="88">
        <f t="shared" si="3"/>
        <v>0</v>
      </c>
      <c r="AP7" s="88">
        <f t="shared" si="3"/>
        <v>0</v>
      </c>
    </row>
    <row r="8" spans="1:43" s="86" customFormat="1">
      <c r="A8" s="86" t="s">
        <v>171</v>
      </c>
      <c r="B8" s="87"/>
      <c r="G8" s="88">
        <f t="shared" si="0"/>
        <v>0</v>
      </c>
      <c r="H8" s="88">
        <f t="shared" si="0"/>
        <v>0</v>
      </c>
      <c r="I8" s="88">
        <f t="shared" si="0"/>
        <v>0</v>
      </c>
      <c r="J8" s="88">
        <f t="shared" si="0"/>
        <v>0</v>
      </c>
      <c r="K8" s="88">
        <f t="shared" si="0"/>
        <v>0</v>
      </c>
      <c r="L8" s="88">
        <f t="shared" si="0"/>
        <v>0</v>
      </c>
      <c r="M8" s="88">
        <f t="shared" si="0"/>
        <v>0</v>
      </c>
      <c r="N8" s="88">
        <f t="shared" si="0"/>
        <v>0</v>
      </c>
      <c r="O8" s="88">
        <f t="shared" si="0"/>
        <v>0</v>
      </c>
      <c r="P8" s="88">
        <f t="shared" si="0"/>
        <v>0</v>
      </c>
      <c r="Q8" s="88">
        <f t="shared" si="1"/>
        <v>0</v>
      </c>
      <c r="R8" s="88">
        <f t="shared" si="1"/>
        <v>0</v>
      </c>
      <c r="S8" s="89">
        <f t="shared" si="1"/>
        <v>0</v>
      </c>
      <c r="T8" s="89">
        <f t="shared" si="1"/>
        <v>0</v>
      </c>
      <c r="U8" s="89">
        <f t="shared" si="1"/>
        <v>0</v>
      </c>
      <c r="V8" s="89">
        <f t="shared" si="1"/>
        <v>0</v>
      </c>
      <c r="W8" s="89">
        <f t="shared" si="1"/>
        <v>0</v>
      </c>
      <c r="X8" s="89">
        <f t="shared" si="1"/>
        <v>0</v>
      </c>
      <c r="Y8" s="89">
        <f t="shared" si="1"/>
        <v>0</v>
      </c>
      <c r="Z8" s="89">
        <f t="shared" si="1"/>
        <v>0</v>
      </c>
      <c r="AA8" s="89">
        <f t="shared" si="2"/>
        <v>0</v>
      </c>
      <c r="AB8" s="89">
        <f t="shared" si="2"/>
        <v>0</v>
      </c>
      <c r="AC8" s="89">
        <f t="shared" si="2"/>
        <v>0</v>
      </c>
      <c r="AD8" s="89">
        <f t="shared" si="2"/>
        <v>0</v>
      </c>
      <c r="AE8" s="88">
        <f t="shared" si="2"/>
        <v>0</v>
      </c>
      <c r="AF8" s="88">
        <f t="shared" si="2"/>
        <v>0</v>
      </c>
      <c r="AG8" s="88">
        <f t="shared" si="2"/>
        <v>0</v>
      </c>
      <c r="AH8" s="88">
        <f t="shared" si="2"/>
        <v>0</v>
      </c>
      <c r="AI8" s="88">
        <f t="shared" si="2"/>
        <v>0</v>
      </c>
      <c r="AJ8" s="88">
        <f t="shared" si="2"/>
        <v>0</v>
      </c>
      <c r="AK8" s="88">
        <f t="shared" si="3"/>
        <v>0</v>
      </c>
      <c r="AL8" s="88">
        <f t="shared" si="3"/>
        <v>0</v>
      </c>
      <c r="AM8" s="88">
        <f t="shared" si="3"/>
        <v>0</v>
      </c>
      <c r="AN8" s="88">
        <f t="shared" si="3"/>
        <v>0</v>
      </c>
      <c r="AO8" s="88">
        <f t="shared" si="3"/>
        <v>0</v>
      </c>
      <c r="AP8" s="88">
        <f t="shared" si="3"/>
        <v>0</v>
      </c>
    </row>
    <row r="9" spans="1:43" s="86" customFormat="1">
      <c r="B9" s="87"/>
      <c r="G9" s="88"/>
      <c r="H9" s="88"/>
      <c r="I9" s="88"/>
      <c r="J9" s="88"/>
      <c r="K9" s="88"/>
      <c r="L9" s="88"/>
      <c r="M9" s="88"/>
      <c r="N9" s="88"/>
      <c r="O9" s="88"/>
      <c r="P9" s="88"/>
      <c r="Q9" s="88"/>
      <c r="R9" s="88"/>
      <c r="S9" s="89"/>
      <c r="T9" s="89"/>
      <c r="U9" s="89"/>
      <c r="V9" s="89"/>
      <c r="W9" s="89"/>
      <c r="X9" s="89"/>
      <c r="Y9" s="89"/>
      <c r="Z9" s="89"/>
      <c r="AA9" s="89"/>
      <c r="AB9" s="89"/>
      <c r="AC9" s="89"/>
      <c r="AD9" s="89"/>
      <c r="AE9" s="88"/>
      <c r="AF9" s="88"/>
      <c r="AG9" s="88"/>
      <c r="AH9" s="88"/>
      <c r="AI9" s="88"/>
      <c r="AJ9" s="88"/>
      <c r="AK9" s="88"/>
      <c r="AL9" s="88"/>
      <c r="AM9" s="88"/>
      <c r="AN9" s="88"/>
      <c r="AO9" s="88"/>
      <c r="AP9" s="88"/>
    </row>
    <row r="10" spans="1:43" s="86" customFormat="1">
      <c r="A10" s="86" t="s">
        <v>220</v>
      </c>
      <c r="B10" s="87"/>
      <c r="G10" s="88"/>
      <c r="H10" s="88"/>
      <c r="I10" s="88"/>
      <c r="J10" s="88"/>
      <c r="K10" s="88"/>
      <c r="L10" s="88"/>
      <c r="M10" s="88"/>
      <c r="N10" s="88"/>
      <c r="O10" s="88"/>
      <c r="P10" s="88"/>
      <c r="Q10" s="88"/>
      <c r="R10" s="88">
        <f>SUM($G5:R6)</f>
        <v>0</v>
      </c>
      <c r="S10" s="89"/>
      <c r="T10" s="89"/>
      <c r="U10" s="89"/>
      <c r="V10" s="89"/>
      <c r="W10" s="89"/>
      <c r="X10" s="89"/>
      <c r="Y10" s="89"/>
      <c r="Z10" s="89"/>
      <c r="AA10" s="89"/>
      <c r="AB10" s="89"/>
      <c r="AC10" s="89"/>
      <c r="AD10" s="88">
        <f>SUM($G5:AD6)</f>
        <v>0</v>
      </c>
      <c r="AE10" s="88"/>
      <c r="AF10" s="88"/>
      <c r="AG10" s="88"/>
      <c r="AH10" s="88"/>
      <c r="AI10" s="88"/>
      <c r="AJ10" s="88"/>
      <c r="AK10" s="88"/>
      <c r="AL10" s="88"/>
      <c r="AM10" s="88"/>
      <c r="AN10" s="88"/>
      <c r="AO10" s="88"/>
      <c r="AP10" s="88">
        <f>SUM($G5:AP6)</f>
        <v>0</v>
      </c>
    </row>
    <row r="11" spans="1:43" s="86" customFormat="1">
      <c r="A11" s="86" t="s">
        <v>221</v>
      </c>
      <c r="B11" s="87"/>
      <c r="G11" s="88"/>
      <c r="H11" s="88"/>
      <c r="I11" s="88"/>
      <c r="J11" s="88"/>
      <c r="K11" s="88"/>
      <c r="L11" s="88"/>
      <c r="M11" s="88"/>
      <c r="N11" s="88"/>
      <c r="O11" s="88"/>
      <c r="P11" s="88"/>
      <c r="Q11" s="88"/>
      <c r="R11" s="88">
        <f>SUM($G7:R8)</f>
        <v>0</v>
      </c>
      <c r="S11" s="89"/>
      <c r="T11" s="89"/>
      <c r="U11" s="89"/>
      <c r="V11" s="89"/>
      <c r="W11" s="89"/>
      <c r="X11" s="89"/>
      <c r="Y11" s="89"/>
      <c r="Z11" s="89"/>
      <c r="AA11" s="89"/>
      <c r="AB11" s="89"/>
      <c r="AC11" s="89"/>
      <c r="AD11" s="88">
        <f>SUM($G7:AD8)</f>
        <v>0</v>
      </c>
      <c r="AE11" s="88"/>
      <c r="AF11" s="88"/>
      <c r="AG11" s="88"/>
      <c r="AH11" s="88"/>
      <c r="AI11" s="88"/>
      <c r="AJ11" s="88"/>
      <c r="AK11" s="88"/>
      <c r="AL11" s="88"/>
      <c r="AM11" s="88"/>
      <c r="AN11" s="88"/>
      <c r="AO11" s="88"/>
      <c r="AP11" s="88">
        <f>SUM($G7:AP8)</f>
        <v>0</v>
      </c>
    </row>
    <row r="12" spans="1:43" s="86" customFormat="1">
      <c r="A12" s="86" t="s">
        <v>222</v>
      </c>
      <c r="B12" s="87"/>
      <c r="G12" s="88"/>
      <c r="H12" s="88"/>
      <c r="I12" s="88"/>
      <c r="J12" s="88"/>
      <c r="K12" s="88"/>
      <c r="L12" s="88"/>
      <c r="M12" s="88"/>
      <c r="N12" s="88"/>
      <c r="O12" s="88"/>
      <c r="P12" s="88"/>
      <c r="Q12" s="88"/>
      <c r="R12" s="88">
        <f>+R10-R11</f>
        <v>0</v>
      </c>
      <c r="S12" s="89"/>
      <c r="T12" s="89"/>
      <c r="U12" s="89"/>
      <c r="V12" s="89"/>
      <c r="W12" s="89"/>
      <c r="X12" s="89"/>
      <c r="Y12" s="89"/>
      <c r="Z12" s="89"/>
      <c r="AA12" s="89"/>
      <c r="AB12" s="89"/>
      <c r="AC12" s="89"/>
      <c r="AD12" s="88">
        <f>+AD10-AD11</f>
        <v>0</v>
      </c>
      <c r="AE12" s="88"/>
      <c r="AF12" s="88"/>
      <c r="AG12" s="88"/>
      <c r="AH12" s="88"/>
      <c r="AI12" s="88"/>
      <c r="AJ12" s="88"/>
      <c r="AK12" s="88"/>
      <c r="AL12" s="88"/>
      <c r="AM12" s="88"/>
      <c r="AN12" s="88"/>
      <c r="AO12" s="88"/>
      <c r="AP12" s="88">
        <f>+AP10-AP11</f>
        <v>0</v>
      </c>
    </row>
    <row r="13" spans="1:43" ht="18.75">
      <c r="A13" s="17" t="s">
        <v>172</v>
      </c>
    </row>
    <row r="14" spans="1:43">
      <c r="A14" t="s">
        <v>173</v>
      </c>
      <c r="G14" s="84">
        <f>+'INGRESOS-GASTOS'!G49</f>
        <v>0</v>
      </c>
      <c r="H14" s="84">
        <f>+'INGRESOS-GASTOS'!H49</f>
        <v>0</v>
      </c>
      <c r="I14" s="84">
        <f>+'INGRESOS-GASTOS'!I49</f>
        <v>0</v>
      </c>
      <c r="J14" s="84">
        <f>+'INGRESOS-GASTOS'!J49</f>
        <v>0</v>
      </c>
      <c r="K14" s="84">
        <f>+'INGRESOS-GASTOS'!K49</f>
        <v>0</v>
      </c>
      <c r="L14" s="84">
        <f>+'INGRESOS-GASTOS'!L49</f>
        <v>0</v>
      </c>
      <c r="M14" s="84">
        <f>+'INGRESOS-GASTOS'!M49</f>
        <v>0</v>
      </c>
      <c r="N14" s="84">
        <f>+'INGRESOS-GASTOS'!N49</f>
        <v>0</v>
      </c>
      <c r="O14" s="84">
        <f>+'INGRESOS-GASTOS'!O49</f>
        <v>0</v>
      </c>
      <c r="P14" s="84">
        <f>+'INGRESOS-GASTOS'!P49</f>
        <v>0</v>
      </c>
      <c r="Q14" s="84">
        <f>+'INGRESOS-GASTOS'!Q49</f>
        <v>0</v>
      </c>
      <c r="R14" s="84">
        <f>+'INGRESOS-GASTOS'!R49</f>
        <v>0</v>
      </c>
      <c r="S14" s="85">
        <f>+'INGRESOS-GASTOS'!S49</f>
        <v>0</v>
      </c>
      <c r="T14" s="85">
        <f>+'INGRESOS-GASTOS'!T49</f>
        <v>0</v>
      </c>
      <c r="U14" s="85">
        <f>+'INGRESOS-GASTOS'!U49</f>
        <v>0</v>
      </c>
      <c r="V14" s="85">
        <f>+'INGRESOS-GASTOS'!V49</f>
        <v>0</v>
      </c>
      <c r="W14" s="85">
        <f>+'INGRESOS-GASTOS'!W49</f>
        <v>0</v>
      </c>
      <c r="X14" s="85">
        <f>+'INGRESOS-GASTOS'!X49</f>
        <v>0</v>
      </c>
      <c r="Y14" s="85">
        <f>+'INGRESOS-GASTOS'!Y49</f>
        <v>0</v>
      </c>
      <c r="Z14" s="85">
        <f>+'INGRESOS-GASTOS'!Z49</f>
        <v>0</v>
      </c>
      <c r="AA14" s="85">
        <f>+'INGRESOS-GASTOS'!AA49</f>
        <v>0</v>
      </c>
      <c r="AB14" s="85">
        <f>+'INGRESOS-GASTOS'!AB49</f>
        <v>0</v>
      </c>
      <c r="AC14" s="85">
        <f>+'INGRESOS-GASTOS'!AC49</f>
        <v>0</v>
      </c>
      <c r="AD14" s="85">
        <f>+'INGRESOS-GASTOS'!AD49</f>
        <v>0</v>
      </c>
      <c r="AE14" s="84">
        <f>+'INGRESOS-GASTOS'!AE49</f>
        <v>0</v>
      </c>
      <c r="AF14" s="84">
        <f>+'INGRESOS-GASTOS'!AF49</f>
        <v>0</v>
      </c>
      <c r="AG14" s="84">
        <f>+'INGRESOS-GASTOS'!AG49</f>
        <v>0</v>
      </c>
      <c r="AH14" s="84">
        <f>+'INGRESOS-GASTOS'!AH49</f>
        <v>0</v>
      </c>
      <c r="AI14" s="84">
        <f>+'INGRESOS-GASTOS'!AI49</f>
        <v>0</v>
      </c>
      <c r="AJ14" s="84">
        <f>+'INGRESOS-GASTOS'!AJ49</f>
        <v>0</v>
      </c>
      <c r="AK14" s="84">
        <f>+'INGRESOS-GASTOS'!AK49</f>
        <v>0</v>
      </c>
      <c r="AL14" s="84">
        <f>+'INGRESOS-GASTOS'!AL49</f>
        <v>0</v>
      </c>
      <c r="AM14" s="84">
        <f>+'INGRESOS-GASTOS'!AM49</f>
        <v>0</v>
      </c>
      <c r="AN14" s="84">
        <f>+'INGRESOS-GASTOS'!AN49</f>
        <v>0</v>
      </c>
      <c r="AO14" s="84">
        <f>+'INGRESOS-GASTOS'!AO49</f>
        <v>0</v>
      </c>
      <c r="AP14" s="84">
        <f>+'INGRESOS-GASTOS'!AP49</f>
        <v>0</v>
      </c>
    </row>
    <row r="15" spans="1:43">
      <c r="A15" t="s">
        <v>174</v>
      </c>
      <c r="G15" s="84">
        <f>+'INGRESOS-GASTOS'!G114</f>
        <v>0</v>
      </c>
      <c r="H15" s="84">
        <f>+'INGRESOS-GASTOS'!H114</f>
        <v>0</v>
      </c>
      <c r="I15" s="84">
        <f>+'INGRESOS-GASTOS'!I114</f>
        <v>0</v>
      </c>
      <c r="J15" s="84">
        <f>+'INGRESOS-GASTOS'!J114</f>
        <v>0</v>
      </c>
      <c r="K15" s="84">
        <f>+'INGRESOS-GASTOS'!K114</f>
        <v>0</v>
      </c>
      <c r="L15" s="84">
        <f>+'INGRESOS-GASTOS'!L114</f>
        <v>0</v>
      </c>
      <c r="M15" s="84">
        <f>+'INGRESOS-GASTOS'!M114</f>
        <v>0</v>
      </c>
      <c r="N15" s="84">
        <f>+'INGRESOS-GASTOS'!N114</f>
        <v>0</v>
      </c>
      <c r="O15" s="84">
        <f>+'INGRESOS-GASTOS'!O114</f>
        <v>0</v>
      </c>
      <c r="P15" s="84">
        <f>+'INGRESOS-GASTOS'!P114</f>
        <v>0</v>
      </c>
      <c r="Q15" s="84">
        <f>+'INGRESOS-GASTOS'!Q114</f>
        <v>0</v>
      </c>
      <c r="R15" s="84">
        <f>+'INGRESOS-GASTOS'!R114</f>
        <v>0</v>
      </c>
      <c r="S15" s="85">
        <f>+'INGRESOS-GASTOS'!S114</f>
        <v>0</v>
      </c>
      <c r="T15" s="85">
        <f>+'INGRESOS-GASTOS'!T114</f>
        <v>0</v>
      </c>
      <c r="U15" s="85">
        <f>+'INGRESOS-GASTOS'!U114</f>
        <v>0</v>
      </c>
      <c r="V15" s="85">
        <f>+'INGRESOS-GASTOS'!V114</f>
        <v>0</v>
      </c>
      <c r="W15" s="85">
        <f>+'INGRESOS-GASTOS'!W114</f>
        <v>0</v>
      </c>
      <c r="X15" s="85">
        <f>+'INGRESOS-GASTOS'!X114</f>
        <v>0</v>
      </c>
      <c r="Y15" s="85">
        <f>+'INGRESOS-GASTOS'!Y114</f>
        <v>0</v>
      </c>
      <c r="Z15" s="85">
        <f>+'INGRESOS-GASTOS'!Z114</f>
        <v>0</v>
      </c>
      <c r="AA15" s="85">
        <f>+'INGRESOS-GASTOS'!AA114</f>
        <v>0</v>
      </c>
      <c r="AB15" s="85">
        <f>+'INGRESOS-GASTOS'!AB114</f>
        <v>0</v>
      </c>
      <c r="AC15" s="85">
        <f>+'INGRESOS-GASTOS'!AC114</f>
        <v>0</v>
      </c>
      <c r="AD15" s="85">
        <f>+'INGRESOS-GASTOS'!AD114</f>
        <v>0</v>
      </c>
      <c r="AE15" s="84">
        <f>+'INGRESOS-GASTOS'!AE114</f>
        <v>0</v>
      </c>
      <c r="AF15" s="84">
        <f>+'INGRESOS-GASTOS'!AF114</f>
        <v>0</v>
      </c>
      <c r="AG15" s="84">
        <f>+'INGRESOS-GASTOS'!AG114</f>
        <v>0</v>
      </c>
      <c r="AH15" s="84">
        <f>+'INGRESOS-GASTOS'!AH114</f>
        <v>0</v>
      </c>
      <c r="AI15" s="84">
        <f>+'INGRESOS-GASTOS'!AI114</f>
        <v>0</v>
      </c>
      <c r="AJ15" s="84">
        <f>+'INGRESOS-GASTOS'!AJ114</f>
        <v>0</v>
      </c>
      <c r="AK15" s="84">
        <f>+'INGRESOS-GASTOS'!AK114</f>
        <v>0</v>
      </c>
      <c r="AL15" s="84">
        <f>+'INGRESOS-GASTOS'!AL114</f>
        <v>0</v>
      </c>
      <c r="AM15" s="84">
        <f>+'INGRESOS-GASTOS'!AM114</f>
        <v>0</v>
      </c>
      <c r="AN15" s="84">
        <f>+'INGRESOS-GASTOS'!AN114</f>
        <v>0</v>
      </c>
      <c r="AO15" s="84">
        <f>+'INGRESOS-GASTOS'!AO114</f>
        <v>0</v>
      </c>
      <c r="AP15" s="84">
        <f>+'INGRESOS-GASTOS'!AP114</f>
        <v>0</v>
      </c>
    </row>
    <row r="16" spans="1:43">
      <c r="A16" t="s">
        <v>175</v>
      </c>
      <c r="G16" s="84">
        <f>+'INGRESOS-GASTOS'!G166</f>
        <v>0</v>
      </c>
      <c r="H16" s="84">
        <f>+'INGRESOS-GASTOS'!H166</f>
        <v>0</v>
      </c>
      <c r="I16" s="84">
        <f>+'INGRESOS-GASTOS'!I166</f>
        <v>0</v>
      </c>
      <c r="J16" s="84">
        <f>+'INGRESOS-GASTOS'!J166</f>
        <v>0</v>
      </c>
      <c r="K16" s="84">
        <f>+'INGRESOS-GASTOS'!K166</f>
        <v>0</v>
      </c>
      <c r="L16" s="84">
        <f>+'INGRESOS-GASTOS'!L166</f>
        <v>0</v>
      </c>
      <c r="M16" s="84">
        <f>+'INGRESOS-GASTOS'!M166</f>
        <v>0</v>
      </c>
      <c r="N16" s="84">
        <f>+'INGRESOS-GASTOS'!N166</f>
        <v>0</v>
      </c>
      <c r="O16" s="84">
        <f>+'INGRESOS-GASTOS'!O166</f>
        <v>0</v>
      </c>
      <c r="P16" s="84">
        <f>+'INGRESOS-GASTOS'!P166</f>
        <v>0</v>
      </c>
      <c r="Q16" s="84">
        <f>+'INGRESOS-GASTOS'!Q166</f>
        <v>0</v>
      </c>
      <c r="R16" s="84">
        <f>+'INGRESOS-GASTOS'!R166</f>
        <v>0</v>
      </c>
      <c r="S16" s="85">
        <f>+'INGRESOS-GASTOS'!S166</f>
        <v>0</v>
      </c>
      <c r="T16" s="85">
        <f>+'INGRESOS-GASTOS'!T166</f>
        <v>0</v>
      </c>
      <c r="U16" s="85">
        <f>+'INGRESOS-GASTOS'!U166</f>
        <v>0</v>
      </c>
      <c r="V16" s="85">
        <f>+'INGRESOS-GASTOS'!V166</f>
        <v>0</v>
      </c>
      <c r="W16" s="85">
        <f>+'INGRESOS-GASTOS'!W166</f>
        <v>0</v>
      </c>
      <c r="X16" s="85">
        <f>+'INGRESOS-GASTOS'!X166</f>
        <v>0</v>
      </c>
      <c r="Y16" s="85">
        <f>+'INGRESOS-GASTOS'!Y166</f>
        <v>0</v>
      </c>
      <c r="Z16" s="85">
        <f>+'INGRESOS-GASTOS'!Z166</f>
        <v>0</v>
      </c>
      <c r="AA16" s="85">
        <f>+'INGRESOS-GASTOS'!AA166</f>
        <v>0</v>
      </c>
      <c r="AB16" s="85">
        <f>+'INGRESOS-GASTOS'!AB166</f>
        <v>0</v>
      </c>
      <c r="AC16" s="85">
        <f>+'INGRESOS-GASTOS'!AC166</f>
        <v>0</v>
      </c>
      <c r="AD16" s="85">
        <f>+'INGRESOS-GASTOS'!AD166</f>
        <v>0</v>
      </c>
      <c r="AE16" s="84">
        <f>+'INGRESOS-GASTOS'!AE166</f>
        <v>0</v>
      </c>
      <c r="AF16" s="84">
        <f>+'INGRESOS-GASTOS'!AF166</f>
        <v>0</v>
      </c>
      <c r="AG16" s="84">
        <f>+'INGRESOS-GASTOS'!AG166</f>
        <v>0</v>
      </c>
      <c r="AH16" s="84">
        <f>+'INGRESOS-GASTOS'!AH166</f>
        <v>0</v>
      </c>
      <c r="AI16" s="84">
        <f>+'INGRESOS-GASTOS'!AI166</f>
        <v>0</v>
      </c>
      <c r="AJ16" s="84">
        <f>+'INGRESOS-GASTOS'!AJ166</f>
        <v>0</v>
      </c>
      <c r="AK16" s="84">
        <f>+'INGRESOS-GASTOS'!AK166</f>
        <v>0</v>
      </c>
      <c r="AL16" s="84">
        <f>+'INGRESOS-GASTOS'!AL166</f>
        <v>0</v>
      </c>
      <c r="AM16" s="84">
        <f>+'INGRESOS-GASTOS'!AM166</f>
        <v>0</v>
      </c>
      <c r="AN16" s="84">
        <f>+'INGRESOS-GASTOS'!AN166</f>
        <v>0</v>
      </c>
      <c r="AO16" s="84">
        <f>+'INGRESOS-GASTOS'!AO166</f>
        <v>0</v>
      </c>
      <c r="AP16" s="84">
        <f>+'INGRESOS-GASTOS'!AP166</f>
        <v>0</v>
      </c>
    </row>
    <row r="17" spans="1:42">
      <c r="A17" t="s">
        <v>176</v>
      </c>
      <c r="G17" s="84">
        <f>-SUM('Tesorería mensual'!C12:C30)+G6+SUM('Resultados mensuales '!C11:C29)</f>
        <v>0</v>
      </c>
      <c r="H17" s="84">
        <f>-SUM('Tesorería mensual'!D12:D30)+H6+SUM('Resultados mensuales '!D11:D29)</f>
        <v>0</v>
      </c>
      <c r="I17" s="84">
        <f>-SUM('Tesorería mensual'!E12:E30)+I6+SUM('Resultados mensuales '!E11:E29)</f>
        <v>0</v>
      </c>
      <c r="J17" s="84">
        <f>-SUM('Tesorería mensual'!F12:F30)+J6+SUM('Resultados mensuales '!F11:F29)</f>
        <v>0</v>
      </c>
      <c r="K17" s="84">
        <f>-SUM('Tesorería mensual'!G12:G30)+K6+SUM('Resultados mensuales '!G11:G29)</f>
        <v>0</v>
      </c>
      <c r="L17" s="84">
        <f>-SUM('Tesorería mensual'!H12:H30)+L6+SUM('Resultados mensuales '!H11:H29)</f>
        <v>0</v>
      </c>
      <c r="M17" s="84">
        <f>-SUM('Tesorería mensual'!I12:I30)+M6+SUM('Resultados mensuales '!I11:I29)</f>
        <v>0</v>
      </c>
      <c r="N17" s="84">
        <f>-SUM('Tesorería mensual'!J12:J30)+N6+SUM('Resultados mensuales '!J11:J29)</f>
        <v>0</v>
      </c>
      <c r="O17" s="84">
        <f>-SUM('Tesorería mensual'!K12:K30)+O6+SUM('Resultados mensuales '!K11:K29)</f>
        <v>0</v>
      </c>
      <c r="P17" s="84">
        <f>-SUM('Tesorería mensual'!L12:L30)+P6+SUM('Resultados mensuales '!L11:L29)</f>
        <v>0</v>
      </c>
      <c r="Q17" s="84">
        <f>-SUM('Tesorería mensual'!M12:M30)+Q6+SUM('Resultados mensuales '!M11:M29)</f>
        <v>0</v>
      </c>
      <c r="R17" s="84">
        <f>-SUM('Tesorería mensual'!N12:N30)+R6+SUM('Resultados mensuales '!N11:N29)</f>
        <v>0</v>
      </c>
      <c r="S17" s="85">
        <f>-SUM('Tesorería mensual'!O12:O30)+S6+SUM('Resultados mensuales '!O11:O29)</f>
        <v>0</v>
      </c>
      <c r="T17" s="85">
        <f>-SUM('Tesorería mensual'!P12:P30)+T6+SUM('Resultados mensuales '!P11:P29)</f>
        <v>0</v>
      </c>
      <c r="U17" s="85">
        <f>-SUM('Tesorería mensual'!Q12:Q30)+U6+SUM('Resultados mensuales '!Q11:Q29)</f>
        <v>0</v>
      </c>
      <c r="V17" s="85">
        <f>-SUM('Tesorería mensual'!R12:R30)+V6+SUM('Resultados mensuales '!R11:R29)</f>
        <v>0</v>
      </c>
      <c r="W17" s="85">
        <f>-SUM('Tesorería mensual'!S12:S30)+W6+SUM('Resultados mensuales '!S11:S29)</f>
        <v>0</v>
      </c>
      <c r="X17" s="85">
        <f>-SUM('Tesorería mensual'!T12:T30)+X6+SUM('Resultados mensuales '!T11:T29)</f>
        <v>0</v>
      </c>
      <c r="Y17" s="85">
        <f>-SUM('Tesorería mensual'!U12:U30)+Y6+SUM('Resultados mensuales '!U11:U29)</f>
        <v>0</v>
      </c>
      <c r="Z17" s="85">
        <f>-SUM('Tesorería mensual'!V12:V30)+Z6+SUM('Resultados mensuales '!V11:V29)</f>
        <v>0</v>
      </c>
      <c r="AA17" s="85">
        <f>-SUM('Tesorería mensual'!W12:W30)+AA6+SUM('Resultados mensuales '!W11:W29)</f>
        <v>0</v>
      </c>
      <c r="AB17" s="85">
        <f>-SUM('Tesorería mensual'!X12:X30)+AB6+SUM('Resultados mensuales '!X11:X29)</f>
        <v>0</v>
      </c>
      <c r="AC17" s="85">
        <f>-SUM('Tesorería mensual'!Y12:Y30)+AC6+SUM('Resultados mensuales '!Y11:Y29)</f>
        <v>0</v>
      </c>
      <c r="AD17" s="85">
        <f>-SUM('Tesorería mensual'!Z12:Z30)+AD6+SUM('Resultados mensuales '!Z11:Z29)</f>
        <v>0</v>
      </c>
      <c r="AE17" s="84">
        <f>-SUM('Tesorería mensual'!AA12:AA30)+AE6+SUM('Resultados mensuales '!AA11:AA29)</f>
        <v>0</v>
      </c>
      <c r="AF17" s="84">
        <f>-SUM('Tesorería mensual'!AB12:AB30)+AF6+SUM('Resultados mensuales '!AB11:AB29)</f>
        <v>0</v>
      </c>
      <c r="AG17" s="84">
        <f>-SUM('Tesorería mensual'!AC12:AC30)+AG6+SUM('Resultados mensuales '!AC11:AC29)</f>
        <v>0</v>
      </c>
      <c r="AH17" s="84">
        <f>-SUM('Tesorería mensual'!AD12:AD30)+AH6+SUM('Resultados mensuales '!AD11:AD29)</f>
        <v>0</v>
      </c>
      <c r="AI17" s="84">
        <f>-SUM('Tesorería mensual'!AE12:AE30)+AI6+SUM('Resultados mensuales '!AE11:AE29)</f>
        <v>0</v>
      </c>
      <c r="AJ17" s="84">
        <f>-SUM('Tesorería mensual'!AF12:AF30)+AJ6+SUM('Resultados mensuales '!AF11:AF29)</f>
        <v>0</v>
      </c>
      <c r="AK17" s="84">
        <f>-SUM('Tesorería mensual'!AG12:AG30)+AK6+SUM('Resultados mensuales '!AG11:AG29)</f>
        <v>0</v>
      </c>
      <c r="AL17" s="84">
        <f>-SUM('Tesorería mensual'!AH12:AH30)+AL6+SUM('Resultados mensuales '!AH11:AH29)</f>
        <v>0</v>
      </c>
      <c r="AM17" s="84">
        <f>-SUM('Tesorería mensual'!AI12:AI30)+AM6+SUM('Resultados mensuales '!AI11:AI29)</f>
        <v>0</v>
      </c>
      <c r="AN17" s="84">
        <f>-SUM('Tesorería mensual'!AJ12:AJ30)+AN6+SUM('Resultados mensuales '!AJ11:AJ29)</f>
        <v>0</v>
      </c>
      <c r="AO17" s="84">
        <f>-SUM('Tesorería mensual'!AK12:AK30)+AO6+SUM('Resultados mensuales '!AK11:AK29)</f>
        <v>0</v>
      </c>
      <c r="AP17" s="84">
        <f>-SUM('Tesorería mensual'!AL12:AL30)+AP6+SUM('Resultados mensuales '!AL11:AL29)</f>
        <v>0</v>
      </c>
    </row>
    <row r="18" spans="1:42">
      <c r="A18" t="s">
        <v>177</v>
      </c>
      <c r="G18" s="84">
        <f>+'Inversión-Financiación'!G20</f>
        <v>0</v>
      </c>
      <c r="H18" s="84">
        <f>+'Inversión-Financiación'!H20</f>
        <v>0</v>
      </c>
      <c r="I18" s="84">
        <f>+'Inversión-Financiación'!I20</f>
        <v>0</v>
      </c>
      <c r="J18" s="84">
        <f>+'Inversión-Financiación'!J20</f>
        <v>0</v>
      </c>
      <c r="K18" s="84">
        <f>+'Inversión-Financiación'!K20</f>
        <v>0</v>
      </c>
      <c r="L18" s="84">
        <f>+'Inversión-Financiación'!L20</f>
        <v>0</v>
      </c>
      <c r="M18" s="84">
        <f>+'Inversión-Financiación'!M20</f>
        <v>0</v>
      </c>
      <c r="N18" s="84">
        <f>+'Inversión-Financiación'!N20</f>
        <v>0</v>
      </c>
      <c r="O18" s="84">
        <f>+'Inversión-Financiación'!O20</f>
        <v>0</v>
      </c>
      <c r="P18" s="84">
        <f>+'Inversión-Financiación'!P20</f>
        <v>0</v>
      </c>
      <c r="Q18" s="84">
        <f>+'Inversión-Financiación'!Q20</f>
        <v>0</v>
      </c>
      <c r="R18" s="84">
        <f>+'Inversión-Financiación'!R20</f>
        <v>0</v>
      </c>
      <c r="S18" s="85">
        <f>+'Inversión-Financiación'!S20</f>
        <v>0</v>
      </c>
      <c r="T18" s="85">
        <f>+'Inversión-Financiación'!T20</f>
        <v>0</v>
      </c>
      <c r="U18" s="85">
        <f>+'Inversión-Financiación'!U20</f>
        <v>0</v>
      </c>
      <c r="V18" s="85">
        <f>+'Inversión-Financiación'!V20</f>
        <v>0</v>
      </c>
      <c r="W18" s="85">
        <f>+'Inversión-Financiación'!W20</f>
        <v>0</v>
      </c>
      <c r="X18" s="85">
        <f>+'Inversión-Financiación'!X20</f>
        <v>0</v>
      </c>
      <c r="Y18" s="85">
        <f>+'Inversión-Financiación'!Y20</f>
        <v>0</v>
      </c>
      <c r="Z18" s="85">
        <f>+'Inversión-Financiación'!Z20</f>
        <v>0</v>
      </c>
      <c r="AA18" s="85">
        <f>+'Inversión-Financiación'!AA20</f>
        <v>0</v>
      </c>
      <c r="AB18" s="85">
        <f>+'Inversión-Financiación'!AB20</f>
        <v>0</v>
      </c>
      <c r="AC18" s="85">
        <f>+'Inversión-Financiación'!AC20</f>
        <v>0</v>
      </c>
      <c r="AD18" s="85">
        <f>+'Inversión-Financiación'!AD20</f>
        <v>0</v>
      </c>
      <c r="AE18" s="84">
        <f>+'Inversión-Financiación'!AE20</f>
        <v>0</v>
      </c>
      <c r="AF18" s="84">
        <f>+'Inversión-Financiación'!AF20</f>
        <v>0</v>
      </c>
      <c r="AG18" s="84">
        <f>+'Inversión-Financiación'!AG20</f>
        <v>0</v>
      </c>
      <c r="AH18" s="84">
        <f>+'Inversión-Financiación'!AH20</f>
        <v>0</v>
      </c>
      <c r="AI18" s="84">
        <f>+'Inversión-Financiación'!AI20</f>
        <v>0</v>
      </c>
      <c r="AJ18" s="84">
        <f>+'Inversión-Financiación'!AJ20</f>
        <v>0</v>
      </c>
      <c r="AK18" s="84">
        <f>+'Inversión-Financiación'!AK20</f>
        <v>0</v>
      </c>
      <c r="AL18" s="84">
        <f>+'Inversión-Financiación'!AL20</f>
        <v>0</v>
      </c>
      <c r="AM18" s="84">
        <f>+'Inversión-Financiación'!AM20</f>
        <v>0</v>
      </c>
      <c r="AN18" s="84">
        <f>+'Inversión-Financiación'!AN20</f>
        <v>0</v>
      </c>
      <c r="AO18" s="84">
        <f>+'Inversión-Financiación'!AO20</f>
        <v>0</v>
      </c>
      <c r="AP18" s="84">
        <f>+'Inversión-Financiación'!AP20</f>
        <v>0</v>
      </c>
    </row>
    <row r="19" spans="1:42" s="86" customFormat="1">
      <c r="A19" s="86" t="s">
        <v>178</v>
      </c>
      <c r="B19" s="87"/>
      <c r="G19" s="88">
        <f>+G14-G15-G16-G17-G18</f>
        <v>0</v>
      </c>
      <c r="H19" s="88">
        <f t="shared" ref="H19:AP19" si="4">+H14-H15-H16-H17-H18</f>
        <v>0</v>
      </c>
      <c r="I19" s="88">
        <f>+I14-I15-I16-I17-I18</f>
        <v>0</v>
      </c>
      <c r="J19" s="88">
        <f t="shared" si="4"/>
        <v>0</v>
      </c>
      <c r="K19" s="88">
        <f t="shared" si="4"/>
        <v>0</v>
      </c>
      <c r="L19" s="88">
        <f t="shared" si="4"/>
        <v>0</v>
      </c>
      <c r="M19" s="88">
        <f t="shared" si="4"/>
        <v>0</v>
      </c>
      <c r="N19" s="88">
        <f t="shared" si="4"/>
        <v>0</v>
      </c>
      <c r="O19" s="88">
        <f t="shared" si="4"/>
        <v>0</v>
      </c>
      <c r="P19" s="88">
        <f t="shared" si="4"/>
        <v>0</v>
      </c>
      <c r="Q19" s="88">
        <f t="shared" si="4"/>
        <v>0</v>
      </c>
      <c r="R19" s="88">
        <f t="shared" si="4"/>
        <v>0</v>
      </c>
      <c r="S19" s="89">
        <f t="shared" si="4"/>
        <v>0</v>
      </c>
      <c r="T19" s="89">
        <f t="shared" si="4"/>
        <v>0</v>
      </c>
      <c r="U19" s="89">
        <f t="shared" si="4"/>
        <v>0</v>
      </c>
      <c r="V19" s="89">
        <f t="shared" si="4"/>
        <v>0</v>
      </c>
      <c r="W19" s="89">
        <f t="shared" si="4"/>
        <v>0</v>
      </c>
      <c r="X19" s="89">
        <f t="shared" si="4"/>
        <v>0</v>
      </c>
      <c r="Y19" s="89">
        <f t="shared" si="4"/>
        <v>0</v>
      </c>
      <c r="Z19" s="89">
        <f t="shared" si="4"/>
        <v>0</v>
      </c>
      <c r="AA19" s="89">
        <f t="shared" si="4"/>
        <v>0</v>
      </c>
      <c r="AB19" s="89">
        <f t="shared" si="4"/>
        <v>0</v>
      </c>
      <c r="AC19" s="89">
        <f t="shared" si="4"/>
        <v>0</v>
      </c>
      <c r="AD19" s="89">
        <f t="shared" si="4"/>
        <v>0</v>
      </c>
      <c r="AE19" s="88">
        <f t="shared" si="4"/>
        <v>0</v>
      </c>
      <c r="AF19" s="88">
        <f t="shared" si="4"/>
        <v>0</v>
      </c>
      <c r="AG19" s="88">
        <f t="shared" si="4"/>
        <v>0</v>
      </c>
      <c r="AH19" s="88">
        <f t="shared" si="4"/>
        <v>0</v>
      </c>
      <c r="AI19" s="88">
        <f t="shared" si="4"/>
        <v>0</v>
      </c>
      <c r="AJ19" s="88">
        <f t="shared" si="4"/>
        <v>0</v>
      </c>
      <c r="AK19" s="88">
        <f t="shared" si="4"/>
        <v>0</v>
      </c>
      <c r="AL19" s="88">
        <f t="shared" si="4"/>
        <v>0</v>
      </c>
      <c r="AM19" s="88">
        <f t="shared" si="4"/>
        <v>0</v>
      </c>
      <c r="AN19" s="88">
        <f t="shared" si="4"/>
        <v>0</v>
      </c>
      <c r="AO19" s="88">
        <f t="shared" si="4"/>
        <v>0</v>
      </c>
      <c r="AP19" s="88">
        <f t="shared" si="4"/>
        <v>0</v>
      </c>
    </row>
    <row r="20" spans="1:42" s="86" customFormat="1">
      <c r="A20" s="86" t="s">
        <v>179</v>
      </c>
      <c r="B20" s="87"/>
      <c r="G20" s="88">
        <f>IF(OR(G$3="Enero",G$3="Abril",G$3="Julio",G$3="Octubre"),SUM(F19:$G19),0)-SUM(F21:$G21)</f>
        <v>0</v>
      </c>
      <c r="H20" s="88">
        <f>IF(OR(H$3="Enero",H$3="Abril",H$3="Julio",H$3="Octubre"),SUM($G19:G19),0)-SUM($G21:G21)</f>
        <v>0</v>
      </c>
      <c r="I20" s="88">
        <f>IF(OR(I$3="Enero",I$3="Abril",I$3="Julio",I$3="Octubre"),SUM($G19:H19),0)-SUM($G21:H21)</f>
        <v>0</v>
      </c>
      <c r="J20" s="88">
        <f>IF(OR(J$3="Enero",J$3="Abril",J$3="Julio",J$3="Octubre"),SUM($G19:I19),0)-SUM($G21:I21)</f>
        <v>0</v>
      </c>
      <c r="K20" s="88">
        <f>IF(OR(K$3="Enero",K$3="Abril",K$3="Julio",K$3="Octubre"),SUM($G19:J19),0)-SUM($G21:J21)</f>
        <v>0</v>
      </c>
      <c r="L20" s="88">
        <f>IF(OR(L$3="Enero",L$3="Abril",L$3="Julio",L$3="Octubre"),SUM($G19:K19),0)-SUM($G21:K21)</f>
        <v>0</v>
      </c>
      <c r="M20" s="88">
        <f>IF(OR(M$3="Enero",M$3="Abril",M$3="Julio",M$3="Octubre"),SUM($G19:L19),0)-SUM($G21:L21)</f>
        <v>0</v>
      </c>
      <c r="N20" s="88">
        <f>IF(OR(N$3="Enero",N$3="Abril",N$3="Julio",N$3="Octubre"),SUM($G19:M19),0)-SUM($G21:M21)</f>
        <v>0</v>
      </c>
      <c r="O20" s="88">
        <f>IF(OR(O$3="Enero",O$3="Abril",O$3="Julio",O$3="Octubre"),SUM($G19:N19),0)-SUM($G21:N21)</f>
        <v>0</v>
      </c>
      <c r="P20" s="88">
        <f>IF(OR(P$3="Enero",P$3="Abril",P$3="Julio",P$3="Octubre"),SUM($G19:O19),0)-SUM($G21:O21)</f>
        <v>0</v>
      </c>
      <c r="Q20" s="88">
        <f>IF(OR(Q$3="Enero",Q$3="Abril",Q$3="Julio",Q$3="Octubre"),SUM($G19:P19),0)-SUM($G21:P21)</f>
        <v>0</v>
      </c>
      <c r="R20" s="88">
        <f>IF(OR(R$3="Enero",R$3="Abril",R$3="Julio",R$3="Octubre"),SUM($G19:Q19),0)-SUM($G21:Q21)</f>
        <v>0</v>
      </c>
      <c r="S20" s="89">
        <f>IF(OR(S$3="Enero",S$3="Abril",S$3="Julio",S$3="Octubre"),SUM($G19:R19),0)-SUM($G21:R21)</f>
        <v>0</v>
      </c>
      <c r="T20" s="89">
        <f>IF(OR(T$3="Enero",T$3="Abril",T$3="Julio",T$3="Octubre"),SUM($G19:S19),0)-SUM($G21:S21)</f>
        <v>0</v>
      </c>
      <c r="U20" s="89">
        <f>IF(OR(U$3="Enero",U$3="Abril",U$3="Julio",U$3="Octubre"),SUM($G19:T19),0)-SUM($G21:T21)</f>
        <v>0</v>
      </c>
      <c r="V20" s="89">
        <f>IF(OR(V$3="Enero",V$3="Abril",V$3="Julio",V$3="Octubre"),SUM($G19:U19),0)-SUM($G21:U21)</f>
        <v>0</v>
      </c>
      <c r="W20" s="89">
        <f>IF(OR(W$3="Enero",W$3="Abril",W$3="Julio",W$3="Octubre"),SUM($G19:V19),0)-SUM($G21:V21)</f>
        <v>0</v>
      </c>
      <c r="X20" s="89">
        <f>IF(OR(X$3="Enero",X$3="Abril",X$3="Julio",X$3="Octubre"),SUM($G19:W19),0)-SUM($G21:W21)</f>
        <v>0</v>
      </c>
      <c r="Y20" s="89">
        <f>IF(OR(Y$3="Enero",Y$3="Abril",Y$3="Julio",Y$3="Octubre"),SUM($G19:X19),0)-SUM($G21:X21)</f>
        <v>0</v>
      </c>
      <c r="Z20" s="89">
        <f>IF(OR(Z$3="Enero",Z$3="Abril",Z$3="Julio",Z$3="Octubre"),SUM($G19:Y19),0)-SUM($G21:Y21)</f>
        <v>0</v>
      </c>
      <c r="AA20" s="89">
        <f>IF(OR(AA$3="Enero",AA$3="Abril",AA$3="Julio",AA$3="Octubre"),SUM($G19:Z19),0)-SUM($G21:Z21)</f>
        <v>0</v>
      </c>
      <c r="AB20" s="89">
        <f>IF(OR(AB$3="Enero",AB$3="Abril",AB$3="Julio",AB$3="Octubre"),SUM($G19:AA19),0)-SUM($G21:AA21)</f>
        <v>0</v>
      </c>
      <c r="AC20" s="89">
        <f>IF(OR(AC$3="Enero",AC$3="Abril",AC$3="Julio",AC$3="Octubre"),SUM($G19:AB19),0)-SUM($G21:AB21)</f>
        <v>0</v>
      </c>
      <c r="AD20" s="89">
        <f>IF(OR(AD$3="Enero",AD$3="Abril",AD$3="Julio",AD$3="Octubre"),SUM($G19:AC19),0)-SUM($G21:AC21)</f>
        <v>0</v>
      </c>
      <c r="AE20" s="88">
        <f>IF(OR(AE$3="Enero",AE$3="Abril",AE$3="Julio",AE$3="Octubre"),SUM($G19:AD19),0)-SUM($G21:AD21)</f>
        <v>0</v>
      </c>
      <c r="AF20" s="88">
        <f>IF(OR(AF$3="Enero",AF$3="Abril",AF$3="Julio",AF$3="Octubre"),SUM($G19:AE19),0)-SUM($G21:AE21)</f>
        <v>0</v>
      </c>
      <c r="AG20" s="88">
        <f>IF(OR(AG$3="Enero",AG$3="Abril",AG$3="Julio",AG$3="Octubre"),SUM($G19:AF19),0)-SUM($G21:AF21)</f>
        <v>0</v>
      </c>
      <c r="AH20" s="88">
        <f>IF(OR(AH$3="Enero",AH$3="Abril",AH$3="Julio",AH$3="Octubre"),SUM($G19:AG19),0)-SUM($G21:AG21)</f>
        <v>0</v>
      </c>
      <c r="AI20" s="88">
        <f>IF(OR(AI$3="Enero",AI$3="Abril",AI$3="Julio",AI$3="Octubre"),SUM($G19:AH19),0)-SUM($G21:AH21)</f>
        <v>0</v>
      </c>
      <c r="AJ20" s="88">
        <f>IF(OR(AJ$3="Enero",AJ$3="Abril",AJ$3="Julio",AJ$3="Octubre"),SUM($G19:AI19),0)-SUM($G21:AI21)</f>
        <v>0</v>
      </c>
      <c r="AK20" s="88">
        <f>IF(OR(AK$3="Enero",AK$3="Abril",AK$3="Julio",AK$3="Octubre"),SUM($G19:AJ19),0)-SUM($G21:AJ21)</f>
        <v>0</v>
      </c>
      <c r="AL20" s="88">
        <f>IF(OR(AL$3="Enero",AL$3="Abril",AL$3="Julio",AL$3="Octubre"),SUM($G19:AK19),0)-SUM($G21:AK21)</f>
        <v>0</v>
      </c>
      <c r="AM20" s="88">
        <f>IF(OR(AM$3="Enero",AM$3="Abril",AM$3="Julio",AM$3="Octubre"),SUM($G19:AL19),0)-SUM($G21:AL21)</f>
        <v>0</v>
      </c>
      <c r="AN20" s="88">
        <f>IF(OR(AN$3="Enero",AN$3="Abril",AN$3="Julio",AN$3="Octubre"),SUM($G19:AM19),0)-SUM($G21:AM21)</f>
        <v>0</v>
      </c>
      <c r="AO20" s="88">
        <f>IF(OR(AO$3="Enero",AO$3="Abril",AO$3="Julio",AO$3="Octubre"),SUM($G19:AN19),0)-SUM($G21:AN21)</f>
        <v>0</v>
      </c>
      <c r="AP20" s="88">
        <f>IF(OR(AP$3="Enero",AP$3="Abril",AP$3="Julio",AP$3="Octubre"),SUM($G19:AO19),0)-SUM($G21:AO21)</f>
        <v>0</v>
      </c>
    </row>
    <row r="21" spans="1:42" s="86" customFormat="1">
      <c r="A21" s="86" t="s">
        <v>180</v>
      </c>
      <c r="B21" s="87"/>
      <c r="G21" s="88">
        <v>0</v>
      </c>
      <c r="H21" s="88">
        <f>IF(H20&lt;0,0,H20)</f>
        <v>0</v>
      </c>
      <c r="I21" s="88">
        <f t="shared" ref="I21:AP21" si="5">IF(I20&lt;0,0,I20)</f>
        <v>0</v>
      </c>
      <c r="J21" s="88">
        <f t="shared" si="5"/>
        <v>0</v>
      </c>
      <c r="K21" s="88">
        <f t="shared" si="5"/>
        <v>0</v>
      </c>
      <c r="L21" s="88">
        <f t="shared" si="5"/>
        <v>0</v>
      </c>
      <c r="M21" s="88">
        <f t="shared" si="5"/>
        <v>0</v>
      </c>
      <c r="N21" s="88">
        <f t="shared" si="5"/>
        <v>0</v>
      </c>
      <c r="O21" s="88">
        <f t="shared" si="5"/>
        <v>0</v>
      </c>
      <c r="P21" s="88">
        <f t="shared" si="5"/>
        <v>0</v>
      </c>
      <c r="Q21" s="88">
        <f t="shared" si="5"/>
        <v>0</v>
      </c>
      <c r="R21" s="88">
        <f>IF(R20&lt;0,0,R20)</f>
        <v>0</v>
      </c>
      <c r="S21" s="89">
        <f t="shared" si="5"/>
        <v>0</v>
      </c>
      <c r="T21" s="89">
        <f t="shared" si="5"/>
        <v>0</v>
      </c>
      <c r="U21" s="89">
        <f>IF(U20&lt;0,0,U20)</f>
        <v>0</v>
      </c>
      <c r="V21" s="89">
        <f t="shared" si="5"/>
        <v>0</v>
      </c>
      <c r="W21" s="89">
        <f t="shared" si="5"/>
        <v>0</v>
      </c>
      <c r="X21" s="89">
        <f t="shared" si="5"/>
        <v>0</v>
      </c>
      <c r="Y21" s="89">
        <f t="shared" si="5"/>
        <v>0</v>
      </c>
      <c r="Z21" s="89">
        <f t="shared" si="5"/>
        <v>0</v>
      </c>
      <c r="AA21" s="89">
        <f t="shared" si="5"/>
        <v>0</v>
      </c>
      <c r="AB21" s="89">
        <f t="shared" si="5"/>
        <v>0</v>
      </c>
      <c r="AC21" s="89">
        <f t="shared" si="5"/>
        <v>0</v>
      </c>
      <c r="AD21" s="89">
        <f t="shared" si="5"/>
        <v>0</v>
      </c>
      <c r="AE21" s="88">
        <f t="shared" si="5"/>
        <v>0</v>
      </c>
      <c r="AF21" s="88">
        <f t="shared" si="5"/>
        <v>0</v>
      </c>
      <c r="AG21" s="88">
        <f t="shared" si="5"/>
        <v>0</v>
      </c>
      <c r="AH21" s="88">
        <f t="shared" si="5"/>
        <v>0</v>
      </c>
      <c r="AI21" s="88">
        <f t="shared" si="5"/>
        <v>0</v>
      </c>
      <c r="AJ21" s="88">
        <f t="shared" si="5"/>
        <v>0</v>
      </c>
      <c r="AK21" s="88">
        <f t="shared" si="5"/>
        <v>0</v>
      </c>
      <c r="AL21" s="88">
        <f t="shared" si="5"/>
        <v>0</v>
      </c>
      <c r="AM21" s="88">
        <f t="shared" si="5"/>
        <v>0</v>
      </c>
      <c r="AN21" s="88">
        <f t="shared" si="5"/>
        <v>0</v>
      </c>
      <c r="AO21" s="88">
        <f t="shared" si="5"/>
        <v>0</v>
      </c>
      <c r="AP21" s="88">
        <f t="shared" si="5"/>
        <v>0</v>
      </c>
    </row>
    <row r="23" spans="1:42">
      <c r="A23" s="86" t="s">
        <v>216</v>
      </c>
      <c r="B23"/>
      <c r="J23" t="s">
        <v>44</v>
      </c>
      <c r="R23" s="128">
        <f>SUM($G14:R14)</f>
        <v>0</v>
      </c>
      <c r="AD23" s="128">
        <f>SUM($G14:AD14)</f>
        <v>0</v>
      </c>
      <c r="AP23" s="128">
        <f>SUM($G14:AP14)</f>
        <v>0</v>
      </c>
    </row>
    <row r="24" spans="1:42">
      <c r="A24" s="86" t="s">
        <v>217</v>
      </c>
      <c r="R24" s="128">
        <f>SUM($G15:R18)</f>
        <v>0</v>
      </c>
      <c r="AD24" s="128">
        <f>SUM($G15:AD18)</f>
        <v>0</v>
      </c>
      <c r="AP24" s="128">
        <f>SUM($G15:AP18)</f>
        <v>0</v>
      </c>
    </row>
    <row r="25" spans="1:42">
      <c r="A25" s="86" t="s">
        <v>218</v>
      </c>
      <c r="B25"/>
      <c r="I25" t="s">
        <v>44</v>
      </c>
      <c r="R25" s="128">
        <f>SUM($G21:R21)</f>
        <v>0</v>
      </c>
      <c r="AD25" s="128">
        <f>SUM($G21:AD21)</f>
        <v>0</v>
      </c>
      <c r="AP25" s="128">
        <f>SUM($G21:AP21)</f>
        <v>0</v>
      </c>
    </row>
    <row r="26" spans="1:42">
      <c r="A26" s="86" t="s">
        <v>305</v>
      </c>
      <c r="J26" t="s">
        <v>44</v>
      </c>
      <c r="R26" s="128">
        <f>+R23-R24-R25</f>
        <v>0</v>
      </c>
      <c r="AD26" s="128">
        <f>+AD23-AD24-AD25</f>
        <v>0</v>
      </c>
      <c r="AP26" s="128">
        <f>+AP23-AP24-AP25</f>
        <v>0</v>
      </c>
    </row>
    <row r="27" spans="1:42">
      <c r="M27" t="s">
        <v>44</v>
      </c>
    </row>
    <row r="28" spans="1:42" ht="18.75">
      <c r="A28" s="17" t="s">
        <v>422</v>
      </c>
      <c r="M28" t="s">
        <v>44</v>
      </c>
    </row>
    <row r="29" spans="1:42">
      <c r="B29">
        <f>IF(Cuestionario!I5="Empresario Individual",0,1)</f>
        <v>0</v>
      </c>
      <c r="I29" t="s">
        <v>44</v>
      </c>
      <c r="K29" t="s">
        <v>44</v>
      </c>
      <c r="M29" t="s">
        <v>44</v>
      </c>
      <c r="N29" t="s">
        <v>44</v>
      </c>
      <c r="T29" t="s">
        <v>44</v>
      </c>
    </row>
    <row r="30" spans="1:42">
      <c r="B30" s="157" t="s">
        <v>423</v>
      </c>
      <c r="C30" s="157"/>
      <c r="D30" s="157"/>
      <c r="E30" s="157"/>
      <c r="F30" s="157"/>
      <c r="G30" s="157" t="s">
        <v>424</v>
      </c>
      <c r="H30" s="157" t="s">
        <v>425</v>
      </c>
      <c r="I30" t="s">
        <v>44</v>
      </c>
      <c r="J30" s="274"/>
    </row>
    <row r="31" spans="1:42">
      <c r="A31" s="86" t="s">
        <v>111</v>
      </c>
      <c r="B31" s="275">
        <f>Cuestionario!H110</f>
        <v>0</v>
      </c>
      <c r="G31" s="128">
        <f ca="1">+Resultados!C21</f>
        <v>0</v>
      </c>
      <c r="H31" s="128">
        <f ca="1">+G31*B31*$B$29</f>
        <v>0</v>
      </c>
      <c r="K31" s="158"/>
      <c r="M31" t="s">
        <v>44</v>
      </c>
    </row>
    <row r="32" spans="1:42">
      <c r="A32" s="86" t="s">
        <v>112</v>
      </c>
      <c r="B32" s="275">
        <f>Cuestionario!I110</f>
        <v>0</v>
      </c>
      <c r="G32" s="128">
        <f ca="1">IF($G$31&lt;0,Resultados!$C$21+Resultados!$E$21,Resultados!$E$21)</f>
        <v>0</v>
      </c>
      <c r="H32" s="128">
        <f ca="1">(+G32*B32)*$B$29</f>
        <v>0</v>
      </c>
      <c r="K32" s="158"/>
    </row>
    <row r="33" spans="1:45">
      <c r="A33" s="86" t="s">
        <v>113</v>
      </c>
      <c r="B33" s="275">
        <f>Cuestionario!J110</f>
        <v>0</v>
      </c>
      <c r="G33" s="128">
        <f ca="1">IF($G$31+G32&lt;0,Resultados!$C$21+Resultados!$E$21+Resultados!G21,Resultados!$G$21)</f>
        <v>0</v>
      </c>
      <c r="H33" s="128">
        <f ca="1">(G33*B33)*$B$29</f>
        <v>0</v>
      </c>
      <c r="K33" s="158"/>
    </row>
    <row r="34" spans="1:45">
      <c r="A34" s="86" t="s">
        <v>426</v>
      </c>
      <c r="G34" s="276">
        <f ca="1">$H$31/12</f>
        <v>0</v>
      </c>
      <c r="H34" s="276">
        <f t="shared" ref="H34:R34" ca="1" si="6">$H$31/12</f>
        <v>0</v>
      </c>
      <c r="I34" s="276">
        <f t="shared" ca="1" si="6"/>
        <v>0</v>
      </c>
      <c r="J34" s="276">
        <f t="shared" ca="1" si="6"/>
        <v>0</v>
      </c>
      <c r="K34" s="276">
        <f t="shared" ca="1" si="6"/>
        <v>0</v>
      </c>
      <c r="L34" s="276">
        <f t="shared" ca="1" si="6"/>
        <v>0</v>
      </c>
      <c r="M34" s="276">
        <f t="shared" ca="1" si="6"/>
        <v>0</v>
      </c>
      <c r="N34" s="276">
        <f t="shared" ca="1" si="6"/>
        <v>0</v>
      </c>
      <c r="O34" s="276">
        <f t="shared" ca="1" si="6"/>
        <v>0</v>
      </c>
      <c r="P34" s="276">
        <f t="shared" ca="1" si="6"/>
        <v>0</v>
      </c>
      <c r="Q34" s="276">
        <f t="shared" ca="1" si="6"/>
        <v>0</v>
      </c>
      <c r="R34" s="276">
        <f t="shared" ca="1" si="6"/>
        <v>0</v>
      </c>
      <c r="S34" s="276">
        <f ca="1">$H$32/12</f>
        <v>0</v>
      </c>
      <c r="T34" s="276">
        <f t="shared" ref="T34:AD34" ca="1" si="7">$H$32/12</f>
        <v>0</v>
      </c>
      <c r="U34" s="276">
        <f t="shared" ca="1" si="7"/>
        <v>0</v>
      </c>
      <c r="V34" s="276">
        <f t="shared" ca="1" si="7"/>
        <v>0</v>
      </c>
      <c r="W34" s="276">
        <f t="shared" ca="1" si="7"/>
        <v>0</v>
      </c>
      <c r="X34" s="276">
        <f t="shared" ca="1" si="7"/>
        <v>0</v>
      </c>
      <c r="Y34" s="276">
        <f t="shared" ca="1" si="7"/>
        <v>0</v>
      </c>
      <c r="Z34" s="276">
        <f t="shared" ca="1" si="7"/>
        <v>0</v>
      </c>
      <c r="AA34" s="276">
        <f t="shared" ca="1" si="7"/>
        <v>0</v>
      </c>
      <c r="AB34" s="276">
        <f t="shared" ca="1" si="7"/>
        <v>0</v>
      </c>
      <c r="AC34" s="276">
        <f t="shared" ca="1" si="7"/>
        <v>0</v>
      </c>
      <c r="AD34" s="276">
        <f t="shared" ca="1" si="7"/>
        <v>0</v>
      </c>
      <c r="AE34" s="276">
        <f ca="1">$H$33/12</f>
        <v>0</v>
      </c>
      <c r="AF34" s="276">
        <f t="shared" ref="AF34:AP34" ca="1" si="8">$H$33/12</f>
        <v>0</v>
      </c>
      <c r="AG34" s="276">
        <f t="shared" ca="1" si="8"/>
        <v>0</v>
      </c>
      <c r="AH34" s="276">
        <f t="shared" ca="1" si="8"/>
        <v>0</v>
      </c>
      <c r="AI34" s="276">
        <f t="shared" ca="1" si="8"/>
        <v>0</v>
      </c>
      <c r="AJ34" s="276">
        <f t="shared" ca="1" si="8"/>
        <v>0</v>
      </c>
      <c r="AK34" s="276">
        <f t="shared" ca="1" si="8"/>
        <v>0</v>
      </c>
      <c r="AL34" s="276">
        <f t="shared" ca="1" si="8"/>
        <v>0</v>
      </c>
      <c r="AM34" s="276">
        <f t="shared" ca="1" si="8"/>
        <v>0</v>
      </c>
      <c r="AN34" s="276">
        <f t="shared" ca="1" si="8"/>
        <v>0</v>
      </c>
      <c r="AO34" s="276">
        <f t="shared" ca="1" si="8"/>
        <v>0</v>
      </c>
      <c r="AP34" s="276">
        <f t="shared" ca="1" si="8"/>
        <v>0</v>
      </c>
    </row>
    <row r="35" spans="1:45">
      <c r="A35" t="s">
        <v>427</v>
      </c>
      <c r="G35" s="276"/>
      <c r="H35" s="276"/>
      <c r="I35" s="276"/>
      <c r="J35" s="276"/>
      <c r="K35" s="276"/>
      <c r="L35" s="276"/>
      <c r="M35" s="276"/>
      <c r="N35" s="276"/>
      <c r="O35" s="276"/>
      <c r="P35" s="276"/>
      <c r="Q35" s="276"/>
      <c r="R35" s="128">
        <f ca="1">IF(SUM(G34:R34)&gt;0,SUM(G34:R34),0)</f>
        <v>0</v>
      </c>
      <c r="S35" s="276"/>
      <c r="T35" s="276"/>
      <c r="U35" s="276"/>
      <c r="V35" s="276"/>
      <c r="W35" s="276"/>
      <c r="X35" s="276"/>
      <c r="Y35" s="276"/>
      <c r="Z35" s="276"/>
      <c r="AA35" s="276"/>
      <c r="AB35" s="276"/>
      <c r="AC35" s="276"/>
      <c r="AD35" s="128">
        <f ca="1">IF(SUM(S34:AD34)&gt;0,SUM(S34:AD34),0)</f>
        <v>0</v>
      </c>
      <c r="AE35" s="276"/>
      <c r="AF35" s="276"/>
      <c r="AG35" s="276"/>
      <c r="AH35" s="276"/>
      <c r="AI35" s="276"/>
      <c r="AJ35" s="276"/>
      <c r="AK35" s="276"/>
      <c r="AL35" s="276"/>
      <c r="AM35" s="276"/>
      <c r="AN35" s="276"/>
      <c r="AO35" s="276"/>
      <c r="AP35" s="128">
        <f ca="1">IF(SUM(AE34:AP34)&gt;0,SUM(AE34:AP34),0)</f>
        <v>0</v>
      </c>
    </row>
    <row r="36" spans="1:45" ht="18.75" customHeight="1">
      <c r="A36" s="86" t="s">
        <v>428</v>
      </c>
      <c r="G36" s="276"/>
      <c r="H36" s="276"/>
      <c r="I36" s="276"/>
      <c r="J36" s="276"/>
      <c r="K36" s="276"/>
      <c r="L36" s="276"/>
      <c r="M36" s="276"/>
      <c r="N36" s="276"/>
      <c r="O36" s="276"/>
      <c r="P36" s="276"/>
      <c r="Q36" s="276"/>
      <c r="R36" s="276"/>
      <c r="S36" s="276"/>
      <c r="T36" s="276"/>
      <c r="U36" s="276"/>
      <c r="V36" s="276"/>
      <c r="W36" s="276"/>
      <c r="X36" s="276"/>
      <c r="Y36" s="276">
        <f ca="1">SUM(G34:R34)</f>
        <v>0</v>
      </c>
      <c r="Z36" s="276"/>
      <c r="AA36" s="276"/>
      <c r="AB36" s="276">
        <f ca="1">IF($R35&gt;0,$R35*0.18,0)</f>
        <v>0</v>
      </c>
      <c r="AC36" s="276"/>
      <c r="AD36" s="276">
        <f ca="1">IF($R35&gt;0,$R35*0.18,0)</f>
        <v>0</v>
      </c>
      <c r="AE36" s="276"/>
      <c r="AF36" s="276"/>
      <c r="AG36" s="276"/>
      <c r="AH36" s="276">
        <f ca="1">IF($R35&gt;0,$R35*0.18,0)</f>
        <v>0</v>
      </c>
      <c r="AI36" s="276"/>
      <c r="AJ36" s="276"/>
      <c r="AK36" s="276">
        <f ca="1">SUM(S34:AD34)-SUM(AB36:AH36)</f>
        <v>0</v>
      </c>
      <c r="AL36" s="276"/>
      <c r="AM36" s="276"/>
      <c r="AN36" s="276">
        <f ca="1">IF($AD35&gt;0,$AD35*0.18,0)</f>
        <v>0</v>
      </c>
      <c r="AO36" s="276"/>
      <c r="AP36" s="276">
        <f ca="1">IF($AD35&gt;0,$AD35*0.18,0)</f>
        <v>0</v>
      </c>
    </row>
    <row r="37" spans="1:45">
      <c r="G37" s="276"/>
      <c r="H37" s="276"/>
      <c r="I37" s="276"/>
      <c r="J37" s="276"/>
      <c r="K37" s="276"/>
      <c r="L37" s="276"/>
      <c r="M37" s="276"/>
      <c r="N37" s="276"/>
      <c r="O37" s="276"/>
      <c r="P37" s="276"/>
      <c r="Q37" s="276"/>
      <c r="R37" s="128"/>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row>
    <row r="38" spans="1:45" s="77" customFormat="1" ht="18.75" customHeight="1">
      <c r="A38" s="1125" t="s">
        <v>556</v>
      </c>
      <c r="B38" s="1125"/>
      <c r="C38" s="1125"/>
      <c r="D38" s="1125"/>
      <c r="E38" s="1125"/>
      <c r="F38" s="1125"/>
      <c r="G38" s="1125"/>
      <c r="H38" s="1125"/>
      <c r="I38"/>
      <c r="J38" t="s">
        <v>44</v>
      </c>
      <c r="K38"/>
      <c r="L38"/>
      <c r="M38"/>
      <c r="N38"/>
      <c r="O38"/>
      <c r="P38"/>
      <c r="Q38"/>
      <c r="R38"/>
      <c r="S38"/>
      <c r="T38"/>
      <c r="U38"/>
      <c r="V38"/>
      <c r="W38"/>
      <c r="X38"/>
      <c r="Y38"/>
      <c r="Z38"/>
      <c r="AA38"/>
      <c r="AB38"/>
      <c r="AC38"/>
      <c r="AD38"/>
      <c r="AE38"/>
      <c r="AF38"/>
      <c r="AG38"/>
      <c r="AH38"/>
      <c r="AI38"/>
      <c r="AJ38"/>
      <c r="AK38"/>
      <c r="AL38"/>
      <c r="AM38"/>
      <c r="AN38"/>
      <c r="AO38"/>
      <c r="AP38"/>
      <c r="AQ38"/>
      <c r="AR38"/>
      <c r="AS38"/>
    </row>
    <row r="39" spans="1:45" s="77" customFormat="1" ht="31.5">
      <c r="A39"/>
      <c r="B39" s="276">
        <f>IF(AND(Cuestionario!$C$110="Estimación directa",Cuestionario!$I$5="Empresario Individual"),1,0)</f>
        <v>1</v>
      </c>
      <c r="C39"/>
      <c r="D39"/>
      <c r="E39"/>
      <c r="F39"/>
      <c r="G39" s="16" t="str">
        <f t="shared" ref="G39:AP39" si="9">+G3</f>
        <v>Abril</v>
      </c>
      <c r="H39" s="16" t="str">
        <f t="shared" si="9"/>
        <v>Mayo</v>
      </c>
      <c r="I39" s="16" t="str">
        <f t="shared" si="9"/>
        <v>Junio</v>
      </c>
      <c r="J39" s="16" t="str">
        <f t="shared" si="9"/>
        <v>Julio</v>
      </c>
      <c r="K39" s="16" t="str">
        <f t="shared" si="9"/>
        <v>Agosto</v>
      </c>
      <c r="L39" s="16" t="str">
        <f t="shared" si="9"/>
        <v>Septiembre</v>
      </c>
      <c r="M39" s="16" t="str">
        <f t="shared" si="9"/>
        <v>Octubre</v>
      </c>
      <c r="N39" s="16" t="str">
        <f t="shared" si="9"/>
        <v>Noviembre</v>
      </c>
      <c r="O39" s="16" t="str">
        <f t="shared" si="9"/>
        <v>Diciembre</v>
      </c>
      <c r="P39" s="16" t="str">
        <f t="shared" si="9"/>
        <v>Enero</v>
      </c>
      <c r="Q39" s="16" t="str">
        <f t="shared" si="9"/>
        <v>Febrero</v>
      </c>
      <c r="R39" s="152" t="str">
        <f t="shared" si="9"/>
        <v>Marzo</v>
      </c>
      <c r="S39" s="153" t="str">
        <f t="shared" si="9"/>
        <v>Abril</v>
      </c>
      <c r="T39" s="154" t="str">
        <f t="shared" si="9"/>
        <v>Mayo</v>
      </c>
      <c r="U39" s="154" t="str">
        <f t="shared" si="9"/>
        <v>Junio</v>
      </c>
      <c r="V39" s="154" t="str">
        <f t="shared" si="9"/>
        <v>Julio</v>
      </c>
      <c r="W39" s="154" t="str">
        <f t="shared" si="9"/>
        <v>Agosto</v>
      </c>
      <c r="X39" s="154" t="str">
        <f t="shared" si="9"/>
        <v>Septiembre</v>
      </c>
      <c r="Y39" s="154" t="str">
        <f t="shared" si="9"/>
        <v>Octubre</v>
      </c>
      <c r="Z39" s="154" t="str">
        <f t="shared" si="9"/>
        <v>Noviembre</v>
      </c>
      <c r="AA39" s="154" t="str">
        <f t="shared" si="9"/>
        <v>Diciembre</v>
      </c>
      <c r="AB39" s="154" t="str">
        <f t="shared" si="9"/>
        <v>Enero</v>
      </c>
      <c r="AC39" s="154" t="str">
        <f t="shared" si="9"/>
        <v>Febrero</v>
      </c>
      <c r="AD39" s="155" t="str">
        <f t="shared" si="9"/>
        <v>Marzo</v>
      </c>
      <c r="AE39" s="16" t="str">
        <f t="shared" si="9"/>
        <v>Abril</v>
      </c>
      <c r="AF39" s="16" t="str">
        <f t="shared" si="9"/>
        <v>Mayo</v>
      </c>
      <c r="AG39" s="16" t="str">
        <f t="shared" si="9"/>
        <v>Junio</v>
      </c>
      <c r="AH39" s="16" t="str">
        <f t="shared" si="9"/>
        <v>Julio</v>
      </c>
      <c r="AI39" s="16" t="str">
        <f t="shared" si="9"/>
        <v>Agosto</v>
      </c>
      <c r="AJ39" s="16" t="str">
        <f t="shared" si="9"/>
        <v>Septiembre</v>
      </c>
      <c r="AK39" s="16" t="str">
        <f t="shared" si="9"/>
        <v>Octubre</v>
      </c>
      <c r="AL39" s="16" t="str">
        <f t="shared" si="9"/>
        <v>Noviembre</v>
      </c>
      <c r="AM39" s="16" t="str">
        <f t="shared" si="9"/>
        <v>Diciembre</v>
      </c>
      <c r="AN39" s="16" t="str">
        <f t="shared" si="9"/>
        <v>Enero</v>
      </c>
      <c r="AO39" s="16" t="str">
        <f t="shared" si="9"/>
        <v>Febrero</v>
      </c>
      <c r="AP39" s="152" t="str">
        <f t="shared" si="9"/>
        <v>Marzo</v>
      </c>
      <c r="AQ39"/>
      <c r="AR39"/>
      <c r="AS39"/>
    </row>
    <row r="40" spans="1:45">
      <c r="A40" t="s">
        <v>429</v>
      </c>
      <c r="G40" s="128">
        <f>'Personal retribución'!K41</f>
        <v>0</v>
      </c>
      <c r="H40" s="128">
        <f>'Personal retribución'!L41</f>
        <v>0</v>
      </c>
      <c r="I40" s="128">
        <f>'Personal retribución'!M41</f>
        <v>0</v>
      </c>
      <c r="J40" s="128">
        <f>'Personal retribución'!N41</f>
        <v>0</v>
      </c>
      <c r="K40" s="128">
        <f>'Personal retribución'!O41</f>
        <v>0</v>
      </c>
      <c r="L40" s="128">
        <f>'Personal retribución'!P41</f>
        <v>0</v>
      </c>
      <c r="M40" s="128">
        <f>'Personal retribución'!Q41</f>
        <v>0</v>
      </c>
      <c r="N40" s="128">
        <f>'Personal retribución'!R41</f>
        <v>0</v>
      </c>
      <c r="O40" s="128">
        <f>'Personal retribución'!S41</f>
        <v>0</v>
      </c>
      <c r="P40" s="128">
        <f>'Personal retribución'!T41</f>
        <v>0</v>
      </c>
      <c r="Q40" s="128">
        <f>'Personal retribución'!U41</f>
        <v>0</v>
      </c>
      <c r="R40" s="128">
        <f>'Personal retribución'!V41</f>
        <v>0</v>
      </c>
      <c r="S40" s="128">
        <f>'Personal retribución'!W41</f>
        <v>0</v>
      </c>
      <c r="T40" s="128">
        <f>'Personal retribución'!X41</f>
        <v>0</v>
      </c>
      <c r="U40" s="128">
        <f>'Personal retribución'!Y41</f>
        <v>0</v>
      </c>
      <c r="V40" s="128">
        <f>'Personal retribución'!Z41</f>
        <v>0</v>
      </c>
      <c r="W40" s="128">
        <f>'Personal retribución'!AA41</f>
        <v>0</v>
      </c>
      <c r="X40" s="128">
        <f>'Personal retribución'!AB41</f>
        <v>0</v>
      </c>
      <c r="Y40" s="128">
        <f>'Personal retribución'!AC41</f>
        <v>0</v>
      </c>
      <c r="Z40" s="128">
        <f>'Personal retribución'!AD41</f>
        <v>0</v>
      </c>
      <c r="AA40" s="128">
        <f>'Personal retribución'!AE41</f>
        <v>0</v>
      </c>
      <c r="AB40" s="128">
        <f>'Personal retribución'!AF41</f>
        <v>0</v>
      </c>
      <c r="AC40" s="128">
        <f>'Personal retribución'!AG41</f>
        <v>0</v>
      </c>
      <c r="AD40" s="128">
        <f>'Personal retribución'!AH41</f>
        <v>0</v>
      </c>
      <c r="AE40" s="128">
        <f>'Personal retribución'!AI41</f>
        <v>0</v>
      </c>
      <c r="AF40" s="128">
        <f>'Personal retribución'!AJ41</f>
        <v>0</v>
      </c>
      <c r="AG40" s="128">
        <f>'Personal retribución'!AK41</f>
        <v>0</v>
      </c>
      <c r="AH40" s="128">
        <f>'Personal retribución'!AL41</f>
        <v>0</v>
      </c>
      <c r="AI40" s="128">
        <f>'Personal retribución'!AM41</f>
        <v>0</v>
      </c>
      <c r="AJ40" s="128">
        <f>'Personal retribución'!AN41</f>
        <v>0</v>
      </c>
      <c r="AK40" s="128">
        <f>'Personal retribución'!AO41</f>
        <v>0</v>
      </c>
      <c r="AL40" s="128">
        <f>'Personal retribución'!AP41</f>
        <v>0</v>
      </c>
      <c r="AM40" s="128">
        <f>'Personal retribución'!AQ41</f>
        <v>0</v>
      </c>
      <c r="AN40" s="128">
        <f>'Personal retribución'!AR41</f>
        <v>0</v>
      </c>
      <c r="AO40" s="128">
        <f>'Personal retribución'!AS41</f>
        <v>0</v>
      </c>
      <c r="AP40" s="128">
        <f>'Personal retribución'!AT41</f>
        <v>0</v>
      </c>
      <c r="AQ40" s="77"/>
      <c r="AR40" s="77"/>
      <c r="AS40" s="77"/>
    </row>
    <row r="41" spans="1:45">
      <c r="A41" t="s">
        <v>430</v>
      </c>
      <c r="G41" s="128">
        <f ca="1">+'Resultados mensuales '!C39</f>
        <v>0</v>
      </c>
      <c r="H41" s="128">
        <f ca="1">+'Resultados mensuales '!D39</f>
        <v>0</v>
      </c>
      <c r="I41" s="128">
        <f ca="1">+'Resultados mensuales '!E39</f>
        <v>0</v>
      </c>
      <c r="J41" s="128">
        <f ca="1">+'Resultados mensuales '!F39</f>
        <v>0</v>
      </c>
      <c r="K41" s="128">
        <f ca="1">+'Resultados mensuales '!G39</f>
        <v>0</v>
      </c>
      <c r="L41" s="128">
        <f ca="1">+'Resultados mensuales '!H39</f>
        <v>0</v>
      </c>
      <c r="M41" s="128">
        <f ca="1">+'Resultados mensuales '!I39</f>
        <v>0</v>
      </c>
      <c r="N41" s="128">
        <f ca="1">+'Resultados mensuales '!J39</f>
        <v>0</v>
      </c>
      <c r="O41" s="128">
        <f ca="1">+'Resultados mensuales '!K39</f>
        <v>0</v>
      </c>
      <c r="P41" s="128">
        <f ca="1">+'Resultados mensuales '!L39</f>
        <v>0</v>
      </c>
      <c r="Q41" s="128">
        <f ca="1">+'Resultados mensuales '!M39</f>
        <v>0</v>
      </c>
      <c r="R41" s="128">
        <f ca="1">+'Resultados mensuales '!N39</f>
        <v>0</v>
      </c>
      <c r="S41" s="128">
        <f ca="1">+'Resultados mensuales '!O39</f>
        <v>0</v>
      </c>
      <c r="T41" s="128">
        <f ca="1">+'Resultados mensuales '!P39</f>
        <v>0</v>
      </c>
      <c r="U41" s="128">
        <f ca="1">+'Resultados mensuales '!Q39</f>
        <v>0</v>
      </c>
      <c r="V41" s="128">
        <f ca="1">+'Resultados mensuales '!R39</f>
        <v>0</v>
      </c>
      <c r="W41" s="128">
        <f ca="1">+'Resultados mensuales '!S39</f>
        <v>0</v>
      </c>
      <c r="X41" s="128">
        <f ca="1">+'Resultados mensuales '!T39</f>
        <v>0</v>
      </c>
      <c r="Y41" s="128">
        <f ca="1">+'Resultados mensuales '!U39</f>
        <v>0</v>
      </c>
      <c r="Z41" s="128">
        <f ca="1">+'Resultados mensuales '!V39</f>
        <v>0</v>
      </c>
      <c r="AA41" s="128">
        <f ca="1">+'Resultados mensuales '!W39</f>
        <v>0</v>
      </c>
      <c r="AB41" s="128">
        <f ca="1">+'Resultados mensuales '!X39</f>
        <v>0</v>
      </c>
      <c r="AC41" s="128">
        <f ca="1">+'Resultados mensuales '!Y39</f>
        <v>0</v>
      </c>
      <c r="AD41" s="128">
        <f ca="1">+'Resultados mensuales '!Z39</f>
        <v>0</v>
      </c>
      <c r="AE41" s="128">
        <f ca="1">+'Resultados mensuales '!AA39</f>
        <v>0</v>
      </c>
      <c r="AF41" s="128">
        <f ca="1">+'Resultados mensuales '!AB39</f>
        <v>0</v>
      </c>
      <c r="AG41" s="128">
        <f ca="1">+'Resultados mensuales '!AC39</f>
        <v>0</v>
      </c>
      <c r="AH41" s="128">
        <f ca="1">+'Resultados mensuales '!AD39</f>
        <v>0</v>
      </c>
      <c r="AI41" s="128">
        <f ca="1">+'Resultados mensuales '!AE39</f>
        <v>0</v>
      </c>
      <c r="AJ41" s="128">
        <f ca="1">+'Resultados mensuales '!AF39</f>
        <v>0</v>
      </c>
      <c r="AK41" s="128">
        <f ca="1">+'Resultados mensuales '!AG39</f>
        <v>0</v>
      </c>
      <c r="AL41" s="128">
        <f ca="1">+'Resultados mensuales '!AH39</f>
        <v>0</v>
      </c>
      <c r="AM41" s="128">
        <f ca="1">+'Resultados mensuales '!AI39</f>
        <v>0</v>
      </c>
      <c r="AN41" s="128">
        <f ca="1">+'Resultados mensuales '!AJ39</f>
        <v>0</v>
      </c>
      <c r="AO41" s="128">
        <f ca="1">+'Resultados mensuales '!AK39</f>
        <v>0</v>
      </c>
      <c r="AP41" s="128">
        <f ca="1">+'Resultados mensuales '!AL39</f>
        <v>0</v>
      </c>
      <c r="AQ41" s="77"/>
      <c r="AR41" s="77"/>
      <c r="AS41" s="77"/>
    </row>
    <row r="42" spans="1:45">
      <c r="A42" s="86" t="s">
        <v>131</v>
      </c>
      <c r="B42" s="77">
        <f>+Cuestionario!C109</f>
        <v>0.2</v>
      </c>
      <c r="G42" s="128">
        <f ca="1">(+G40+G41*$B$39)*$B$42*$B$39</f>
        <v>0</v>
      </c>
      <c r="H42" s="128">
        <f t="shared" ref="H42:AP42" ca="1" si="10">(+H40+H41*$B$39)*$B$42*$B$39</f>
        <v>0</v>
      </c>
      <c r="I42" s="128">
        <f t="shared" ca="1" si="10"/>
        <v>0</v>
      </c>
      <c r="J42" s="128">
        <f t="shared" ca="1" si="10"/>
        <v>0</v>
      </c>
      <c r="K42" s="128">
        <f t="shared" ca="1" si="10"/>
        <v>0</v>
      </c>
      <c r="L42" s="128">
        <f t="shared" ca="1" si="10"/>
        <v>0</v>
      </c>
      <c r="M42" s="128">
        <f t="shared" ca="1" si="10"/>
        <v>0</v>
      </c>
      <c r="N42" s="128">
        <f t="shared" ca="1" si="10"/>
        <v>0</v>
      </c>
      <c r="O42" s="128">
        <f t="shared" ca="1" si="10"/>
        <v>0</v>
      </c>
      <c r="P42" s="128">
        <f t="shared" ca="1" si="10"/>
        <v>0</v>
      </c>
      <c r="Q42" s="128">
        <f t="shared" ca="1" si="10"/>
        <v>0</v>
      </c>
      <c r="R42" s="128">
        <f ca="1">(+R40+R41*$B$39)*$B$42*$B$39</f>
        <v>0</v>
      </c>
      <c r="S42" s="128">
        <f t="shared" ca="1" si="10"/>
        <v>0</v>
      </c>
      <c r="T42" s="128">
        <f t="shared" ca="1" si="10"/>
        <v>0</v>
      </c>
      <c r="U42" s="128">
        <f t="shared" ca="1" si="10"/>
        <v>0</v>
      </c>
      <c r="V42" s="128">
        <f t="shared" ca="1" si="10"/>
        <v>0</v>
      </c>
      <c r="W42" s="128">
        <f t="shared" ca="1" si="10"/>
        <v>0</v>
      </c>
      <c r="X42" s="128">
        <f t="shared" ca="1" si="10"/>
        <v>0</v>
      </c>
      <c r="Y42" s="128">
        <f t="shared" ca="1" si="10"/>
        <v>0</v>
      </c>
      <c r="Z42" s="128">
        <f t="shared" ca="1" si="10"/>
        <v>0</v>
      </c>
      <c r="AA42" s="128">
        <f t="shared" ca="1" si="10"/>
        <v>0</v>
      </c>
      <c r="AB42" s="128">
        <f t="shared" ca="1" si="10"/>
        <v>0</v>
      </c>
      <c r="AC42" s="128">
        <f t="shared" ca="1" si="10"/>
        <v>0</v>
      </c>
      <c r="AD42" s="128">
        <f t="shared" ca="1" si="10"/>
        <v>0</v>
      </c>
      <c r="AE42" s="128">
        <f t="shared" ca="1" si="10"/>
        <v>0</v>
      </c>
      <c r="AF42" s="128">
        <f t="shared" ca="1" si="10"/>
        <v>0</v>
      </c>
      <c r="AG42" s="128">
        <f t="shared" ca="1" si="10"/>
        <v>0</v>
      </c>
      <c r="AH42" s="128">
        <f t="shared" ca="1" si="10"/>
        <v>0</v>
      </c>
      <c r="AI42" s="128">
        <f t="shared" ca="1" si="10"/>
        <v>0</v>
      </c>
      <c r="AJ42" s="128">
        <f t="shared" ca="1" si="10"/>
        <v>0</v>
      </c>
      <c r="AK42" s="128">
        <f t="shared" ca="1" si="10"/>
        <v>0</v>
      </c>
      <c r="AL42" s="128">
        <f t="shared" ca="1" si="10"/>
        <v>0</v>
      </c>
      <c r="AM42" s="128">
        <f t="shared" ca="1" si="10"/>
        <v>0</v>
      </c>
      <c r="AN42" s="128">
        <f t="shared" ca="1" si="10"/>
        <v>0</v>
      </c>
      <c r="AO42" s="128">
        <f t="shared" ca="1" si="10"/>
        <v>0</v>
      </c>
      <c r="AP42" s="128">
        <f t="shared" ca="1" si="10"/>
        <v>0</v>
      </c>
    </row>
    <row r="43" spans="1:45">
      <c r="B43" s="88"/>
      <c r="C43" s="88">
        <f>IF(OR(C$3="Enero",C$3="Abril",C$3="Julio",C$3="Octubre"),SUM(#REF!),0)</f>
        <v>0</v>
      </c>
      <c r="D43" s="88">
        <f>IF(OR(D$3="Enero",D$3="Abril",D$3="Julio",D$3="Octubre"),SUM(A41:C41),0)</f>
        <v>0</v>
      </c>
      <c r="E43" s="88">
        <f>IF(OR(E$3="Enero",E$3="Abril",E$3="Julio",E$3="Octubre"),SUM(B41:D41),0)</f>
        <v>0</v>
      </c>
      <c r="F43" s="88">
        <f>IF(OR(F$3="Enero",F$3="Abril",F$3="Julio",F$3="Octubre"),SUM(C41:E41),0)</f>
        <v>0</v>
      </c>
      <c r="G43" s="88">
        <f t="shared" ref="G43:AP43" si="11">IF(OR(G$3="Enero",G$3="Abril",G$3="Julio",G$3="Octubre"),SUM(D42:F42),0)*$B$39</f>
        <v>0</v>
      </c>
      <c r="H43" s="88">
        <f t="shared" si="11"/>
        <v>0</v>
      </c>
      <c r="I43" s="88">
        <f t="shared" si="11"/>
        <v>0</v>
      </c>
      <c r="J43" s="88">
        <f ca="1">IF(OR(J$3="Enero",J$3="Abril",J$3="Julio",J$3="Octubre"),SUM(G42:I42),0)*$B$39</f>
        <v>0</v>
      </c>
      <c r="K43" s="88">
        <f t="shared" si="11"/>
        <v>0</v>
      </c>
      <c r="L43" s="88">
        <f t="shared" si="11"/>
        <v>0</v>
      </c>
      <c r="M43" s="88">
        <f t="shared" ca="1" si="11"/>
        <v>0</v>
      </c>
      <c r="N43" s="88">
        <f t="shared" si="11"/>
        <v>0</v>
      </c>
      <c r="O43" s="88">
        <f t="shared" si="11"/>
        <v>0</v>
      </c>
      <c r="P43" s="88">
        <f t="shared" ca="1" si="11"/>
        <v>0</v>
      </c>
      <c r="Q43" s="88">
        <f t="shared" si="11"/>
        <v>0</v>
      </c>
      <c r="R43" s="88">
        <f t="shared" si="11"/>
        <v>0</v>
      </c>
      <c r="S43" s="88">
        <f t="shared" ca="1" si="11"/>
        <v>0</v>
      </c>
      <c r="T43" s="88">
        <f t="shared" si="11"/>
        <v>0</v>
      </c>
      <c r="U43" s="88">
        <f t="shared" si="11"/>
        <v>0</v>
      </c>
      <c r="V43" s="88">
        <f t="shared" ca="1" si="11"/>
        <v>0</v>
      </c>
      <c r="W43" s="88">
        <f t="shared" si="11"/>
        <v>0</v>
      </c>
      <c r="X43" s="88">
        <f t="shared" si="11"/>
        <v>0</v>
      </c>
      <c r="Y43" s="88">
        <f t="shared" ca="1" si="11"/>
        <v>0</v>
      </c>
      <c r="Z43" s="88">
        <f t="shared" si="11"/>
        <v>0</v>
      </c>
      <c r="AA43" s="88">
        <f t="shared" si="11"/>
        <v>0</v>
      </c>
      <c r="AB43" s="88">
        <f t="shared" ca="1" si="11"/>
        <v>0</v>
      </c>
      <c r="AC43" s="88">
        <f t="shared" si="11"/>
        <v>0</v>
      </c>
      <c r="AD43" s="88">
        <f t="shared" si="11"/>
        <v>0</v>
      </c>
      <c r="AE43" s="88">
        <f t="shared" ca="1" si="11"/>
        <v>0</v>
      </c>
      <c r="AF43" s="88">
        <f t="shared" si="11"/>
        <v>0</v>
      </c>
      <c r="AG43" s="88">
        <f t="shared" si="11"/>
        <v>0</v>
      </c>
      <c r="AH43" s="88">
        <f t="shared" ca="1" si="11"/>
        <v>0</v>
      </c>
      <c r="AI43" s="88">
        <f t="shared" si="11"/>
        <v>0</v>
      </c>
      <c r="AJ43" s="88">
        <f t="shared" si="11"/>
        <v>0</v>
      </c>
      <c r="AK43" s="88">
        <f t="shared" ca="1" si="11"/>
        <v>0</v>
      </c>
      <c r="AL43" s="88">
        <f t="shared" si="11"/>
        <v>0</v>
      </c>
      <c r="AM43" s="88">
        <f t="shared" si="11"/>
        <v>0</v>
      </c>
      <c r="AN43" s="88">
        <f t="shared" ca="1" si="11"/>
        <v>0</v>
      </c>
      <c r="AO43" s="88">
        <f t="shared" si="11"/>
        <v>0</v>
      </c>
      <c r="AP43" s="88">
        <f t="shared" si="11"/>
        <v>0</v>
      </c>
    </row>
    <row r="44" spans="1:45">
      <c r="A44" s="86" t="s">
        <v>431</v>
      </c>
      <c r="B44" s="88"/>
      <c r="G44" s="88">
        <f>IF(G43&lt;=0,0,SUM(F42:$G42)-SUM(F44:$G44))</f>
        <v>0</v>
      </c>
      <c r="H44" s="88">
        <f>IF(H43&lt;=0,0,SUM($G42:G42)-SUM($G44:G44))</f>
        <v>0</v>
      </c>
      <c r="I44" s="88">
        <f>IF(I43&lt;=0,0,SUM($G42:H42)-SUM($G44:H44))</f>
        <v>0</v>
      </c>
      <c r="J44" s="88">
        <f ca="1">IF(J43&lt;=0,0,SUM($G42:I42)-SUM($G44:I44))</f>
        <v>0</v>
      </c>
      <c r="K44" s="88">
        <f>IF(K43&lt;=0,0,SUM($G42:J42)-SUM($G44:J44))</f>
        <v>0</v>
      </c>
      <c r="L44" s="88">
        <f>IF(L43&lt;=0,0,SUM($G42:K42)-SUM($G44:K44))</f>
        <v>0</v>
      </c>
      <c r="M44" s="88">
        <f ca="1">IF(M43&lt;=0,0,SUM($G42:L42)-SUM($G44:L44))</f>
        <v>0</v>
      </c>
      <c r="N44" s="88">
        <f>IF(N43&lt;=0,0,SUM($G42:M42)-SUM($G44:M44))</f>
        <v>0</v>
      </c>
      <c r="O44" s="88">
        <f>IF(O43&lt;=0,0,SUM($G42:N42)-SUM($G44:N44))</f>
        <v>0</v>
      </c>
      <c r="P44" s="88">
        <f ca="1">IF(P43&lt;=0,0,SUM($G42:O42)-SUM($G44:O44))</f>
        <v>0</v>
      </c>
      <c r="Q44" s="88">
        <f>IF(Q43&lt;=0,0,SUM($G42:P42)-SUM($G44:P44))</f>
        <v>0</v>
      </c>
      <c r="R44" s="88">
        <f>IF(R43&lt;=0,0,SUM($G42:Q42)-SUM($G44:Q44))</f>
        <v>0</v>
      </c>
      <c r="S44" s="88">
        <f ca="1">IF(S43&lt;=0,0,SUM($G42:R42)-SUM($G44:R44))</f>
        <v>0</v>
      </c>
      <c r="T44" s="88">
        <f>IF(T43&lt;=0,0,SUM($S42:S42)-SUM($S44:S44))</f>
        <v>0</v>
      </c>
      <c r="U44" s="88">
        <f>IF(U43&lt;=0,0,SUM($S42:T42)-SUM($S44:T44))</f>
        <v>0</v>
      </c>
      <c r="V44" s="88">
        <f ca="1">IF(V43&lt;=0,0,SUM($S42:U42)-SUM($S44:U44))</f>
        <v>0</v>
      </c>
      <c r="W44" s="88">
        <f>IF(W43&lt;=0,0,SUM($S42:V42)-SUM($S44:V44))</f>
        <v>0</v>
      </c>
      <c r="X44" s="88">
        <f>IF(X43&lt;=0,0,SUM($S42:W42)-SUM($S44:W44))</f>
        <v>0</v>
      </c>
      <c r="Y44" s="88">
        <f ca="1">IF(Y43&lt;=0,0,SUM($S42:X42)-SUM($S44:X44))</f>
        <v>0</v>
      </c>
      <c r="Z44" s="88">
        <f>IF(Z43&lt;=0,0,SUM($S42:Y42)-SUM($S44:Y44))</f>
        <v>0</v>
      </c>
      <c r="AA44" s="88">
        <f>IF(AA43&lt;=0,0,SUM($S42:Z42)-SUM($S44:Z44))</f>
        <v>0</v>
      </c>
      <c r="AB44" s="88">
        <f ca="1">IF(AB43&lt;=0,0,SUM($S42:AA42)-SUM($S44:AA44))</f>
        <v>0</v>
      </c>
      <c r="AC44" s="88">
        <f>IF(AC43&lt;=0,0,SUM($S42:AB42)-SUM($S44:AB44))</f>
        <v>0</v>
      </c>
      <c r="AD44" s="88">
        <f>IF(AD43&lt;=0,0,SUM($S42:AC42)-SUM($S44:AC44))</f>
        <v>0</v>
      </c>
      <c r="AE44" s="88">
        <f ca="1">IF(AE43&lt;=0,0,SUM($S42:AD42)-SUM($S44:AD44))</f>
        <v>0</v>
      </c>
      <c r="AF44" s="88">
        <f>IF(AF43&lt;=0,0,SUM($AE42:AE42)-SUM($AE44:AE44))</f>
        <v>0</v>
      </c>
      <c r="AG44" s="88">
        <f>IF(AG43&lt;=0,0,SUM($AE42:AF42)-SUM($AE44:AF44))</f>
        <v>0</v>
      </c>
      <c r="AH44" s="88">
        <f ca="1">IF(AH43&lt;=0,0,SUM($AE42:AG42)-SUM($AE44:AG44))</f>
        <v>0</v>
      </c>
      <c r="AI44" s="88">
        <f>IF(AI43&lt;=0,0,SUM($AE42:AH42)-SUM($AE44:AH44))</f>
        <v>0</v>
      </c>
      <c r="AJ44" s="88">
        <f>IF(AJ43&lt;=0,0,SUM($AE42:AI42)-SUM($AE44:AI44))</f>
        <v>0</v>
      </c>
      <c r="AK44" s="88">
        <f ca="1">IF(AK43&lt;=0,0,SUM($AE42:AJ42)-SUM($AE44:AJ44))</f>
        <v>0</v>
      </c>
      <c r="AL44" s="88">
        <f>IF(AL43&lt;=0,0,SUM($AE42:AK42)-SUM($AE44:AK44))</f>
        <v>0</v>
      </c>
      <c r="AM44" s="88">
        <f>IF(AM43&lt;=0,0,SUM($AE42:AL42)-SUM($AE44:AL44))</f>
        <v>0</v>
      </c>
      <c r="AN44" s="88">
        <f ca="1">IF(AN43&lt;=0,0,SUM($AE42:AM42)-SUM($AE44:AM44))</f>
        <v>0</v>
      </c>
      <c r="AO44" s="88">
        <f>IF(AO43&lt;=0,0,SUM($AE42:AN42)-SUM($AE44:AN44))</f>
        <v>0</v>
      </c>
      <c r="AP44" s="88">
        <f>IF(AP43&lt;=0,0,SUM($AE42:AO42)-SUM($AE44:AO44))</f>
        <v>0</v>
      </c>
    </row>
    <row r="45" spans="1:45">
      <c r="AD45" s="277">
        <f ca="1">SUM(S34:AD34)</f>
        <v>0</v>
      </c>
      <c r="AP45" s="128">
        <f ca="1">SUM(AE34:AP34)</f>
        <v>0</v>
      </c>
    </row>
    <row r="46" spans="1:45">
      <c r="A46" t="s">
        <v>454</v>
      </c>
      <c r="J46" t="s">
        <v>44</v>
      </c>
      <c r="R46" s="128">
        <f ca="1">SUM(R35:R35)</f>
        <v>0</v>
      </c>
      <c r="AD46" s="277">
        <f ca="1">SUM(AD45:AD45)</f>
        <v>0</v>
      </c>
      <c r="AP46" s="128">
        <f ca="1">SUM(AP45:AP45)</f>
        <v>0</v>
      </c>
    </row>
    <row r="47" spans="1:45" s="86" customFormat="1">
      <c r="A47"/>
      <c r="B47" s="77"/>
      <c r="C47"/>
      <c r="D47"/>
      <c r="E47"/>
      <c r="F47"/>
      <c r="G47"/>
      <c r="H47"/>
      <c r="I47" t="s">
        <v>44</v>
      </c>
      <c r="J47"/>
      <c r="K47"/>
      <c r="L47"/>
      <c r="N47"/>
      <c r="O47"/>
      <c r="P47"/>
      <c r="Q47"/>
      <c r="R47"/>
      <c r="S47"/>
      <c r="T47"/>
      <c r="U47"/>
      <c r="V47"/>
      <c r="W47"/>
      <c r="X47"/>
      <c r="Y47"/>
      <c r="Z47"/>
      <c r="AA47"/>
      <c r="AB47"/>
      <c r="AC47"/>
      <c r="AD47"/>
      <c r="AE47"/>
      <c r="AF47"/>
      <c r="AG47"/>
      <c r="AH47"/>
      <c r="AI47"/>
      <c r="AJ47"/>
      <c r="AK47"/>
      <c r="AL47"/>
      <c r="AM47"/>
      <c r="AN47"/>
      <c r="AO47"/>
      <c r="AP47"/>
      <c r="AQ47"/>
      <c r="AR47"/>
      <c r="AS47"/>
    </row>
    <row r="48" spans="1:45">
      <c r="A48" s="86" t="s">
        <v>432</v>
      </c>
      <c r="B48" s="87"/>
      <c r="C48" s="86"/>
      <c r="D48" s="86"/>
      <c r="E48" s="86"/>
      <c r="F48" s="86"/>
      <c r="G48" s="86"/>
      <c r="H48" s="86"/>
      <c r="I48" s="86"/>
      <c r="J48" s="86"/>
      <c r="K48" s="86"/>
      <c r="L48" s="86"/>
      <c r="M48" s="86"/>
      <c r="N48" s="86"/>
      <c r="O48" s="86"/>
      <c r="P48" s="86"/>
      <c r="Q48" s="86"/>
      <c r="R48" s="163">
        <f ca="1">SUM(R35:R35)</f>
        <v>0</v>
      </c>
      <c r="S48" s="86"/>
      <c r="T48" s="86"/>
      <c r="U48" s="86"/>
      <c r="V48" s="86"/>
      <c r="W48" s="86"/>
      <c r="X48" s="86"/>
      <c r="Y48" s="86"/>
      <c r="Z48" s="86"/>
      <c r="AA48" s="86"/>
      <c r="AB48" s="86"/>
      <c r="AC48" s="86"/>
      <c r="AD48" s="163">
        <f ca="1">SUM(AD45:AD45)</f>
        <v>0</v>
      </c>
      <c r="AE48" s="86"/>
      <c r="AF48" s="86"/>
      <c r="AG48" s="86"/>
      <c r="AH48" s="86"/>
      <c r="AI48" s="86"/>
      <c r="AJ48" s="86"/>
      <c r="AK48" s="86"/>
      <c r="AL48" s="86"/>
      <c r="AM48" s="86"/>
      <c r="AN48" s="86"/>
      <c r="AO48" s="86"/>
      <c r="AP48" s="163">
        <f ca="1">SUM(AP45:AP45)</f>
        <v>0</v>
      </c>
      <c r="AQ48" s="86"/>
      <c r="AR48" s="86"/>
      <c r="AS48" s="86"/>
    </row>
    <row r="49" spans="1:45">
      <c r="G49" t="s">
        <v>44</v>
      </c>
    </row>
    <row r="50" spans="1:45">
      <c r="A50" s="156">
        <f>Cuestionario!C13</f>
        <v>46113</v>
      </c>
      <c r="B50" s="278">
        <f>A50</f>
        <v>46113</v>
      </c>
      <c r="F50">
        <v>1</v>
      </c>
      <c r="G50" s="279">
        <f>IF(F50=0,0,IF(G$2&lt;F$2,0,G$2))</f>
        <v>4</v>
      </c>
      <c r="H50" s="279">
        <f>IF(G50=0,0,IF(H$2&lt;G$2,0,H$2))</f>
        <v>5</v>
      </c>
      <c r="I50" s="279">
        <f>IF(H50=0,0,IF(I$2&lt;H$2,0,I$2))</f>
        <v>6</v>
      </c>
      <c r="J50" s="279">
        <f t="shared" ref="J50:AQ50" si="12">IF(I50=0,0,IF(J$2&lt;I$2,0,J$2))</f>
        <v>7</v>
      </c>
      <c r="K50" s="279">
        <f t="shared" si="12"/>
        <v>8</v>
      </c>
      <c r="L50" s="279">
        <f t="shared" si="12"/>
        <v>9</v>
      </c>
      <c r="M50" s="279">
        <f t="shared" si="12"/>
        <v>10</v>
      </c>
      <c r="N50" s="279">
        <f t="shared" si="12"/>
        <v>11</v>
      </c>
      <c r="O50" s="279">
        <f>IF(N50=0,0,IF(O$2&lt;N$2,0,O$2))</f>
        <v>12</v>
      </c>
      <c r="P50" s="279">
        <f t="shared" si="12"/>
        <v>0</v>
      </c>
      <c r="Q50" s="279">
        <f>IF(P50=0,0,IF(Q$2&lt;P$2,0,Q$2))</f>
        <v>0</v>
      </c>
      <c r="R50" s="279">
        <f t="shared" si="12"/>
        <v>0</v>
      </c>
      <c r="S50" s="279">
        <f t="shared" si="12"/>
        <v>0</v>
      </c>
      <c r="T50" s="279">
        <f>IF(S50=0,0,IF(T$2&lt;S$2,0,T$2))</f>
        <v>0</v>
      </c>
      <c r="U50" s="279">
        <f>IF(T50=0,0,IF(U$2&lt;T$2,0,U$2))</f>
        <v>0</v>
      </c>
      <c r="V50" s="279">
        <f t="shared" si="12"/>
        <v>0</v>
      </c>
      <c r="W50" s="279">
        <f t="shared" si="12"/>
        <v>0</v>
      </c>
      <c r="X50" s="279">
        <f t="shared" si="12"/>
        <v>0</v>
      </c>
      <c r="Y50" s="279">
        <f t="shared" si="12"/>
        <v>0</v>
      </c>
      <c r="Z50" s="279">
        <f t="shared" si="12"/>
        <v>0</v>
      </c>
      <c r="AA50" s="279">
        <f t="shared" si="12"/>
        <v>0</v>
      </c>
      <c r="AB50" s="279">
        <f t="shared" si="12"/>
        <v>0</v>
      </c>
      <c r="AC50" s="279">
        <f t="shared" si="12"/>
        <v>0</v>
      </c>
      <c r="AD50" s="279">
        <f t="shared" si="12"/>
        <v>0</v>
      </c>
      <c r="AE50" s="279">
        <f t="shared" si="12"/>
        <v>0</v>
      </c>
      <c r="AF50" s="279">
        <f t="shared" si="12"/>
        <v>0</v>
      </c>
      <c r="AG50" s="279">
        <f t="shared" si="12"/>
        <v>0</v>
      </c>
      <c r="AH50" s="279">
        <f t="shared" si="12"/>
        <v>0</v>
      </c>
      <c r="AI50" s="279">
        <f t="shared" si="12"/>
        <v>0</v>
      </c>
      <c r="AJ50" s="279">
        <f t="shared" si="12"/>
        <v>0</v>
      </c>
      <c r="AK50" s="279">
        <f t="shared" si="12"/>
        <v>0</v>
      </c>
      <c r="AL50" s="279">
        <f t="shared" si="12"/>
        <v>0</v>
      </c>
      <c r="AM50" s="279">
        <f t="shared" si="12"/>
        <v>0</v>
      </c>
      <c r="AN50" s="279">
        <f t="shared" si="12"/>
        <v>0</v>
      </c>
      <c r="AO50" s="279">
        <f t="shared" si="12"/>
        <v>0</v>
      </c>
      <c r="AP50" s="279">
        <f t="shared" si="12"/>
        <v>0</v>
      </c>
      <c r="AQ50" s="279">
        <f t="shared" si="12"/>
        <v>0</v>
      </c>
      <c r="AR50" s="279">
        <f>IF(AQ50=0,0,IF(AR$2&lt;AQ$2,0,AR$2))</f>
        <v>0</v>
      </c>
      <c r="AS50" s="279">
        <f>IF(AR50=0,0,IF(AS$2&lt;AR$2,0,AS$2))</f>
        <v>0</v>
      </c>
    </row>
    <row r="51" spans="1:45">
      <c r="G51" s="279">
        <f>IF(G50&lt;&gt;0,0,IF(F50=12,1,F51+1))</f>
        <v>0</v>
      </c>
      <c r="H51" s="279">
        <f>IF(H50&lt;&gt;0,0,IF(G50=12,1,G51+1))</f>
        <v>0</v>
      </c>
      <c r="I51" s="279">
        <f t="shared" ref="I51:O51" si="13">IF(I50&lt;&gt;0,0,IF(H50=12,1,H51+1))</f>
        <v>0</v>
      </c>
      <c r="J51" s="279">
        <f t="shared" si="13"/>
        <v>0</v>
      </c>
      <c r="K51" s="279">
        <f t="shared" si="13"/>
        <v>0</v>
      </c>
      <c r="L51" s="279">
        <f t="shared" si="13"/>
        <v>0</v>
      </c>
      <c r="M51" s="279">
        <f t="shared" si="13"/>
        <v>0</v>
      </c>
      <c r="N51" s="279">
        <f t="shared" si="13"/>
        <v>0</v>
      </c>
      <c r="O51" s="279">
        <f t="shared" si="13"/>
        <v>0</v>
      </c>
      <c r="P51" s="279">
        <f>IF(P50&lt;&gt;0,0,IF(O50=12,1,O51+1))</f>
        <v>1</v>
      </c>
      <c r="Q51" s="279">
        <f t="shared" ref="Q51:AP51" si="14">IF(Q50&lt;&gt;0,0,IF(P50=12,1,P51+1))</f>
        <v>2</v>
      </c>
      <c r="R51" s="279">
        <f t="shared" si="14"/>
        <v>3</v>
      </c>
      <c r="S51" s="279">
        <f t="shared" si="14"/>
        <v>4</v>
      </c>
      <c r="T51" s="279">
        <f>IF(T50&lt;&gt;0,0,IF(S50=12,1,S51+1))</f>
        <v>5</v>
      </c>
      <c r="U51" s="279">
        <f>IF(U50&lt;&gt;0,0,IF(T50=12,1,T51+1))</f>
        <v>6</v>
      </c>
      <c r="V51" s="279">
        <f t="shared" si="14"/>
        <v>7</v>
      </c>
      <c r="W51" s="279">
        <f t="shared" si="14"/>
        <v>8</v>
      </c>
      <c r="X51" s="279">
        <f t="shared" si="14"/>
        <v>9</v>
      </c>
      <c r="Y51" s="279">
        <f t="shared" si="14"/>
        <v>10</v>
      </c>
      <c r="Z51" s="279">
        <f t="shared" si="14"/>
        <v>11</v>
      </c>
      <c r="AA51" s="279">
        <f t="shared" si="14"/>
        <v>12</v>
      </c>
      <c r="AB51" s="279">
        <f t="shared" si="14"/>
        <v>13</v>
      </c>
      <c r="AC51" s="279">
        <f t="shared" si="14"/>
        <v>14</v>
      </c>
      <c r="AD51" s="279">
        <f t="shared" si="14"/>
        <v>15</v>
      </c>
      <c r="AE51" s="279">
        <f t="shared" si="14"/>
        <v>16</v>
      </c>
      <c r="AF51" s="279">
        <f t="shared" si="14"/>
        <v>17</v>
      </c>
      <c r="AG51" s="279">
        <f t="shared" si="14"/>
        <v>18</v>
      </c>
      <c r="AH51" s="279">
        <f t="shared" si="14"/>
        <v>19</v>
      </c>
      <c r="AI51" s="279">
        <f t="shared" si="14"/>
        <v>20</v>
      </c>
      <c r="AJ51" s="279">
        <f t="shared" si="14"/>
        <v>21</v>
      </c>
      <c r="AK51" s="279">
        <f t="shared" si="14"/>
        <v>22</v>
      </c>
      <c r="AL51" s="279">
        <f t="shared" si="14"/>
        <v>23</v>
      </c>
      <c r="AM51" s="279">
        <f t="shared" si="14"/>
        <v>24</v>
      </c>
      <c r="AN51" s="279">
        <f t="shared" si="14"/>
        <v>25</v>
      </c>
      <c r="AO51" s="279">
        <f t="shared" si="14"/>
        <v>26</v>
      </c>
      <c r="AP51" s="279">
        <f t="shared" si="14"/>
        <v>27</v>
      </c>
      <c r="AQ51" s="279">
        <v>0</v>
      </c>
      <c r="AR51" s="279">
        <v>0</v>
      </c>
      <c r="AS51" s="279">
        <v>0</v>
      </c>
    </row>
    <row r="52" spans="1:45">
      <c r="B52" s="278">
        <f>B50+366</f>
        <v>46479</v>
      </c>
      <c r="G52" s="279">
        <v>0</v>
      </c>
      <c r="H52">
        <f t="shared" ref="H52:O52" si="15">IF(H51&gt;12,0,H51)</f>
        <v>0</v>
      </c>
      <c r="I52">
        <f t="shared" si="15"/>
        <v>0</v>
      </c>
      <c r="J52">
        <f t="shared" si="15"/>
        <v>0</v>
      </c>
      <c r="K52">
        <f t="shared" si="15"/>
        <v>0</v>
      </c>
      <c r="L52">
        <f t="shared" si="15"/>
        <v>0</v>
      </c>
      <c r="M52">
        <f t="shared" si="15"/>
        <v>0</v>
      </c>
      <c r="N52">
        <f t="shared" si="15"/>
        <v>0</v>
      </c>
      <c r="O52">
        <f t="shared" si="15"/>
        <v>0</v>
      </c>
      <c r="P52">
        <f>IF(IF(P50&lt;&gt;0,0,IF(O50=12,1,O51+1))&gt;12,0,P51)</f>
        <v>1</v>
      </c>
      <c r="Q52">
        <f t="shared" ref="Q52:AQ52" si="16">IF(Q51&gt;12,0,Q51)</f>
        <v>2</v>
      </c>
      <c r="R52">
        <f t="shared" si="16"/>
        <v>3</v>
      </c>
      <c r="S52">
        <f t="shared" si="16"/>
        <v>4</v>
      </c>
      <c r="T52">
        <f t="shared" si="16"/>
        <v>5</v>
      </c>
      <c r="U52">
        <f t="shared" si="16"/>
        <v>6</v>
      </c>
      <c r="V52">
        <f t="shared" si="16"/>
        <v>7</v>
      </c>
      <c r="W52">
        <f t="shared" si="16"/>
        <v>8</v>
      </c>
      <c r="X52">
        <f t="shared" si="16"/>
        <v>9</v>
      </c>
      <c r="Y52">
        <f t="shared" si="16"/>
        <v>10</v>
      </c>
      <c r="Z52">
        <f t="shared" si="16"/>
        <v>11</v>
      </c>
      <c r="AA52">
        <f t="shared" si="16"/>
        <v>12</v>
      </c>
      <c r="AB52">
        <f t="shared" si="16"/>
        <v>0</v>
      </c>
      <c r="AC52">
        <f t="shared" si="16"/>
        <v>0</v>
      </c>
      <c r="AD52">
        <f t="shared" si="16"/>
        <v>0</v>
      </c>
      <c r="AE52">
        <f t="shared" si="16"/>
        <v>0</v>
      </c>
      <c r="AF52">
        <f t="shared" si="16"/>
        <v>0</v>
      </c>
      <c r="AG52">
        <f t="shared" si="16"/>
        <v>0</v>
      </c>
      <c r="AH52">
        <f t="shared" si="16"/>
        <v>0</v>
      </c>
      <c r="AI52">
        <f t="shared" si="16"/>
        <v>0</v>
      </c>
      <c r="AJ52">
        <f t="shared" si="16"/>
        <v>0</v>
      </c>
      <c r="AK52">
        <f t="shared" si="16"/>
        <v>0</v>
      </c>
      <c r="AL52">
        <f t="shared" si="16"/>
        <v>0</v>
      </c>
      <c r="AM52">
        <f t="shared" si="16"/>
        <v>0</v>
      </c>
      <c r="AN52">
        <f t="shared" si="16"/>
        <v>0</v>
      </c>
      <c r="AO52">
        <f t="shared" si="16"/>
        <v>0</v>
      </c>
      <c r="AP52">
        <f t="shared" si="16"/>
        <v>0</v>
      </c>
      <c r="AQ52">
        <f t="shared" si="16"/>
        <v>0</v>
      </c>
      <c r="AR52">
        <f>IF(AR51&gt;12,0,AR51)</f>
        <v>0</v>
      </c>
      <c r="AS52">
        <f>IF(AS51&gt;12,0,AS51)</f>
        <v>0</v>
      </c>
    </row>
    <row r="53" spans="1:45">
      <c r="B53" s="278"/>
      <c r="G53" s="279"/>
      <c r="H53" s="279"/>
      <c r="I53" s="279"/>
      <c r="J53" s="279"/>
      <c r="K53" s="279"/>
      <c r="L53" s="279"/>
      <c r="M53" s="279"/>
      <c r="N53" s="279"/>
      <c r="O53" s="279"/>
      <c r="P53" s="279"/>
      <c r="Q53" s="279"/>
      <c r="R53" s="279"/>
      <c r="S53" s="279">
        <f>IF(S52&lt;&gt;0,0,IF(R52=12,1,R53+1))</f>
        <v>0</v>
      </c>
      <c r="T53" s="279">
        <f t="shared" ref="T53:AP53" si="17">IF(T52&lt;&gt;0,0,IF(S52=12,1,S53+1))</f>
        <v>0</v>
      </c>
      <c r="U53" s="279">
        <f t="shared" si="17"/>
        <v>0</v>
      </c>
      <c r="V53" s="279">
        <f t="shared" si="17"/>
        <v>0</v>
      </c>
      <c r="W53" s="279">
        <f t="shared" si="17"/>
        <v>0</v>
      </c>
      <c r="X53" s="279">
        <f t="shared" si="17"/>
        <v>0</v>
      </c>
      <c r="Y53" s="279">
        <f t="shared" si="17"/>
        <v>0</v>
      </c>
      <c r="Z53" s="279">
        <f t="shared" si="17"/>
        <v>0</v>
      </c>
      <c r="AA53" s="279">
        <f t="shared" si="17"/>
        <v>0</v>
      </c>
      <c r="AB53" s="279">
        <f t="shared" si="17"/>
        <v>1</v>
      </c>
      <c r="AC53" s="279">
        <f t="shared" si="17"/>
        <v>2</v>
      </c>
      <c r="AD53" s="279">
        <f t="shared" si="17"/>
        <v>3</v>
      </c>
      <c r="AE53" s="279">
        <f t="shared" si="17"/>
        <v>4</v>
      </c>
      <c r="AF53" s="279">
        <f t="shared" si="17"/>
        <v>5</v>
      </c>
      <c r="AG53" s="279">
        <f t="shared" si="17"/>
        <v>6</v>
      </c>
      <c r="AH53" s="279">
        <f t="shared" si="17"/>
        <v>7</v>
      </c>
      <c r="AI53" s="279">
        <f t="shared" si="17"/>
        <v>8</v>
      </c>
      <c r="AJ53" s="279">
        <f t="shared" si="17"/>
        <v>9</v>
      </c>
      <c r="AK53" s="279">
        <f t="shared" si="17"/>
        <v>10</v>
      </c>
      <c r="AL53" s="279">
        <f t="shared" si="17"/>
        <v>11</v>
      </c>
      <c r="AM53" s="279">
        <f t="shared" si="17"/>
        <v>12</v>
      </c>
      <c r="AN53" s="279">
        <f t="shared" si="17"/>
        <v>13</v>
      </c>
      <c r="AO53" s="279">
        <f t="shared" si="17"/>
        <v>14</v>
      </c>
      <c r="AP53" s="279">
        <f t="shared" si="17"/>
        <v>15</v>
      </c>
      <c r="AQ53" s="279">
        <v>0</v>
      </c>
      <c r="AR53" s="279">
        <v>0</v>
      </c>
      <c r="AS53" s="279">
        <v>0</v>
      </c>
    </row>
    <row r="54" spans="1:45">
      <c r="B54" s="278">
        <f>B52+366</f>
        <v>46845</v>
      </c>
      <c r="G54" s="279">
        <v>0</v>
      </c>
      <c r="H54" s="279">
        <v>0</v>
      </c>
      <c r="I54" s="279">
        <v>0</v>
      </c>
      <c r="J54" s="279">
        <v>0</v>
      </c>
      <c r="K54" s="279">
        <v>0</v>
      </c>
      <c r="L54" s="279">
        <v>0</v>
      </c>
      <c r="M54" s="279">
        <v>0</v>
      </c>
      <c r="N54" s="279">
        <v>0</v>
      </c>
      <c r="O54" s="279">
        <v>0</v>
      </c>
      <c r="P54" s="279">
        <v>0</v>
      </c>
      <c r="Q54" s="279">
        <v>0</v>
      </c>
      <c r="R54" s="279">
        <v>0</v>
      </c>
      <c r="S54">
        <f t="shared" ref="S54:AS54" si="18">IF(S53&gt;12,0,S53)</f>
        <v>0</v>
      </c>
      <c r="T54">
        <f t="shared" si="18"/>
        <v>0</v>
      </c>
      <c r="U54">
        <f t="shared" si="18"/>
        <v>0</v>
      </c>
      <c r="V54">
        <f t="shared" si="18"/>
        <v>0</v>
      </c>
      <c r="W54">
        <f t="shared" si="18"/>
        <v>0</v>
      </c>
      <c r="X54">
        <f t="shared" si="18"/>
        <v>0</v>
      </c>
      <c r="Y54">
        <f t="shared" si="18"/>
        <v>0</v>
      </c>
      <c r="Z54">
        <f t="shared" si="18"/>
        <v>0</v>
      </c>
      <c r="AA54">
        <f t="shared" si="18"/>
        <v>0</v>
      </c>
      <c r="AB54">
        <f t="shared" si="18"/>
        <v>1</v>
      </c>
      <c r="AC54">
        <f t="shared" si="18"/>
        <v>2</v>
      </c>
      <c r="AD54">
        <f t="shared" si="18"/>
        <v>3</v>
      </c>
      <c r="AE54">
        <f t="shared" si="18"/>
        <v>4</v>
      </c>
      <c r="AF54">
        <f t="shared" si="18"/>
        <v>5</v>
      </c>
      <c r="AG54">
        <f t="shared" si="18"/>
        <v>6</v>
      </c>
      <c r="AH54">
        <f t="shared" si="18"/>
        <v>7</v>
      </c>
      <c r="AI54">
        <f t="shared" si="18"/>
        <v>8</v>
      </c>
      <c r="AJ54">
        <f t="shared" si="18"/>
        <v>9</v>
      </c>
      <c r="AK54">
        <f t="shared" si="18"/>
        <v>10</v>
      </c>
      <c r="AL54">
        <f t="shared" si="18"/>
        <v>11</v>
      </c>
      <c r="AM54">
        <f t="shared" si="18"/>
        <v>12</v>
      </c>
      <c r="AN54">
        <f t="shared" si="18"/>
        <v>0</v>
      </c>
      <c r="AO54">
        <f t="shared" si="18"/>
        <v>0</v>
      </c>
      <c r="AP54">
        <f t="shared" si="18"/>
        <v>0</v>
      </c>
      <c r="AQ54">
        <f t="shared" si="18"/>
        <v>0</v>
      </c>
      <c r="AR54">
        <f t="shared" si="18"/>
        <v>0</v>
      </c>
      <c r="AS54">
        <f t="shared" si="18"/>
        <v>0</v>
      </c>
    </row>
    <row r="55" spans="1:45">
      <c r="B55" s="278"/>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f t="shared" ref="AE55:AP55" si="19">IF(AE54&lt;&gt;0,0,IF(AD54=12,1,AD55+1))</f>
        <v>0</v>
      </c>
      <c r="AF55" s="279">
        <f t="shared" si="19"/>
        <v>0</v>
      </c>
      <c r="AG55" s="279">
        <f t="shared" si="19"/>
        <v>0</v>
      </c>
      <c r="AH55" s="279">
        <f t="shared" si="19"/>
        <v>0</v>
      </c>
      <c r="AI55" s="279">
        <f t="shared" si="19"/>
        <v>0</v>
      </c>
      <c r="AJ55" s="279">
        <f t="shared" si="19"/>
        <v>0</v>
      </c>
      <c r="AK55" s="279">
        <f t="shared" si="19"/>
        <v>0</v>
      </c>
      <c r="AL55" s="279">
        <f t="shared" si="19"/>
        <v>0</v>
      </c>
      <c r="AM55" s="279">
        <f t="shared" si="19"/>
        <v>0</v>
      </c>
      <c r="AN55" s="279">
        <f t="shared" si="19"/>
        <v>1</v>
      </c>
      <c r="AO55" s="279">
        <f t="shared" si="19"/>
        <v>2</v>
      </c>
      <c r="AP55" s="279">
        <f t="shared" si="19"/>
        <v>3</v>
      </c>
      <c r="AQ55" s="279">
        <v>0</v>
      </c>
      <c r="AR55" s="279">
        <v>0</v>
      </c>
      <c r="AS55" s="279">
        <v>0</v>
      </c>
    </row>
    <row r="56" spans="1:45">
      <c r="B56" s="278">
        <f>B54+366</f>
        <v>47211</v>
      </c>
      <c r="G56" s="279">
        <v>0</v>
      </c>
      <c r="H56" s="279">
        <v>0</v>
      </c>
      <c r="I56" s="279">
        <v>0</v>
      </c>
      <c r="J56" s="279">
        <v>0</v>
      </c>
      <c r="K56" s="279">
        <v>0</v>
      </c>
      <c r="L56" s="279">
        <v>0</v>
      </c>
      <c r="M56" s="279">
        <v>0</v>
      </c>
      <c r="N56" s="279">
        <v>0</v>
      </c>
      <c r="O56" s="279">
        <v>0</v>
      </c>
      <c r="P56" s="279">
        <v>0</v>
      </c>
      <c r="Q56" s="279">
        <v>0</v>
      </c>
      <c r="R56" s="279">
        <v>0</v>
      </c>
      <c r="S56">
        <f t="shared" ref="S56:AP56" si="20">IF(S55&gt;12,0,S55)</f>
        <v>0</v>
      </c>
      <c r="T56">
        <f t="shared" si="20"/>
        <v>0</v>
      </c>
      <c r="U56">
        <f t="shared" si="20"/>
        <v>0</v>
      </c>
      <c r="V56">
        <f t="shared" si="20"/>
        <v>0</v>
      </c>
      <c r="W56">
        <f t="shared" si="20"/>
        <v>0</v>
      </c>
      <c r="X56">
        <f t="shared" si="20"/>
        <v>0</v>
      </c>
      <c r="Y56">
        <f t="shared" si="20"/>
        <v>0</v>
      </c>
      <c r="Z56">
        <f t="shared" si="20"/>
        <v>0</v>
      </c>
      <c r="AA56">
        <f t="shared" si="20"/>
        <v>0</v>
      </c>
      <c r="AB56">
        <f t="shared" si="20"/>
        <v>0</v>
      </c>
      <c r="AC56">
        <f t="shared" si="20"/>
        <v>0</v>
      </c>
      <c r="AD56">
        <f t="shared" si="20"/>
        <v>0</v>
      </c>
      <c r="AE56">
        <f t="shared" si="20"/>
        <v>0</v>
      </c>
      <c r="AF56">
        <f t="shared" si="20"/>
        <v>0</v>
      </c>
      <c r="AG56">
        <f t="shared" si="20"/>
        <v>0</v>
      </c>
      <c r="AH56">
        <f t="shared" si="20"/>
        <v>0</v>
      </c>
      <c r="AI56">
        <f t="shared" si="20"/>
        <v>0</v>
      </c>
      <c r="AJ56">
        <f t="shared" si="20"/>
        <v>0</v>
      </c>
      <c r="AK56">
        <f t="shared" si="20"/>
        <v>0</v>
      </c>
      <c r="AL56">
        <f t="shared" si="20"/>
        <v>0</v>
      </c>
      <c r="AM56">
        <f t="shared" si="20"/>
        <v>0</v>
      </c>
      <c r="AN56">
        <f t="shared" si="20"/>
        <v>1</v>
      </c>
      <c r="AO56">
        <f t="shared" si="20"/>
        <v>2</v>
      </c>
      <c r="AP56">
        <f t="shared" si="20"/>
        <v>3</v>
      </c>
      <c r="AQ56">
        <v>0</v>
      </c>
      <c r="AR56">
        <v>0</v>
      </c>
      <c r="AS56">
        <v>0</v>
      </c>
    </row>
    <row r="57" spans="1:45">
      <c r="B57" s="278"/>
      <c r="G57" s="279"/>
      <c r="H57" s="279"/>
      <c r="I57" s="279"/>
      <c r="J57" s="279"/>
      <c r="K57" s="279"/>
      <c r="L57" s="279"/>
      <c r="M57" s="279"/>
      <c r="N57" s="279"/>
      <c r="O57" s="279"/>
      <c r="P57" s="279"/>
      <c r="Q57" s="279"/>
      <c r="R57" s="279"/>
    </row>
    <row r="58" spans="1:45">
      <c r="A58" t="s">
        <v>433</v>
      </c>
      <c r="B58" s="278">
        <f>B50</f>
        <v>46113</v>
      </c>
      <c r="G58" s="279">
        <f ca="1">IF(G50=0,0,G$42)</f>
        <v>0</v>
      </c>
      <c r="H58" s="279">
        <f ca="1">IF(H50=0,0,H$42)</f>
        <v>0</v>
      </c>
      <c r="I58" s="279">
        <f t="shared" ref="I58:AP58" ca="1" si="21">IF(I50=0,0,I$42)</f>
        <v>0</v>
      </c>
      <c r="J58" s="279">
        <f t="shared" ca="1" si="21"/>
        <v>0</v>
      </c>
      <c r="K58" s="279">
        <f t="shared" ca="1" si="21"/>
        <v>0</v>
      </c>
      <c r="L58" s="279">
        <f t="shared" ca="1" si="21"/>
        <v>0</v>
      </c>
      <c r="M58" s="279">
        <f t="shared" ca="1" si="21"/>
        <v>0</v>
      </c>
      <c r="N58" s="279">
        <f t="shared" ca="1" si="21"/>
        <v>0</v>
      </c>
      <c r="O58" s="279">
        <f t="shared" ca="1" si="21"/>
        <v>0</v>
      </c>
      <c r="P58" s="279">
        <f t="shared" si="21"/>
        <v>0</v>
      </c>
      <c r="Q58" s="279">
        <f t="shared" si="21"/>
        <v>0</v>
      </c>
      <c r="R58" s="279">
        <f t="shared" si="21"/>
        <v>0</v>
      </c>
      <c r="S58" s="279">
        <f t="shared" si="21"/>
        <v>0</v>
      </c>
      <c r="T58" s="279">
        <f t="shared" si="21"/>
        <v>0</v>
      </c>
      <c r="U58" s="279">
        <f t="shared" si="21"/>
        <v>0</v>
      </c>
      <c r="V58" s="279">
        <f t="shared" si="21"/>
        <v>0</v>
      </c>
      <c r="W58" s="279">
        <f t="shared" si="21"/>
        <v>0</v>
      </c>
      <c r="X58" s="279">
        <f t="shared" si="21"/>
        <v>0</v>
      </c>
      <c r="Y58" s="279">
        <f t="shared" si="21"/>
        <v>0</v>
      </c>
      <c r="Z58" s="279">
        <f t="shared" si="21"/>
        <v>0</v>
      </c>
      <c r="AA58" s="279">
        <f t="shared" si="21"/>
        <v>0</v>
      </c>
      <c r="AB58" s="279">
        <f t="shared" si="21"/>
        <v>0</v>
      </c>
      <c r="AC58" s="279">
        <f t="shared" si="21"/>
        <v>0</v>
      </c>
      <c r="AD58" s="279">
        <f t="shared" si="21"/>
        <v>0</v>
      </c>
      <c r="AE58" s="279">
        <f t="shared" si="21"/>
        <v>0</v>
      </c>
      <c r="AF58" s="279">
        <f t="shared" si="21"/>
        <v>0</v>
      </c>
      <c r="AG58" s="279">
        <f t="shared" si="21"/>
        <v>0</v>
      </c>
      <c r="AH58" s="279">
        <f t="shared" si="21"/>
        <v>0</v>
      </c>
      <c r="AI58" s="279">
        <f t="shared" si="21"/>
        <v>0</v>
      </c>
      <c r="AJ58" s="279">
        <f t="shared" si="21"/>
        <v>0</v>
      </c>
      <c r="AK58" s="279">
        <f t="shared" si="21"/>
        <v>0</v>
      </c>
      <c r="AL58" s="279">
        <f t="shared" si="21"/>
        <v>0</v>
      </c>
      <c r="AM58" s="279">
        <f t="shared" si="21"/>
        <v>0</v>
      </c>
      <c r="AN58" s="279">
        <f t="shared" si="21"/>
        <v>0</v>
      </c>
      <c r="AO58" s="279">
        <f t="shared" si="21"/>
        <v>0</v>
      </c>
      <c r="AP58" s="279">
        <f t="shared" si="21"/>
        <v>0</v>
      </c>
      <c r="AQ58" s="279">
        <f>IF(AQ50=0,0,AQ$42)</f>
        <v>0</v>
      </c>
      <c r="AR58" s="279">
        <f>IF(AR50=0,0,AR$42)</f>
        <v>0</v>
      </c>
      <c r="AS58" s="279">
        <f>IF(AS50=0,0,AS$42)</f>
        <v>0</v>
      </c>
    </row>
    <row r="59" spans="1:45">
      <c r="B59" s="278">
        <f>B52</f>
        <v>46479</v>
      </c>
      <c r="G59" s="279">
        <f>IF(G52=0,0,G$42)</f>
        <v>0</v>
      </c>
      <c r="H59" s="279">
        <f t="shared" ref="H59:AP59" si="22">IF(H52=0,0,H$42)</f>
        <v>0</v>
      </c>
      <c r="I59" s="279">
        <f t="shared" si="22"/>
        <v>0</v>
      </c>
      <c r="J59" s="279">
        <f t="shared" si="22"/>
        <v>0</v>
      </c>
      <c r="K59" s="279">
        <f t="shared" si="22"/>
        <v>0</v>
      </c>
      <c r="L59" s="279">
        <f t="shared" si="22"/>
        <v>0</v>
      </c>
      <c r="M59" s="279">
        <f t="shared" si="22"/>
        <v>0</v>
      </c>
      <c r="N59" s="279">
        <f t="shared" si="22"/>
        <v>0</v>
      </c>
      <c r="O59" s="279">
        <f t="shared" si="22"/>
        <v>0</v>
      </c>
      <c r="P59" s="279">
        <f t="shared" ca="1" si="22"/>
        <v>0</v>
      </c>
      <c r="Q59" s="279">
        <f t="shared" ca="1" si="22"/>
        <v>0</v>
      </c>
      <c r="R59" s="279">
        <f t="shared" ca="1" si="22"/>
        <v>0</v>
      </c>
      <c r="S59" s="279">
        <f t="shared" ca="1" si="22"/>
        <v>0</v>
      </c>
      <c r="T59" s="279">
        <f t="shared" ca="1" si="22"/>
        <v>0</v>
      </c>
      <c r="U59" s="279">
        <f t="shared" ca="1" si="22"/>
        <v>0</v>
      </c>
      <c r="V59" s="279">
        <f t="shared" ca="1" si="22"/>
        <v>0</v>
      </c>
      <c r="W59" s="279">
        <f t="shared" ca="1" si="22"/>
        <v>0</v>
      </c>
      <c r="X59" s="279">
        <f t="shared" ca="1" si="22"/>
        <v>0</v>
      </c>
      <c r="Y59" s="279">
        <f t="shared" ca="1" si="22"/>
        <v>0</v>
      </c>
      <c r="Z59" s="279">
        <f t="shared" ca="1" si="22"/>
        <v>0</v>
      </c>
      <c r="AA59" s="279">
        <f t="shared" ca="1" si="22"/>
        <v>0</v>
      </c>
      <c r="AB59" s="279">
        <f t="shared" si="22"/>
        <v>0</v>
      </c>
      <c r="AC59" s="279">
        <f t="shared" si="22"/>
        <v>0</v>
      </c>
      <c r="AD59" s="279">
        <f t="shared" si="22"/>
        <v>0</v>
      </c>
      <c r="AE59" s="279">
        <f t="shared" si="22"/>
        <v>0</v>
      </c>
      <c r="AF59" s="279">
        <f t="shared" si="22"/>
        <v>0</v>
      </c>
      <c r="AG59" s="279">
        <f t="shared" si="22"/>
        <v>0</v>
      </c>
      <c r="AH59" s="279">
        <f t="shared" si="22"/>
        <v>0</v>
      </c>
      <c r="AI59" s="279">
        <f t="shared" si="22"/>
        <v>0</v>
      </c>
      <c r="AJ59" s="279">
        <f t="shared" si="22"/>
        <v>0</v>
      </c>
      <c r="AK59" s="279">
        <f t="shared" si="22"/>
        <v>0</v>
      </c>
      <c r="AL59" s="279">
        <f t="shared" si="22"/>
        <v>0</v>
      </c>
      <c r="AM59" s="279">
        <f t="shared" si="22"/>
        <v>0</v>
      </c>
      <c r="AN59" s="279">
        <f t="shared" si="22"/>
        <v>0</v>
      </c>
      <c r="AO59" s="279">
        <f t="shared" si="22"/>
        <v>0</v>
      </c>
      <c r="AP59" s="279">
        <f t="shared" si="22"/>
        <v>0</v>
      </c>
      <c r="AQ59" s="279">
        <f>IF(AQ52=0,0,AQ$42)</f>
        <v>0</v>
      </c>
      <c r="AR59" s="279">
        <f>IF(AR52=0,0,AR$42)</f>
        <v>0</v>
      </c>
      <c r="AS59" s="279">
        <f>IF(AS52=0,0,AS$42)</f>
        <v>0</v>
      </c>
    </row>
    <row r="60" spans="1:45">
      <c r="B60" s="278">
        <f>B54</f>
        <v>46845</v>
      </c>
      <c r="G60" s="279">
        <f>IF(G54=0,0,G$42)</f>
        <v>0</v>
      </c>
      <c r="H60" s="279">
        <f t="shared" ref="H60:AP60" si="23">IF(H54=0,0,H$42)</f>
        <v>0</v>
      </c>
      <c r="I60" s="279">
        <f t="shared" si="23"/>
        <v>0</v>
      </c>
      <c r="J60" s="279">
        <f t="shared" si="23"/>
        <v>0</v>
      </c>
      <c r="K60" s="279">
        <f t="shared" si="23"/>
        <v>0</v>
      </c>
      <c r="L60" s="279">
        <f t="shared" si="23"/>
        <v>0</v>
      </c>
      <c r="M60" s="279">
        <f t="shared" si="23"/>
        <v>0</v>
      </c>
      <c r="N60" s="279">
        <f t="shared" si="23"/>
        <v>0</v>
      </c>
      <c r="O60" s="279">
        <f t="shared" si="23"/>
        <v>0</v>
      </c>
      <c r="P60" s="279">
        <f t="shared" si="23"/>
        <v>0</v>
      </c>
      <c r="Q60" s="279">
        <f t="shared" si="23"/>
        <v>0</v>
      </c>
      <c r="R60" s="279">
        <f t="shared" si="23"/>
        <v>0</v>
      </c>
      <c r="S60" s="279">
        <f t="shared" si="23"/>
        <v>0</v>
      </c>
      <c r="T60" s="279">
        <f t="shared" si="23"/>
        <v>0</v>
      </c>
      <c r="U60" s="279">
        <f t="shared" si="23"/>
        <v>0</v>
      </c>
      <c r="V60" s="279">
        <f t="shared" si="23"/>
        <v>0</v>
      </c>
      <c r="W60" s="279">
        <f t="shared" si="23"/>
        <v>0</v>
      </c>
      <c r="X60" s="279">
        <f t="shared" si="23"/>
        <v>0</v>
      </c>
      <c r="Y60" s="279">
        <f t="shared" si="23"/>
        <v>0</v>
      </c>
      <c r="Z60" s="279">
        <f t="shared" si="23"/>
        <v>0</v>
      </c>
      <c r="AA60" s="279">
        <f t="shared" si="23"/>
        <v>0</v>
      </c>
      <c r="AB60" s="279">
        <f t="shared" ca="1" si="23"/>
        <v>0</v>
      </c>
      <c r="AC60" s="279">
        <f t="shared" ca="1" si="23"/>
        <v>0</v>
      </c>
      <c r="AD60" s="279">
        <f t="shared" ca="1" si="23"/>
        <v>0</v>
      </c>
      <c r="AE60" s="279">
        <f t="shared" ca="1" si="23"/>
        <v>0</v>
      </c>
      <c r="AF60" s="279">
        <f t="shared" ca="1" si="23"/>
        <v>0</v>
      </c>
      <c r="AG60" s="279">
        <f t="shared" ca="1" si="23"/>
        <v>0</v>
      </c>
      <c r="AH60" s="279">
        <f t="shared" ca="1" si="23"/>
        <v>0</v>
      </c>
      <c r="AI60" s="279">
        <f t="shared" ca="1" si="23"/>
        <v>0</v>
      </c>
      <c r="AJ60" s="279">
        <f t="shared" ca="1" si="23"/>
        <v>0</v>
      </c>
      <c r="AK60" s="279">
        <f t="shared" ca="1" si="23"/>
        <v>0</v>
      </c>
      <c r="AL60" s="279">
        <f t="shared" ca="1" si="23"/>
        <v>0</v>
      </c>
      <c r="AM60" s="279">
        <f t="shared" ca="1" si="23"/>
        <v>0</v>
      </c>
      <c r="AN60" s="279">
        <f t="shared" si="23"/>
        <v>0</v>
      </c>
      <c r="AO60" s="279">
        <f t="shared" si="23"/>
        <v>0</v>
      </c>
      <c r="AP60" s="279">
        <f t="shared" si="23"/>
        <v>0</v>
      </c>
      <c r="AQ60" s="279">
        <f>IF(AQ54=0,0,AQ$42)</f>
        <v>0</v>
      </c>
      <c r="AR60" s="279">
        <f>IF(AR54=0,0,AR$42)</f>
        <v>0</v>
      </c>
      <c r="AS60" s="279">
        <f>IF(AS54=0,0,AS$42)</f>
        <v>0</v>
      </c>
    </row>
    <row r="61" spans="1:45">
      <c r="B61" s="278">
        <f>B56</f>
        <v>47211</v>
      </c>
      <c r="G61" s="279">
        <f>IF(G56=0,0,G$42)</f>
        <v>0</v>
      </c>
      <c r="H61" s="279">
        <f t="shared" ref="H61:AP61" si="24">IF(H56=0,0,H$42)</f>
        <v>0</v>
      </c>
      <c r="I61" s="279">
        <f t="shared" si="24"/>
        <v>0</v>
      </c>
      <c r="J61" s="279">
        <f t="shared" si="24"/>
        <v>0</v>
      </c>
      <c r="K61" s="279">
        <f t="shared" si="24"/>
        <v>0</v>
      </c>
      <c r="L61" s="279">
        <f t="shared" si="24"/>
        <v>0</v>
      </c>
      <c r="M61" s="279">
        <f t="shared" si="24"/>
        <v>0</v>
      </c>
      <c r="N61" s="279">
        <f t="shared" si="24"/>
        <v>0</v>
      </c>
      <c r="O61" s="279">
        <f t="shared" si="24"/>
        <v>0</v>
      </c>
      <c r="P61" s="279">
        <f t="shared" si="24"/>
        <v>0</v>
      </c>
      <c r="Q61" s="279">
        <f t="shared" si="24"/>
        <v>0</v>
      </c>
      <c r="R61" s="279">
        <f t="shared" si="24"/>
        <v>0</v>
      </c>
      <c r="S61" s="279">
        <f t="shared" si="24"/>
        <v>0</v>
      </c>
      <c r="T61" s="279">
        <f t="shared" si="24"/>
        <v>0</v>
      </c>
      <c r="U61" s="279">
        <f t="shared" si="24"/>
        <v>0</v>
      </c>
      <c r="V61" s="279">
        <f t="shared" si="24"/>
        <v>0</v>
      </c>
      <c r="W61" s="279">
        <f t="shared" si="24"/>
        <v>0</v>
      </c>
      <c r="X61" s="279">
        <f t="shared" si="24"/>
        <v>0</v>
      </c>
      <c r="Y61" s="279">
        <f t="shared" si="24"/>
        <v>0</v>
      </c>
      <c r="Z61" s="279">
        <f t="shared" si="24"/>
        <v>0</v>
      </c>
      <c r="AA61" s="279">
        <f t="shared" si="24"/>
        <v>0</v>
      </c>
      <c r="AB61" s="279">
        <f t="shared" si="24"/>
        <v>0</v>
      </c>
      <c r="AC61" s="279">
        <f t="shared" si="24"/>
        <v>0</v>
      </c>
      <c r="AD61" s="279">
        <f t="shared" si="24"/>
        <v>0</v>
      </c>
      <c r="AE61" s="279">
        <f t="shared" si="24"/>
        <v>0</v>
      </c>
      <c r="AF61" s="279">
        <f t="shared" si="24"/>
        <v>0</v>
      </c>
      <c r="AG61" s="279">
        <f t="shared" si="24"/>
        <v>0</v>
      </c>
      <c r="AH61" s="279">
        <f t="shared" si="24"/>
        <v>0</v>
      </c>
      <c r="AI61" s="279">
        <f t="shared" si="24"/>
        <v>0</v>
      </c>
      <c r="AJ61" s="279">
        <f t="shared" si="24"/>
        <v>0</v>
      </c>
      <c r="AK61" s="279">
        <f t="shared" si="24"/>
        <v>0</v>
      </c>
      <c r="AL61" s="279">
        <f t="shared" si="24"/>
        <v>0</v>
      </c>
      <c r="AM61" s="279">
        <f t="shared" si="24"/>
        <v>0</v>
      </c>
      <c r="AN61" s="279">
        <f t="shared" ca="1" si="24"/>
        <v>0</v>
      </c>
      <c r="AO61" s="279">
        <f t="shared" ca="1" si="24"/>
        <v>0</v>
      </c>
      <c r="AP61" s="279">
        <f t="shared" ca="1" si="24"/>
        <v>0</v>
      </c>
      <c r="AQ61" s="279">
        <f>IF(AQ56=0,0,AQ$42)</f>
        <v>0</v>
      </c>
      <c r="AR61" s="279">
        <f>IF(AR56=0,0,AR$42)</f>
        <v>0</v>
      </c>
      <c r="AS61" s="279">
        <f>IF(AS56=0,0,AS$42)</f>
        <v>0</v>
      </c>
    </row>
    <row r="63" spans="1:45">
      <c r="A63" t="s">
        <v>434</v>
      </c>
      <c r="B63" s="278">
        <f>B58</f>
        <v>46113</v>
      </c>
      <c r="G63" s="279"/>
      <c r="H63" s="279">
        <f>IF(IF(G50=0,0,IF(OR(H$3="Enero",H$3="Abril",H$3="Julio",H$3="Octubre"),SUM($G58:G58)-SUM($G63:G63),0))&lt;0,0,(IF(G50=0,0,IF(OR(H$3="Enero",H$3="Abril",H$3="Julio",H$3="Octubre"),SUM($G58:G58)-SUM($G63:G63),0))))</f>
        <v>0</v>
      </c>
      <c r="I63" s="279">
        <f>IF(IF(H50=0,0,IF(OR(I$3="Enero",I$3="Abril",I$3="Julio",I$3="Octubre"),SUM($G58:H58)-SUM($G63:H63),0))&lt;0,0,(IF(H50=0,0,IF(OR(I$3="Enero",I$3="Abril",I$3="Julio",I$3="Octubre"),SUM($G58:H58)-SUM($G63:H63),0))))</f>
        <v>0</v>
      </c>
      <c r="J63" s="279">
        <f ca="1">IF(IF(I50=0,0,IF(OR(J$3="Enero",J$3="Abril",J$3="Julio",J$3="Octubre"),SUM($G58:I58)-SUM($G63:I63),0))&lt;0,0,(IF(I50=0,0,IF(OR(J$3="Enero",J$3="Abril",J$3="Julio",J$3="Octubre"),SUM($G58:I58)-SUM($G63:I63),0))))</f>
        <v>0</v>
      </c>
      <c r="K63" s="279">
        <f>IF(IF(J50=0,0,IF(OR(K$3="Enero",K$3="Abril",K$3="Julio",K$3="Octubre"),SUM($G58:J58)-SUM($G63:J63),0))&lt;0,0,(IF(J50=0,0,IF(OR(K$3="Enero",K$3="Abril",K$3="Julio",K$3="Octubre"),SUM($G58:J58)-SUM($G63:J63),0))))</f>
        <v>0</v>
      </c>
      <c r="L63" s="279">
        <f>IF(IF(K50=0,0,IF(OR(L$3="Enero",L$3="Abril",L$3="Julio",L$3="Octubre"),SUM($G58:K58)-SUM($G63:K63),0))&lt;0,0,(IF(K50=0,0,IF(OR(L$3="Enero",L$3="Abril",L$3="Julio",L$3="Octubre"),SUM($G58:K58)-SUM($G63:K63),0))))</f>
        <v>0</v>
      </c>
      <c r="M63" s="279">
        <f ca="1">IF(IF(L50=0,0,IF(OR(M$3="Enero",M$3="Abril",M$3="Julio",M$3="Octubre"),SUM($G58:L58)-SUM($G63:L63),0))&lt;0,0,(IF(L50=0,0,IF(OR(M$3="Enero",M$3="Abril",M$3="Julio",M$3="Octubre"),SUM($G58:L58)-SUM($G63:L63),0))))</f>
        <v>0</v>
      </c>
      <c r="N63" s="279">
        <f>IF(IF(M50=0,0,IF(OR(N$3="Enero",N$3="Abril",N$3="Julio",N$3="Octubre"),SUM($G58:M58)-SUM($G63:M63),0))&lt;0,0,(IF(M50=0,0,IF(OR(N$3="Enero",N$3="Abril",N$3="Julio",N$3="Octubre"),SUM($G58:M58)-SUM($G63:M63),0))))</f>
        <v>0</v>
      </c>
      <c r="O63" s="279">
        <f>IF(IF(N50=0,0,IF(OR(O$3="Enero",O$3="Abril",O$3="Julio",O$3="Octubre"),SUM($G58:N58)-SUM($G63:N63),0))&lt;0,0,(IF(N50=0,0,IF(OR(O$3="Enero",O$3="Abril",O$3="Julio",O$3="Octubre"),SUM($G58:N58)-SUM($G63:N63),0))))</f>
        <v>0</v>
      </c>
      <c r="P63" s="279">
        <f ca="1">IF(IF(O50=0,0,IF(OR(P$3="Enero",P$3="Abril",P$3="Julio",P$3="Octubre"),SUM($G58:O58)-SUM($G63:O63),0))&lt;0,0,(IF(O50=0,0,IF(OR(P$3="Enero",P$3="Abril",P$3="Julio",P$3="Octubre"),SUM($G58:O58)-SUM($G63:O63),0))))</f>
        <v>0</v>
      </c>
      <c r="Q63" s="279">
        <f>IF(IF(P50=0,0,IF(OR(Q$3="Enero",Q$3="Abril",Q$3="Julio",Q$3="Octubre"),SUM($G58:P58)-SUM($G63:P63),0))&lt;0,0,(IF(P50=0,0,IF(OR(Q$3="Enero",Q$3="Abril",Q$3="Julio",Q$3="Octubre"),SUM($G58:P58)-SUM($G63:P63),0))))</f>
        <v>0</v>
      </c>
      <c r="R63" s="279">
        <f>IF(IF(Q50=0,0,IF(OR(R$3="Enero",R$3="Abril",R$3="Julio",R$3="Octubre"),SUM($G58:Q58)-SUM($G63:Q63),0))&lt;0,0,(IF(Q50=0,0,IF(OR(R$3="Enero",R$3="Abril",R$3="Julio",R$3="Octubre"),SUM($G58:Q58)-SUM($G63:Q63),0))))</f>
        <v>0</v>
      </c>
      <c r="S63" s="279">
        <f>IF(IF(R50=0,0,IF(OR(S$3="Enero",S$3="Abril",S$3="Julio",S$3="Octubre"),SUM($G58:R58)-SUM($G63:R63),0))&lt;0,0,(IF(R50=0,0,IF(OR(S$3="Enero",S$3="Abril",S$3="Julio",S$3="Octubre"),SUM($G58:R58)-SUM($G63:R63),0))))</f>
        <v>0</v>
      </c>
      <c r="T63" s="279">
        <f>IF(IF(S50=0,0,IF(OR(T$3="Enero",T$3="Abril",T$3="Julio",T$3="Octubre"),SUM($G58:S58)-SUM($G63:S63),0))&lt;0,0,(IF(S50=0,0,IF(OR(T$3="Enero",T$3="Abril",T$3="Julio",T$3="Octubre"),SUM($G58:S58)-SUM($G63:S63),0))))</f>
        <v>0</v>
      </c>
      <c r="U63" s="279">
        <f>IF(IF(T50=0,0,IF(OR(U$3="Enero",U$3="Abril",U$3="Julio",U$3="Octubre"),SUM($G58:T58)-SUM($G63:T63),0))&lt;0,0,(IF(T50=0,0,IF(OR(U$3="Enero",U$3="Abril",U$3="Julio",U$3="Octubre"),SUM($G58:T58)-SUM($G63:T63),0))))</f>
        <v>0</v>
      </c>
      <c r="V63" s="279">
        <f>IF(IF(U50=0,0,IF(OR(V$3="Enero",V$3="Abril",V$3="Julio",V$3="Octubre"),SUM($G58:U58)-SUM($G63:U63),0))&lt;0,0,(IF(U50=0,0,IF(OR(V$3="Enero",V$3="Abril",V$3="Julio",V$3="Octubre"),SUM($G58:U58)-SUM($G63:U63),0))))</f>
        <v>0</v>
      </c>
      <c r="W63" s="279">
        <f>IF(IF(V50=0,0,IF(OR(W$3="Enero",W$3="Abril",W$3="Julio",W$3="Octubre"),SUM($G58:V58)-SUM($G63:V63),0))&lt;0,0,(IF(V50=0,0,IF(OR(W$3="Enero",W$3="Abril",W$3="Julio",W$3="Octubre"),SUM($G58:V58)-SUM($G63:V63),0))))</f>
        <v>0</v>
      </c>
      <c r="X63" s="279">
        <f>IF(IF(W50=0,0,IF(OR(X$3="Enero",X$3="Abril",X$3="Julio",X$3="Octubre"),SUM($G58:W58)-SUM($G63:W63),0))&lt;0,0,(IF(W50=0,0,IF(OR(X$3="Enero",X$3="Abril",X$3="Julio",X$3="Octubre"),SUM($G58:W58)-SUM($G63:W63),0))))</f>
        <v>0</v>
      </c>
      <c r="Y63" s="279">
        <f>IF(IF(X50=0,0,IF(OR(Y$3="Enero",Y$3="Abril",Y$3="Julio",Y$3="Octubre"),SUM($G58:X58)-SUM($G63:X63),0))&lt;0,0,(IF(X50=0,0,IF(OR(Y$3="Enero",Y$3="Abril",Y$3="Julio",Y$3="Octubre"),SUM($G58:X58)-SUM($G63:X63),0))))</f>
        <v>0</v>
      </c>
      <c r="Z63" s="279">
        <f>IF(IF(Y50=0,0,IF(OR(Z$3="Enero",Z$3="Abril",Z$3="Julio",Z$3="Octubre"),SUM($G58:Y58)-SUM($G63:Y63),0))&lt;0,0,(IF(Y50=0,0,IF(OR(Z$3="Enero",Z$3="Abril",Z$3="Julio",Z$3="Octubre"),SUM($G58:Y58)-SUM($G63:Y63),0))))</f>
        <v>0</v>
      </c>
      <c r="AA63" s="279">
        <f>IF(IF(Z50=0,0,IF(OR(AA$3="Enero",AA$3="Abril",AA$3="Julio",AA$3="Octubre"),SUM($G58:Z58)-SUM($G63:Z63),0))&lt;0,0,(IF(Z50=0,0,IF(OR(AA$3="Enero",AA$3="Abril",AA$3="Julio",AA$3="Octubre"),SUM($G58:Z58)-SUM($G63:Z63),0))))</f>
        <v>0</v>
      </c>
      <c r="AB63" s="279">
        <f>IF(IF(AA50=0,0,IF(OR(AB$3="Enero",AB$3="Abril",AB$3="Julio",AB$3="Octubre"),SUM($G58:AA58)-SUM($G63:AA63),0))&lt;0,0,(IF(AA50=0,0,IF(OR(AB$3="Enero",AB$3="Abril",AB$3="Julio",AB$3="Octubre"),SUM($G58:AA58)-SUM($G63:AA63),0))))</f>
        <v>0</v>
      </c>
      <c r="AC63" s="279">
        <f>IF(IF(AB50=0,0,IF(OR(AC$3="Enero",AC$3="Abril",AC$3="Julio",AC$3="Octubre"),SUM($G58:AB58)-SUM($G63:AB63),0))&lt;0,0,(IF(AB50=0,0,IF(OR(AC$3="Enero",AC$3="Abril",AC$3="Julio",AC$3="Octubre"),SUM($G58:AB58)-SUM($G63:AB63),0))))</f>
        <v>0</v>
      </c>
      <c r="AD63" s="279">
        <f>IF(IF(AC50=0,0,IF(OR(AD$3="Enero",AD$3="Abril",AD$3="Julio",AD$3="Octubre"),SUM($G58:AC58)-SUM($G63:AC63),0))&lt;0,0,(IF(AC50=0,0,IF(OR(AD$3="Enero",AD$3="Abril",AD$3="Julio",AD$3="Octubre"),SUM($G58:AC58)-SUM($G63:AC63),0))))</f>
        <v>0</v>
      </c>
      <c r="AE63" s="279">
        <f>IF(IF(AD50=0,0,IF(OR(AE$3="Enero",AE$3="Abril",AE$3="Julio",AE$3="Octubre"),SUM($G58:AD58)-SUM($G63:AD63),0))&lt;0,0,(IF(AD50=0,0,IF(OR(AE$3="Enero",AE$3="Abril",AE$3="Julio",AE$3="Octubre"),SUM($G58:AD58)-SUM($G63:AD63),0))))</f>
        <v>0</v>
      </c>
      <c r="AF63" s="279">
        <f>IF(IF(AE50=0,0,IF(OR(AF$3="Enero",AF$3="Abril",AF$3="Julio",AF$3="Octubre"),SUM($G58:AE58)-SUM($G63:AE63),0))&lt;0,0,(IF(AE50=0,0,IF(OR(AF$3="Enero",AF$3="Abril",AF$3="Julio",AF$3="Octubre"),SUM($G58:AE58)-SUM($G63:AE63),0))))</f>
        <v>0</v>
      </c>
      <c r="AG63" s="279">
        <f>IF(IF(AF50=0,0,IF(OR(AG$3="Enero",AG$3="Abril",AG$3="Julio",AG$3="Octubre"),SUM($G58:AF58)-SUM($G63:AF63),0))&lt;0,0,(IF(AF50=0,0,IF(OR(AG$3="Enero",AG$3="Abril",AG$3="Julio",AG$3="Octubre"),SUM($G58:AF58)-SUM($G63:AF63),0))))</f>
        <v>0</v>
      </c>
      <c r="AH63" s="279">
        <f>IF(IF(AG50=0,0,IF(OR(AH$3="Enero",AH$3="Abril",AH$3="Julio",AH$3="Octubre"),SUM($G58:AG58)-SUM($G63:AG63),0))&lt;0,0,(IF(AG50=0,0,IF(OR(AH$3="Enero",AH$3="Abril",AH$3="Julio",AH$3="Octubre"),SUM($G58:AG58)-SUM($G63:AG63),0))))</f>
        <v>0</v>
      </c>
      <c r="AI63" s="279">
        <f>IF(IF(AH50=0,0,IF(OR(AI$3="Enero",AI$3="Abril",AI$3="Julio",AI$3="Octubre"),SUM($G58:AH58)-SUM($G63:AH63),0))&lt;0,0,(IF(AH50=0,0,IF(OR(AI$3="Enero",AI$3="Abril",AI$3="Julio",AI$3="Octubre"),SUM($G58:AH58)-SUM($G63:AH63),0))))</f>
        <v>0</v>
      </c>
      <c r="AJ63" s="279">
        <f>IF(IF(AI50=0,0,IF(OR(AJ$3="Enero",AJ$3="Abril",AJ$3="Julio",AJ$3="Octubre"),SUM($G58:AI58)-SUM($G63:AI63),0))&lt;0,0,(IF(AI50=0,0,IF(OR(AJ$3="Enero",AJ$3="Abril",AJ$3="Julio",AJ$3="Octubre"),SUM($G58:AI58)-SUM($G63:AI63),0))))</f>
        <v>0</v>
      </c>
      <c r="AK63" s="279">
        <f>IF(IF(AJ50=0,0,IF(OR(AK$3="Enero",AK$3="Abril",AK$3="Julio",AK$3="Octubre"),SUM($G58:AJ58)-SUM($G63:AJ63),0))&lt;0,0,(IF(AJ50=0,0,IF(OR(AK$3="Enero",AK$3="Abril",AK$3="Julio",AK$3="Octubre"),SUM($G58:AJ58)-SUM($G63:AJ63),0))))</f>
        <v>0</v>
      </c>
      <c r="AL63" s="279">
        <f>IF(IF(AK50=0,0,IF(OR(AL$3="Enero",AL$3="Abril",AL$3="Julio",AL$3="Octubre"),SUM($G58:AK58)-SUM($G63:AK63),0))&lt;0,0,(IF(AK50=0,0,IF(OR(AL$3="Enero",AL$3="Abril",AL$3="Julio",AL$3="Octubre"),SUM($G58:AK58)-SUM($G63:AK63),0))))</f>
        <v>0</v>
      </c>
      <c r="AM63" s="279">
        <f>IF(IF(AL50=0,0,IF(OR(AM$3="Enero",AM$3="Abril",AM$3="Julio",AM$3="Octubre"),SUM($G58:AL58)-SUM($G63:AL63),0))&lt;0,0,(IF(AL50=0,0,IF(OR(AM$3="Enero",AM$3="Abril",AM$3="Julio",AM$3="Octubre"),SUM($G58:AL58)-SUM($G63:AL63),0))))</f>
        <v>0</v>
      </c>
      <c r="AN63" s="279">
        <f>IF(IF(AM50=0,0,IF(OR(AN$3="Enero",AN$3="Abril",AN$3="Julio",AN$3="Octubre"),SUM($G58:AM58)-SUM($G63:AM63),0))&lt;0,0,(IF(AM50=0,0,IF(OR(AN$3="Enero",AN$3="Abril",AN$3="Julio",AN$3="Octubre"),SUM($G58:AM58)-SUM($G63:AM63),0))))</f>
        <v>0</v>
      </c>
      <c r="AO63" s="279">
        <f>IF(IF(AN50=0,0,IF(OR(AO$3="Enero",AO$3="Abril",AO$3="Julio",AO$3="Octubre"),SUM($G58:AN58)-SUM($G63:AN63),0))&lt;0,0,(IF(AN50=0,0,IF(OR(AO$3="Enero",AO$3="Abril",AO$3="Julio",AO$3="Octubre"),SUM($G58:AN58)-SUM($G63:AN63),0))))</f>
        <v>0</v>
      </c>
      <c r="AP63" s="279">
        <f>IF(IF(AO50=0,0,IF(OR(AP$3="Enero",AP$3="Abril",AP$3="Julio",AP$3="Octubre"),SUM($G58:AO58)-SUM($G63:AO63),0))&lt;0,0,(IF(AO50=0,0,IF(OR(AP$3="Enero",AP$3="Abril",AP$3="Julio",AP$3="Octubre"),SUM($G58:AO58)-SUM($G63:AO63),0))))</f>
        <v>0</v>
      </c>
      <c r="AQ63" s="279">
        <f>IF(IF(AP50=0,0,IF(OR(AQ$3="Enero",AQ$3="Abril",AQ$3="Julio",AQ$3="Octubre"),SUM($G58:AP58)-SUM($G63:AP63),0))&lt;0,0,(IF(AP50=0,0,IF(OR(AQ$3="Enero",AQ$3="Abril",AQ$3="Julio",AQ$3="Octubre"),SUM($G58:AP58)-SUM($G63:AP63),0))))</f>
        <v>0</v>
      </c>
      <c r="AR63" s="279">
        <f>IF(IF(AQ50=0,0,IF(OR(AR$3="Enero",AR$3="Abril",AR$3="Julio",AR$3="Octubre"),SUM($G58:AQ58)-SUM($G63:AQ63),0))&lt;0,0,(IF(AQ50=0,0,IF(OR(AR$3="Enero",AR$3="Abril",AR$3="Julio",AR$3="Octubre"),SUM($G58:AQ58)-SUM($G63:AQ63),0))))</f>
        <v>0</v>
      </c>
      <c r="AS63" s="279">
        <f>IF(IF(AR50=0,0,IF(OR(AS$3="Enero",AS$3="Abril",AS$3="Julio",AS$3="Octubre"),SUM($G58:AR58)-SUM($G63:AR63),0))&lt;0,0,(IF(AR50=0,0,IF(OR(AS$3="Enero",AS$3="Abril",AS$3="Julio",AS$3="Octubre"),SUM($G58:AR58)-SUM($G63:AR63),0))))</f>
        <v>0</v>
      </c>
    </row>
    <row r="64" spans="1:45">
      <c r="B64" s="278">
        <f>B59</f>
        <v>46479</v>
      </c>
      <c r="G64" s="279"/>
      <c r="H64" s="279">
        <f>IF(IF(G52=0,0,IF(OR(H$3="Enero",H$3="Abril",H$3="Julio",H$3="Octubre"),SUM($G59:G59)-SUM($G64:G64),0))&lt;0,0,(IF(G52=0,0,IF(OR(H$3="Enero",H$3="Abril",H$3="Julio",H$3="Octubre"),SUM($G59:G59)-SUM($G64:G64),0))))</f>
        <v>0</v>
      </c>
      <c r="I64" s="279">
        <f>IF(IF(H52=0,0,IF(OR(I$3="Enero",I$3="Abril",I$3="Julio",I$3="Octubre"),SUM($G59:H59)-SUM($G64:H64),0))&lt;0,0,(IF(H52=0,0,IF(OR(I$3="Enero",I$3="Abril",I$3="Julio",I$3="Octubre"),SUM($G59:H59)-SUM($G64:H64),0))))</f>
        <v>0</v>
      </c>
      <c r="J64" s="279">
        <f>IF(IF(I52=0,0,IF(OR(J$3="Enero",J$3="Abril",J$3="Julio",J$3="Octubre"),SUM($G59:I59)-SUM($G64:I64),0))&lt;0,0,(IF(I52=0,0,IF(OR(J$3="Enero",J$3="Abril",J$3="Julio",J$3="Octubre"),SUM($G59:I59)-SUM($G64:I64),0))))</f>
        <v>0</v>
      </c>
      <c r="K64" s="279">
        <f>IF(IF(J52=0,0,IF(OR(K$3="Enero",K$3="Abril",K$3="Julio",K$3="Octubre"),SUM($G59:J59)-SUM($G64:J64),0))&lt;0,0,(IF(J52=0,0,IF(OR(K$3="Enero",K$3="Abril",K$3="Julio",K$3="Octubre"),SUM($G59:J59)-SUM($G64:J64),0))))</f>
        <v>0</v>
      </c>
      <c r="L64" s="279">
        <f>IF(IF(K52=0,0,IF(OR(L$3="Enero",L$3="Abril",L$3="Julio",L$3="Octubre"),SUM($G59:K59)-SUM($G64:K64),0))&lt;0,0,(IF(K52=0,0,IF(OR(L$3="Enero",L$3="Abril",L$3="Julio",L$3="Octubre"),SUM($G59:K59)-SUM($G64:K64),0))))</f>
        <v>0</v>
      </c>
      <c r="M64" s="279">
        <f>IF(IF(L52=0,0,IF(OR(M$3="Enero",M$3="Abril",M$3="Julio",M$3="Octubre"),SUM($G59:L59)-SUM($G64:L64),0))&lt;0,0,(IF(L52=0,0,IF(OR(M$3="Enero",M$3="Abril",M$3="Julio",M$3="Octubre"),SUM($G59:L59)-SUM($G64:L64),0))))</f>
        <v>0</v>
      </c>
      <c r="N64" s="279">
        <f>IF(IF(M52=0,0,IF(OR(N$3="Enero",N$3="Abril",N$3="Julio",N$3="Octubre"),SUM($G59:M59)-SUM($G64:M64),0))&lt;0,0,(IF(M52=0,0,IF(OR(N$3="Enero",N$3="Abril",N$3="Julio",N$3="Octubre"),SUM($G59:M59)-SUM($G64:M64),0))))</f>
        <v>0</v>
      </c>
      <c r="O64" s="279">
        <f>IF(IF(N52=0,0,IF(OR(O$3="Enero",O$3="Abril",O$3="Julio",O$3="Octubre"),SUM($G59:N59)-SUM($G64:N64),0))&lt;0,0,(IF(N52=0,0,IF(OR(O$3="Enero",O$3="Abril",O$3="Julio",O$3="Octubre"),SUM($G59:N59)-SUM($G64:N64),0))))</f>
        <v>0</v>
      </c>
      <c r="P64" s="279">
        <f>IF(IF(O52=0,0,IF(OR(P$3="Enero",P$3="Abril",P$3="Julio",P$3="Octubre"),SUM($G59:O59)-SUM($G64:O64),0))&lt;0,0,(IF(O52=0,0,IF(OR(P$3="Enero",P$3="Abril",P$3="Julio",P$3="Octubre"),SUM($G59:O59)-SUM($G64:O64),0))))</f>
        <v>0</v>
      </c>
      <c r="Q64" s="279">
        <f>IF(IF(P52=0,0,IF(OR(Q$3="Enero",Q$3="Abril",Q$3="Julio",Q$3="Octubre"),SUM($G59:P59)-SUM($G64:P64),0))&lt;0,0,(IF(P52=0,0,IF(OR(Q$3="Enero",Q$3="Abril",Q$3="Julio",Q$3="Octubre"),SUM($G59:P59)-SUM($G64:P64),0))))</f>
        <v>0</v>
      </c>
      <c r="R64" s="279">
        <f>IF(IF(Q52=0,0,IF(OR(R$3="Enero",R$3="Abril",R$3="Julio",R$3="Octubre"),SUM($G59:Q59)-SUM($G64:Q64),0))&lt;0,0,(IF(Q52=0,0,IF(OR(R$3="Enero",R$3="Abril",R$3="Julio",R$3="Octubre"),SUM($G59:Q59)-SUM($G64:Q64),0))))</f>
        <v>0</v>
      </c>
      <c r="S64" s="279">
        <f ca="1">IF(IF(R52=0,0,IF(OR(S$3="Enero",S$3="Abril",S$3="Julio",S$3="Octubre"),SUM($G59:R59)-SUM($G64:R64),0))&lt;0,0,(IF(R52=0,0,IF(OR(S$3="Enero",S$3="Abril",S$3="Julio",S$3="Octubre"),SUM($G59:R59)-SUM($G64:R64),0))))</f>
        <v>0</v>
      </c>
      <c r="T64" s="279">
        <f>IF(IF(S52=0,0,IF(OR(T$3="Enero",T$3="Abril",T$3="Julio",T$3="Octubre"),SUM($G59:S59)-SUM($G64:S64),0))&lt;0,0,(IF(S52=0,0,IF(OR(T$3="Enero",T$3="Abril",T$3="Julio",T$3="Octubre"),SUM($G59:S59)-SUM($G64:S64),0))))</f>
        <v>0</v>
      </c>
      <c r="U64" s="279">
        <f>IF(IF(T52=0,0,IF(OR(U$3="Enero",U$3="Abril",U$3="Julio",U$3="Octubre"),SUM($G59:T59)-SUM($G64:T64),0))&lt;0,0,(IF(T52=0,0,IF(OR(U$3="Enero",U$3="Abril",U$3="Julio",U$3="Octubre"),SUM($G59:T59)-SUM($G64:T64),0))))</f>
        <v>0</v>
      </c>
      <c r="V64" s="279">
        <f ca="1">IF(IF(U52=0,0,IF(OR(V$3="Enero",V$3="Abril",V$3="Julio",V$3="Octubre"),SUM($G59:U59)-SUM($G64:U64),0))&lt;0,0,(IF(U52=0,0,IF(OR(V$3="Enero",V$3="Abril",V$3="Julio",V$3="Octubre"),SUM($G59:U59)-SUM($G64:U64),0))))</f>
        <v>0</v>
      </c>
      <c r="W64" s="279">
        <f>IF(IF(V52=0,0,IF(OR(W$3="Enero",W$3="Abril",W$3="Julio",W$3="Octubre"),SUM($G59:V59)-SUM($G64:V64),0))&lt;0,0,(IF(V52=0,0,IF(OR(W$3="Enero",W$3="Abril",W$3="Julio",W$3="Octubre"),SUM($G59:V59)-SUM($G64:V64),0))))</f>
        <v>0</v>
      </c>
      <c r="X64" s="279">
        <f>IF(IF(W52=0,0,IF(OR(X$3="Enero",X$3="Abril",X$3="Julio",X$3="Octubre"),SUM($G59:W59)-SUM($G64:W64),0))&lt;0,0,(IF(W52=0,0,IF(OR(X$3="Enero",X$3="Abril",X$3="Julio",X$3="Octubre"),SUM($G59:W59)-SUM($G64:W64),0))))</f>
        <v>0</v>
      </c>
      <c r="Y64" s="279">
        <f ca="1">IF(IF(X52=0,0,IF(OR(Y$3="Enero",Y$3="Abril",Y$3="Julio",Y$3="Octubre"),SUM($G59:X59)-SUM($G64:X64),0))&lt;0,0,(IF(X52=0,0,IF(OR(Y$3="Enero",Y$3="Abril",Y$3="Julio",Y$3="Octubre"),SUM($G59:X59)-SUM($G64:X64),0))))</f>
        <v>0</v>
      </c>
      <c r="Z64" s="279">
        <f>IF(IF(Y52=0,0,IF(OR(Z$3="Enero",Z$3="Abril",Z$3="Julio",Z$3="Octubre"),SUM($G59:Y59)-SUM($G64:Y64),0))&lt;0,0,(IF(Y52=0,0,IF(OR(Z$3="Enero",Z$3="Abril",Z$3="Julio",Z$3="Octubre"),SUM($G59:Y59)-SUM($G64:Y64),0))))</f>
        <v>0</v>
      </c>
      <c r="AA64" s="279">
        <f>IF(IF(Z52=0,0,IF(OR(AA$3="Enero",AA$3="Abril",AA$3="Julio",AA$3="Octubre"),SUM($G59:Z59)-SUM($G64:Z64),0))&lt;0,0,(IF(Z52=0,0,IF(OR(AA$3="Enero",AA$3="Abril",AA$3="Julio",AA$3="Octubre"),SUM($G59:Z59)-SUM($G64:Z64),0))))</f>
        <v>0</v>
      </c>
      <c r="AB64" s="279">
        <f ca="1">IF(IF(AA52=0,0,IF(OR(AB$3="Enero",AB$3="Abril",AB$3="Julio",AB$3="Octubre"),SUM($G59:AA59)-SUM($G64:AA64),0))&lt;0,0,(IF(AA52=0,0,IF(OR(AB$3="Enero",AB$3="Abril",AB$3="Julio",AB$3="Octubre"),SUM($G59:AA59)-SUM($G64:AA64),0))))</f>
        <v>0</v>
      </c>
      <c r="AC64" s="279">
        <f>IF(IF(AB52=0,0,IF(OR(AC$3="Enero",AC$3="Abril",AC$3="Julio",AC$3="Octubre"),SUM($G59:AB59)-SUM($G64:AB64),0))&lt;0,0,(IF(AB52=0,0,IF(OR(AC$3="Enero",AC$3="Abril",AC$3="Julio",AC$3="Octubre"),SUM($G59:AB59)-SUM($G64:AB64),0))))</f>
        <v>0</v>
      </c>
      <c r="AD64" s="279">
        <f>IF(IF(AC52=0,0,IF(OR(AD$3="Enero",AD$3="Abril",AD$3="Julio",AD$3="Octubre"),SUM($G59:AC59)-SUM($G64:AC64),0))&lt;0,0,(IF(AC52=0,0,IF(OR(AD$3="Enero",AD$3="Abril",AD$3="Julio",AD$3="Octubre"),SUM($G59:AC59)-SUM($G64:AC64),0))))</f>
        <v>0</v>
      </c>
      <c r="AE64" s="279">
        <f>IF(IF(AD52=0,0,IF(OR(AE$3="Enero",AE$3="Abril",AE$3="Julio",AE$3="Octubre"),SUM($G59:AD59)-SUM($G64:AD64),0))&lt;0,0,(IF(AD52=0,0,IF(OR(AE$3="Enero",AE$3="Abril",AE$3="Julio",AE$3="Octubre"),SUM($G59:AD59)-SUM($G64:AD64),0))))</f>
        <v>0</v>
      </c>
      <c r="AF64" s="279">
        <f>IF(IF(AE52=0,0,IF(OR(AF$3="Enero",AF$3="Abril",AF$3="Julio",AF$3="Octubre"),SUM($G59:AE59)-SUM($G64:AE64),0))&lt;0,0,(IF(AE52=0,0,IF(OR(AF$3="Enero",AF$3="Abril",AF$3="Julio",AF$3="Octubre"),SUM($G59:AE59)-SUM($G64:AE64),0))))</f>
        <v>0</v>
      </c>
      <c r="AG64" s="279">
        <f>IF(IF(AF52=0,0,IF(OR(AG$3="Enero",AG$3="Abril",AG$3="Julio",AG$3="Octubre"),SUM($G59:AF59)-SUM($G64:AF64),0))&lt;0,0,(IF(AF52=0,0,IF(OR(AG$3="Enero",AG$3="Abril",AG$3="Julio",AG$3="Octubre"),SUM($G59:AF59)-SUM($G64:AF64),0))))</f>
        <v>0</v>
      </c>
      <c r="AH64" s="279">
        <f>IF(IF(AG52=0,0,IF(OR(AH$3="Enero",AH$3="Abril",AH$3="Julio",AH$3="Octubre"),SUM($G59:AG59)-SUM($G64:AG64),0))&lt;0,0,(IF(AG52=0,0,IF(OR(AH$3="Enero",AH$3="Abril",AH$3="Julio",AH$3="Octubre"),SUM($G59:AG59)-SUM($G64:AG64),0))))</f>
        <v>0</v>
      </c>
      <c r="AI64" s="279">
        <f>IF(IF(AH52=0,0,IF(OR(AI$3="Enero",AI$3="Abril",AI$3="Julio",AI$3="Octubre"),SUM($G59:AH59)-SUM($G64:AH64),0))&lt;0,0,(IF(AH52=0,0,IF(OR(AI$3="Enero",AI$3="Abril",AI$3="Julio",AI$3="Octubre"),SUM($G59:AH59)-SUM($G64:AH64),0))))</f>
        <v>0</v>
      </c>
      <c r="AJ64" s="279">
        <f>IF(IF(AI52=0,0,IF(OR(AJ$3="Enero",AJ$3="Abril",AJ$3="Julio",AJ$3="Octubre"),SUM($G59:AI59)-SUM($G64:AI64),0))&lt;0,0,(IF(AI52=0,0,IF(OR(AJ$3="Enero",AJ$3="Abril",AJ$3="Julio",AJ$3="Octubre"),SUM($G59:AI59)-SUM($G64:AI64),0))))</f>
        <v>0</v>
      </c>
      <c r="AK64" s="279">
        <f>IF(IF(AJ52=0,0,IF(OR(AK$3="Enero",AK$3="Abril",AK$3="Julio",AK$3="Octubre"),SUM($G59:AJ59)-SUM($G64:AJ64),0))&lt;0,0,(IF(AJ52=0,0,IF(OR(AK$3="Enero",AK$3="Abril",AK$3="Julio",AK$3="Octubre"),SUM($G59:AJ59)-SUM($G64:AJ64),0))))</f>
        <v>0</v>
      </c>
      <c r="AL64" s="279">
        <f>IF(IF(AK52=0,0,IF(OR(AL$3="Enero",AL$3="Abril",AL$3="Julio",AL$3="Octubre"),SUM($G59:AK59)-SUM($G64:AK64),0))&lt;0,0,(IF(AK52=0,0,IF(OR(AL$3="Enero",AL$3="Abril",AL$3="Julio",AL$3="Octubre"),SUM($G59:AK59)-SUM($G64:AK64),0))))</f>
        <v>0</v>
      </c>
      <c r="AM64" s="279">
        <f>IF(IF(AL52=0,0,IF(OR(AM$3="Enero",AM$3="Abril",AM$3="Julio",AM$3="Octubre"),SUM($G59:AL59)-SUM($G64:AL64),0))&lt;0,0,(IF(AL52=0,0,IF(OR(AM$3="Enero",AM$3="Abril",AM$3="Julio",AM$3="Octubre"),SUM($G59:AL59)-SUM($G64:AL64),0))))</f>
        <v>0</v>
      </c>
      <c r="AN64" s="279">
        <f>IF(IF(AM52=0,0,IF(OR(AN$3="Enero",AN$3="Abril",AN$3="Julio",AN$3="Octubre"),SUM($G59:AM59)-SUM($G64:AM64),0))&lt;0,0,(IF(AM52=0,0,IF(OR(AN$3="Enero",AN$3="Abril",AN$3="Julio",AN$3="Octubre"),SUM($G59:AM59)-SUM($G64:AM64),0))))</f>
        <v>0</v>
      </c>
      <c r="AO64" s="279">
        <f>IF(IF(AN52=0,0,IF(OR(AO$3="Enero",AO$3="Abril",AO$3="Julio",AO$3="Octubre"),SUM($G59:AN59)-SUM($G64:AN64),0))&lt;0,0,(IF(AN52=0,0,IF(OR(AO$3="Enero",AO$3="Abril",AO$3="Julio",AO$3="Octubre"),SUM($G59:AN59)-SUM($G64:AN64),0))))</f>
        <v>0</v>
      </c>
      <c r="AP64" s="279">
        <f>IF(IF(AO52=0,0,IF(OR(AP$3="Enero",AP$3="Abril",AP$3="Julio",AP$3="Octubre"),SUM($G59:AO59)-SUM($G64:AO64),0))&lt;0,0,(IF(AO52=0,0,IF(OR(AP$3="Enero",AP$3="Abril",AP$3="Julio",AP$3="Octubre"),SUM($G59:AO59)-SUM($G64:AO64),0))))</f>
        <v>0</v>
      </c>
      <c r="AQ64" s="279">
        <f>IF(IF(AP52=0,0,IF(OR(AQ$3="Enero",AQ$3="Abril",AQ$3="Julio",AQ$3="Octubre"),SUM($G59:AP59)-SUM($G64:AP64),0))&lt;0,0,(IF(AP52=0,0,IF(OR(AQ$3="Enero",AQ$3="Abril",AQ$3="Julio",AQ$3="Octubre"),SUM($G59:AP59)-SUM($G64:AP64),0))))</f>
        <v>0</v>
      </c>
      <c r="AR64" s="279">
        <f>IF(IF(AQ52=0,0,IF(OR(AR$3="Enero",AR$3="Abril",AR$3="Julio",AR$3="Octubre"),SUM($G59:AQ59)-SUM($G64:AQ64),0))&lt;0,0,(IF(AQ52=0,0,IF(OR(AR$3="Enero",AR$3="Abril",AR$3="Julio",AR$3="Octubre"),SUM($G59:AQ59)-SUM($G64:AQ64),0))))</f>
        <v>0</v>
      </c>
      <c r="AS64" s="279">
        <f>IF(IF(AR52=0,0,IF(OR(AS$3="Enero",AS$3="Abril",AS$3="Julio",AS$3="Octubre"),SUM($G59:AR59)-SUM($G64:AR64),0))&lt;0,0,(IF(AR52=0,0,IF(OR(AS$3="Enero",AS$3="Abril",AS$3="Julio",AS$3="Octubre"),SUM($G59:AR59)-SUM($G64:AR64),0))))</f>
        <v>0</v>
      </c>
    </row>
    <row r="65" spans="1:45">
      <c r="B65" s="278">
        <f>B60</f>
        <v>46845</v>
      </c>
      <c r="G65" s="279"/>
      <c r="H65" s="279">
        <f>IF(IF(G54=0,0,IF(OR(H$3="Enero",H$3="Abril",H$3="Julio",H$3="Octubre"),SUM($G60:G60)-SUM($G65:G65),0))&lt;0,0,(IF(G54=0,0,IF(OR(H$3="Enero",H$3="Abril",H$3="Julio",H$3="Octubre"),SUM($G60:G60)-SUM($G65:G65),0))))</f>
        <v>0</v>
      </c>
      <c r="I65" s="279">
        <f>IF(IF(H54=0,0,IF(OR(I$3="Enero",I$3="Abril",I$3="Julio",I$3="Octubre"),SUM($G60:H60)-SUM($G65:H65),0))&lt;0,0,(IF(H54=0,0,IF(OR(I$3="Enero",I$3="Abril",I$3="Julio",I$3="Octubre"),SUM($G60:H60)-SUM($G65:H65),0))))</f>
        <v>0</v>
      </c>
      <c r="J65" s="279">
        <f>IF(IF(I54=0,0,IF(OR(J$3="Enero",J$3="Abril",J$3="Julio",J$3="Octubre"),SUM($G60:I60)-SUM($G65:I65),0))&lt;0,0,(IF(I54=0,0,IF(OR(J$3="Enero",J$3="Abril",J$3="Julio",J$3="Octubre"),SUM($G60:I60)-SUM($G65:I65),0))))</f>
        <v>0</v>
      </c>
      <c r="K65" s="279">
        <f>IF(IF(J54=0,0,IF(OR(K$3="Enero",K$3="Abril",K$3="Julio",K$3="Octubre"),SUM($G60:J60)-SUM($G65:J65),0))&lt;0,0,(IF(J54=0,0,IF(OR(K$3="Enero",K$3="Abril",K$3="Julio",K$3="Octubre"),SUM($G60:J60)-SUM($G65:J65),0))))</f>
        <v>0</v>
      </c>
      <c r="L65" s="279">
        <f>IF(IF(K54=0,0,IF(OR(L$3="Enero",L$3="Abril",L$3="Julio",L$3="Octubre"),SUM($G60:K60)-SUM($G65:K65),0))&lt;0,0,(IF(K54=0,0,IF(OR(L$3="Enero",L$3="Abril",L$3="Julio",L$3="Octubre"),SUM($G60:K60)-SUM($G65:K65),0))))</f>
        <v>0</v>
      </c>
      <c r="M65" s="279">
        <f>IF(IF(L54=0,0,IF(OR(M$3="Enero",M$3="Abril",M$3="Julio",M$3="Octubre"),SUM($G60:L60)-SUM($G65:L65),0))&lt;0,0,(IF(L54=0,0,IF(OR(M$3="Enero",M$3="Abril",M$3="Julio",M$3="Octubre"),SUM($G60:L60)-SUM($G65:L65),0))))</f>
        <v>0</v>
      </c>
      <c r="N65" s="279">
        <f>IF(IF(M54=0,0,IF(OR(N$3="Enero",N$3="Abril",N$3="Julio",N$3="Octubre"),SUM($G60:M60)-SUM($G65:M65),0))&lt;0,0,(IF(M54=0,0,IF(OR(N$3="Enero",N$3="Abril",N$3="Julio",N$3="Octubre"),SUM($G60:M60)-SUM($G65:M65),0))))</f>
        <v>0</v>
      </c>
      <c r="O65" s="279">
        <f>IF(IF(N54=0,0,IF(OR(O$3="Enero",O$3="Abril",O$3="Julio",O$3="Octubre"),SUM($G60:N60)-SUM($G65:N65),0))&lt;0,0,(IF(N54=0,0,IF(OR(O$3="Enero",O$3="Abril",O$3="Julio",O$3="Octubre"),SUM($G60:N60)-SUM($G65:N65),0))))</f>
        <v>0</v>
      </c>
      <c r="P65" s="279">
        <f>IF(IF(O54=0,0,IF(OR(P$3="Enero",P$3="Abril",P$3="Julio",P$3="Octubre"),SUM($G60:O60)-SUM($G65:O65),0))&lt;0,0,(IF(O54=0,0,IF(OR(P$3="Enero",P$3="Abril",P$3="Julio",P$3="Octubre"),SUM($G60:O60)-SUM($G65:O65),0))))</f>
        <v>0</v>
      </c>
      <c r="Q65" s="279">
        <f>IF(IF(P54=0,0,IF(OR(Q$3="Enero",Q$3="Abril",Q$3="Julio",Q$3="Octubre"),SUM($G60:P60)-SUM($G65:P65),0))&lt;0,0,(IF(P54=0,0,IF(OR(Q$3="Enero",Q$3="Abril",Q$3="Julio",Q$3="Octubre"),SUM($G60:P60)-SUM($G65:P65),0))))</f>
        <v>0</v>
      </c>
      <c r="R65" s="279">
        <f>IF(IF(Q54=0,0,IF(OR(R$3="Enero",R$3="Abril",R$3="Julio",R$3="Octubre"),SUM($G60:Q60)-SUM($G65:Q65),0))&lt;0,0,(IF(Q54=0,0,IF(OR(R$3="Enero",R$3="Abril",R$3="Julio",R$3="Octubre"),SUM($G60:Q60)-SUM($G65:Q65),0))))</f>
        <v>0</v>
      </c>
      <c r="S65" s="279">
        <f>IF(IF(R54=0,0,IF(OR(S$3="Enero",S$3="Abril",S$3="Julio",S$3="Octubre"),SUM($G60:R60)-SUM($G65:R65),0))&lt;0,0,(IF(R54=0,0,IF(OR(S$3="Enero",S$3="Abril",S$3="Julio",S$3="Octubre"),SUM($G60:R60)-SUM($G65:R65),0))))</f>
        <v>0</v>
      </c>
      <c r="T65" s="279">
        <f>IF(IF(S54=0,0,IF(OR(T$3="Enero",T$3="Abril",T$3="Julio",T$3="Octubre"),SUM($G60:S60)-SUM($G65:S65),0))&lt;0,0,(IF(S54=0,0,IF(OR(T$3="Enero",T$3="Abril",T$3="Julio",T$3="Octubre"),SUM($G60:S60)-SUM($G65:S65),0))))</f>
        <v>0</v>
      </c>
      <c r="U65" s="279">
        <f>IF(IF(T54=0,0,IF(OR(U$3="Enero",U$3="Abril",U$3="Julio",U$3="Octubre"),SUM($G60:T60)-SUM($G65:T65),0))&lt;0,0,(IF(T54=0,0,IF(OR(U$3="Enero",U$3="Abril",U$3="Julio",U$3="Octubre"),SUM($G60:T60)-SUM($G65:T65),0))))</f>
        <v>0</v>
      </c>
      <c r="V65" s="279">
        <f>IF(IF(U54=0,0,IF(OR(V$3="Enero",V$3="Abril",V$3="Julio",V$3="Octubre"),SUM($G60:U60)-SUM($G65:U65),0))&lt;0,0,(IF(U54=0,0,IF(OR(V$3="Enero",V$3="Abril",V$3="Julio",V$3="Octubre"),SUM($G60:U60)-SUM($G65:U65),0))))</f>
        <v>0</v>
      </c>
      <c r="W65" s="279">
        <f>IF(IF(V54=0,0,IF(OR(W$3="Enero",W$3="Abril",W$3="Julio",W$3="Octubre"),SUM($G60:V60)-SUM($G65:V65),0))&lt;0,0,(IF(V54=0,0,IF(OR(W$3="Enero",W$3="Abril",W$3="Julio",W$3="Octubre"),SUM($G60:V60)-SUM($G65:V65),0))))</f>
        <v>0</v>
      </c>
      <c r="X65" s="279">
        <f>IF(IF(W54=0,0,IF(OR(X$3="Enero",X$3="Abril",X$3="Julio",X$3="Octubre"),SUM($G60:W60)-SUM($G65:W65),0))&lt;0,0,(IF(W54=0,0,IF(OR(X$3="Enero",X$3="Abril",X$3="Julio",X$3="Octubre"),SUM($G60:W60)-SUM($G65:W65),0))))</f>
        <v>0</v>
      </c>
      <c r="Y65" s="279">
        <f>IF(IF(X54=0,0,IF(OR(Y$3="Enero",Y$3="Abril",Y$3="Julio",Y$3="Octubre"),SUM($G60:X60)-SUM($G65:X65),0))&lt;0,0,(IF(X54=0,0,IF(OR(Y$3="Enero",Y$3="Abril",Y$3="Julio",Y$3="Octubre"),SUM($G60:X60)-SUM($G65:X65),0))))</f>
        <v>0</v>
      </c>
      <c r="Z65" s="279">
        <f>IF(IF(Y54=0,0,IF(OR(Z$3="Enero",Z$3="Abril",Z$3="Julio",Z$3="Octubre"),SUM($G60:Y60)-SUM($G65:Y65),0))&lt;0,0,(IF(Y54=0,0,IF(OR(Z$3="Enero",Z$3="Abril",Z$3="Julio",Z$3="Octubre"),SUM($G60:Y60)-SUM($G65:Y65),0))))</f>
        <v>0</v>
      </c>
      <c r="AA65" s="279">
        <f>IF(IF(Z54=0,0,IF(OR(AA$3="Enero",AA$3="Abril",AA$3="Julio",AA$3="Octubre"),SUM($G60:Z60)-SUM($G65:Z65),0))&lt;0,0,(IF(Z54=0,0,IF(OR(AA$3="Enero",AA$3="Abril",AA$3="Julio",AA$3="Octubre"),SUM($G60:Z60)-SUM($G65:Z65),0))))</f>
        <v>0</v>
      </c>
      <c r="AB65" s="279">
        <f>IF(IF(AA54=0,0,IF(OR(AB$3="Enero",AB$3="Abril",AB$3="Julio",AB$3="Octubre"),SUM($G60:AA60)-SUM($G65:AA65),0))&lt;0,0,(IF(AA54=0,0,IF(OR(AB$3="Enero",AB$3="Abril",AB$3="Julio",AB$3="Octubre"),SUM($G60:AA60)-SUM($G65:AA65),0))))</f>
        <v>0</v>
      </c>
      <c r="AC65" s="279">
        <f>IF(IF(AB54=0,0,IF(OR(AC$3="Enero",AC$3="Abril",AC$3="Julio",AC$3="Octubre"),SUM($G60:AB60)-SUM($G65:AB65),0))&lt;0,0,(IF(AB54=0,0,IF(OR(AC$3="Enero",AC$3="Abril",AC$3="Julio",AC$3="Octubre"),SUM($G60:AB60)-SUM($G65:AB65),0))))</f>
        <v>0</v>
      </c>
      <c r="AD65" s="279">
        <f>IF(IF(AC54=0,0,IF(OR(AD$3="Enero",AD$3="Abril",AD$3="Julio",AD$3="Octubre"),SUM($G60:AC60)-SUM($G65:AC65),0))&lt;0,0,(IF(AC54=0,0,IF(OR(AD$3="Enero",AD$3="Abril",AD$3="Julio",AD$3="Octubre"),SUM($G60:AC60)-SUM($G65:AC65),0))))</f>
        <v>0</v>
      </c>
      <c r="AE65" s="279">
        <f ca="1">IF(IF(AD54=0,0,IF(OR(AE$3="Enero",AE$3="Abril",AE$3="Julio",AE$3="Octubre"),SUM($G60:AD60)-SUM($G65:AD65),0))&lt;0,0,(IF(AD54=0,0,IF(OR(AE$3="Enero",AE$3="Abril",AE$3="Julio",AE$3="Octubre"),SUM($G60:AD60)-SUM($G65:AD65),0))))</f>
        <v>0</v>
      </c>
      <c r="AF65" s="279">
        <f>IF(IF(AE54=0,0,IF(OR(AF$3="Enero",AF$3="Abril",AF$3="Julio",AF$3="Octubre"),SUM($G60:AE60)-SUM($G65:AE65),0))&lt;0,0,(IF(AE54=0,0,IF(OR(AF$3="Enero",AF$3="Abril",AF$3="Julio",AF$3="Octubre"),SUM($G60:AE60)-SUM($G65:AE65),0))))</f>
        <v>0</v>
      </c>
      <c r="AG65" s="279">
        <f>IF(IF(AF54=0,0,IF(OR(AG$3="Enero",AG$3="Abril",AG$3="Julio",AG$3="Octubre"),SUM($G60:AF60)-SUM($G65:AF65),0))&lt;0,0,(IF(AF54=0,0,IF(OR(AG$3="Enero",AG$3="Abril",AG$3="Julio",AG$3="Octubre"),SUM($G60:AF60)-SUM($G65:AF65),0))))</f>
        <v>0</v>
      </c>
      <c r="AH65" s="279">
        <f ca="1">IF(IF(AG54=0,0,IF(OR(AH$3="Enero",AH$3="Abril",AH$3="Julio",AH$3="Octubre"),SUM($G60:AG60)-SUM($G65:AG65),0))&lt;0,0,(IF(AG54=0,0,IF(OR(AH$3="Enero",AH$3="Abril",AH$3="Julio",AH$3="Octubre"),SUM($G60:AG60)-SUM($G65:AG65),0))))</f>
        <v>0</v>
      </c>
      <c r="AI65" s="279">
        <f>IF(IF(AH54=0,0,IF(OR(AI$3="Enero",AI$3="Abril",AI$3="Julio",AI$3="Octubre"),SUM($G60:AH60)-SUM($G65:AH65),0))&lt;0,0,(IF(AH54=0,0,IF(OR(AI$3="Enero",AI$3="Abril",AI$3="Julio",AI$3="Octubre"),SUM($G60:AH60)-SUM($G65:AH65),0))))</f>
        <v>0</v>
      </c>
      <c r="AJ65" s="279">
        <f>IF(IF(AI54=0,0,IF(OR(AJ$3="Enero",AJ$3="Abril",AJ$3="Julio",AJ$3="Octubre"),SUM($G60:AI60)-SUM($G65:AI65),0))&lt;0,0,(IF(AI54=0,0,IF(OR(AJ$3="Enero",AJ$3="Abril",AJ$3="Julio",AJ$3="Octubre"),SUM($G60:AI60)-SUM($G65:AI65),0))))</f>
        <v>0</v>
      </c>
      <c r="AK65" s="279">
        <f ca="1">IF(IF(AJ54=0,0,IF(OR(AK$3="Enero",AK$3="Abril",AK$3="Julio",AK$3="Octubre"),SUM($G60:AJ60)-SUM($G65:AJ65),0))&lt;0,0,(IF(AJ54=0,0,IF(OR(AK$3="Enero",AK$3="Abril",AK$3="Julio",AK$3="Octubre"),SUM($G60:AJ60)-SUM($G65:AJ65),0))))</f>
        <v>0</v>
      </c>
      <c r="AL65" s="279">
        <f>IF(IF(AK54=0,0,IF(OR(AL$3="Enero",AL$3="Abril",AL$3="Julio",AL$3="Octubre"),SUM($G60:AK60)-SUM($G65:AK65),0))&lt;0,0,(IF(AK54=0,0,IF(OR(AL$3="Enero",AL$3="Abril",AL$3="Julio",AL$3="Octubre"),SUM($G60:AK60)-SUM($G65:AK65),0))))</f>
        <v>0</v>
      </c>
      <c r="AM65" s="279">
        <f>IF(IF(AL54=0,0,IF(OR(AM$3="Enero",AM$3="Abril",AM$3="Julio",AM$3="Octubre"),SUM($G60:AL60)-SUM($G65:AL65),0))&lt;0,0,(IF(AL54=0,0,IF(OR(AM$3="Enero",AM$3="Abril",AM$3="Julio",AM$3="Octubre"),SUM($G60:AL60)-SUM($G65:AL65),0))))</f>
        <v>0</v>
      </c>
      <c r="AN65" s="279">
        <f ca="1">IF(IF(AM54=0,0,IF(OR(AN$3="Enero",AN$3="Abril",AN$3="Julio",AN$3="Octubre"),SUM($G60:AM60)-SUM($G65:AM65),0))&lt;0,0,(IF(AM54=0,0,IF(OR(AN$3="Enero",AN$3="Abril",AN$3="Julio",AN$3="Octubre"),SUM($G60:AM60)-SUM($G65:AM65),0))))</f>
        <v>0</v>
      </c>
      <c r="AO65" s="279">
        <f>IF(IF(AN54=0,0,IF(OR(AO$3="Enero",AO$3="Abril",AO$3="Julio",AO$3="Octubre"),SUM($G60:AN60)-SUM($G65:AN65),0))&lt;0,0,(IF(AN54=0,0,IF(OR(AO$3="Enero",AO$3="Abril",AO$3="Julio",AO$3="Octubre"),SUM($G60:AN60)-SUM($G65:AN65),0))))</f>
        <v>0</v>
      </c>
      <c r="AP65" s="279">
        <f>IF(IF(AO54=0,0,IF(OR(AP$3="Enero",AP$3="Abril",AP$3="Julio",AP$3="Octubre"),SUM($G60:AO60)-SUM($G65:AO65),0))&lt;0,0,(IF(AO54=0,0,IF(OR(AP$3="Enero",AP$3="Abril",AP$3="Julio",AP$3="Octubre"),SUM($G60:AO60)-SUM($G65:AO65),0))))</f>
        <v>0</v>
      </c>
      <c r="AQ65" s="279">
        <f>IF(IF(AP54=0,0,IF(OR(AQ$3="Enero",AQ$3="Abril",AQ$3="Julio",AQ$3="Octubre"),SUM($G60:AP60)-SUM($G65:AP65),0))&lt;0,0,(IF(AP54=0,0,IF(OR(AQ$3="Enero",AQ$3="Abril",AQ$3="Julio",AQ$3="Octubre"),SUM($G60:AP60)-SUM($G65:AP65),0))))</f>
        <v>0</v>
      </c>
      <c r="AR65" s="279">
        <f>IF(IF(AQ54=0,0,IF(OR(AR$3="Enero",AR$3="Abril",AR$3="Julio",AR$3="Octubre"),SUM($G60:AQ60)-SUM($G65:AQ65),0))&lt;0,0,(IF(AQ54=0,0,IF(OR(AR$3="Enero",AR$3="Abril",AR$3="Julio",AR$3="Octubre"),SUM($G60:AQ60)-SUM($G65:AQ65),0))))</f>
        <v>0</v>
      </c>
      <c r="AS65" s="279">
        <f>IF(IF(AR54=0,0,IF(OR(AS$3="Enero",AS$3="Abril",AS$3="Julio",AS$3="Octubre"),SUM($G60:AR60)-SUM($G65:AR65),0))&lt;0,0,(IF(AR54=0,0,IF(OR(AS$3="Enero",AS$3="Abril",AS$3="Julio",AS$3="Octubre"),SUM($G60:AR60)-SUM($G65:AR65),0))))</f>
        <v>0</v>
      </c>
    </row>
    <row r="66" spans="1:45">
      <c r="B66" s="278">
        <f>B61</f>
        <v>47211</v>
      </c>
      <c r="G66" s="279"/>
      <c r="H66" s="279">
        <f>IF(IF(G56=0,0,IF(OR(H$3="Enero",H$3="Abril",H$3="Julio",H$3="Octubre"),SUM($G61:G61)-SUM($G66:G66),0))&lt;0,0,(IF(G56=0,0,IF(OR(H$3="Enero",H$3="Abril",H$3="Julio",H$3="Octubre"),SUM($G61:G61)-SUM($G66:G66),0))))</f>
        <v>0</v>
      </c>
      <c r="I66" s="279">
        <f>IF(IF(H56=0,0,IF(OR(I$3="Enero",I$3="Abril",I$3="Julio",I$3="Octubre"),SUM($G61:H61)-SUM($G66:H66),0))&lt;0,0,(IF(H56=0,0,IF(OR(I$3="Enero",I$3="Abril",I$3="Julio",I$3="Octubre"),SUM($G61:H61)-SUM($G66:H66),0))))</f>
        <v>0</v>
      </c>
      <c r="J66" s="279">
        <f>IF(IF(I56=0,0,IF(OR(J$3="Enero",J$3="Abril",J$3="Julio",J$3="Octubre"),SUM($G61:I61)-SUM($G66:I66),0))&lt;0,0,(IF(I56=0,0,IF(OR(J$3="Enero",J$3="Abril",J$3="Julio",J$3="Octubre"),SUM($G61:I61)-SUM($G66:I66),0))))</f>
        <v>0</v>
      </c>
      <c r="K66" s="279">
        <f>IF(IF(J56=0,0,IF(OR(K$3="Enero",K$3="Abril",K$3="Julio",K$3="Octubre"),SUM($G61:J61)-SUM($G66:J66),0))&lt;0,0,(IF(J56=0,0,IF(OR(K$3="Enero",K$3="Abril",K$3="Julio",K$3="Octubre"),SUM($G61:J61)-SUM($G66:J66),0))))</f>
        <v>0</v>
      </c>
      <c r="L66" s="279">
        <f>IF(IF(K56=0,0,IF(OR(L$3="Enero",L$3="Abril",L$3="Julio",L$3="Octubre"),SUM($G61:K61)-SUM($G66:K66),0))&lt;0,0,(IF(K56=0,0,IF(OR(L$3="Enero",L$3="Abril",L$3="Julio",L$3="Octubre"),SUM($G61:K61)-SUM($G66:K66),0))))</f>
        <v>0</v>
      </c>
      <c r="M66" s="279">
        <f>IF(IF(L56=0,0,IF(OR(M$3="Enero",M$3="Abril",M$3="Julio",M$3="Octubre"),SUM($G61:L61)-SUM($G66:L66),0))&lt;0,0,(IF(L56=0,0,IF(OR(M$3="Enero",M$3="Abril",M$3="Julio",M$3="Octubre"),SUM($G61:L61)-SUM($G66:L66),0))))</f>
        <v>0</v>
      </c>
      <c r="N66" s="279">
        <f>IF(IF(M56=0,0,IF(OR(N$3="Enero",N$3="Abril",N$3="Julio",N$3="Octubre"),SUM($G61:M61)-SUM($G66:M66),0))&lt;0,0,(IF(M56=0,0,IF(OR(N$3="Enero",N$3="Abril",N$3="Julio",N$3="Octubre"),SUM($G61:M61)-SUM($G66:M66),0))))</f>
        <v>0</v>
      </c>
      <c r="O66" s="279">
        <f>IF(IF(N56=0,0,IF(OR(O$3="Enero",O$3="Abril",O$3="Julio",O$3="Octubre"),SUM($G61:N61)-SUM($G66:N66),0))&lt;0,0,(IF(N56=0,0,IF(OR(O$3="Enero",O$3="Abril",O$3="Julio",O$3="Octubre"),SUM($G61:N61)-SUM($G66:N66),0))))</f>
        <v>0</v>
      </c>
      <c r="P66" s="279">
        <f>IF(IF(O56=0,0,IF(OR(P$3="Enero",P$3="Abril",P$3="Julio",P$3="Octubre"),SUM($G61:O61)-SUM($G66:O66),0))&lt;0,0,(IF(O56=0,0,IF(OR(P$3="Enero",P$3="Abril",P$3="Julio",P$3="Octubre"),SUM($G61:O61)-SUM($G66:O66),0))))</f>
        <v>0</v>
      </c>
      <c r="Q66" s="279">
        <f>IF(IF(P56=0,0,IF(OR(Q$3="Enero",Q$3="Abril",Q$3="Julio",Q$3="Octubre"),SUM($G61:P61)-SUM($G66:P66),0))&lt;0,0,(IF(P56=0,0,IF(OR(Q$3="Enero",Q$3="Abril",Q$3="Julio",Q$3="Octubre"),SUM($G61:P61)-SUM($G66:P66),0))))</f>
        <v>0</v>
      </c>
      <c r="R66" s="279">
        <f>IF(IF(Q56=0,0,IF(OR(R$3="Enero",R$3="Abril",R$3="Julio",R$3="Octubre"),SUM($G61:Q61)-SUM($G66:Q66),0))&lt;0,0,(IF(Q56=0,0,IF(OR(R$3="Enero",R$3="Abril",R$3="Julio",R$3="Octubre"),SUM($G61:Q61)-SUM($G66:Q66),0))))</f>
        <v>0</v>
      </c>
      <c r="S66" s="279">
        <f>IF(IF(R56=0,0,IF(OR(S$3="Enero",S$3="Abril",S$3="Julio",S$3="Octubre"),SUM($G61:R61)-SUM($G66:R66),0))&lt;0,0,(IF(R56=0,0,IF(OR(S$3="Enero",S$3="Abril",S$3="Julio",S$3="Octubre"),SUM($G61:R61)-SUM($G66:R66),0))))</f>
        <v>0</v>
      </c>
      <c r="T66" s="279">
        <f>IF(IF(S56=0,0,IF(OR(T$3="Enero",T$3="Abril",T$3="Julio",T$3="Octubre"),SUM($G61:S61)-SUM($G66:S66),0))&lt;0,0,(IF(S56=0,0,IF(OR(T$3="Enero",T$3="Abril",T$3="Julio",T$3="Octubre"),SUM($G61:S61)-SUM($G66:S66),0))))</f>
        <v>0</v>
      </c>
      <c r="U66" s="279">
        <f>IF(IF(T56=0,0,IF(OR(U$3="Enero",U$3="Abril",U$3="Julio",U$3="Octubre"),SUM($G61:T61)-SUM($G66:T66),0))&lt;0,0,(IF(T56=0,0,IF(OR(U$3="Enero",U$3="Abril",U$3="Julio",U$3="Octubre"),SUM($G61:T61)-SUM($G66:T66),0))))</f>
        <v>0</v>
      </c>
      <c r="V66" s="279">
        <f>IF(IF(U56=0,0,IF(OR(V$3="Enero",V$3="Abril",V$3="Julio",V$3="Octubre"),SUM($G61:U61)-SUM($G66:U66),0))&lt;0,0,(IF(U56=0,0,IF(OR(V$3="Enero",V$3="Abril",V$3="Julio",V$3="Octubre"),SUM($G61:U61)-SUM($G66:U66),0))))</f>
        <v>0</v>
      </c>
      <c r="W66" s="279">
        <f>IF(IF(V56=0,0,IF(OR(W$3="Enero",W$3="Abril",W$3="Julio",W$3="Octubre"),SUM($G61:V61)-SUM($G66:V66),0))&lt;0,0,(IF(V56=0,0,IF(OR(W$3="Enero",W$3="Abril",W$3="Julio",W$3="Octubre"),SUM($G61:V61)-SUM($G66:V66),0))))</f>
        <v>0</v>
      </c>
      <c r="X66" s="279">
        <f>IF(IF(W56=0,0,IF(OR(X$3="Enero",X$3="Abril",X$3="Julio",X$3="Octubre"),SUM($G61:W61)-SUM($G66:W66),0))&lt;0,0,(IF(W56=0,0,IF(OR(X$3="Enero",X$3="Abril",X$3="Julio",X$3="Octubre"),SUM($G61:W61)-SUM($G66:W66),0))))</f>
        <v>0</v>
      </c>
      <c r="Y66" s="279">
        <f>IF(IF(X56=0,0,IF(OR(Y$3="Enero",Y$3="Abril",Y$3="Julio",Y$3="Octubre"),SUM($G61:X61)-SUM($G66:X66),0))&lt;0,0,(IF(X56=0,0,IF(OR(Y$3="Enero",Y$3="Abril",Y$3="Julio",Y$3="Octubre"),SUM($G61:X61)-SUM($G66:X66),0))))</f>
        <v>0</v>
      </c>
      <c r="Z66" s="279">
        <f>IF(IF(Y56=0,0,IF(OR(Z$3="Enero",Z$3="Abril",Z$3="Julio",Z$3="Octubre"),SUM($G61:Y61)-SUM($G66:Y66),0))&lt;0,0,(IF(Y56=0,0,IF(OR(Z$3="Enero",Z$3="Abril",Z$3="Julio",Z$3="Octubre"),SUM($G61:Y61)-SUM($G66:Y66),0))))</f>
        <v>0</v>
      </c>
      <c r="AA66" s="279">
        <f>IF(IF(Z56=0,0,IF(OR(AA$3="Enero",AA$3="Abril",AA$3="Julio",AA$3="Octubre"),SUM($G61:Z61)-SUM($G66:Z66),0))&lt;0,0,(IF(Z56=0,0,IF(OR(AA$3="Enero",AA$3="Abril",AA$3="Julio",AA$3="Octubre"),SUM($G61:Z61)-SUM($G66:Z66),0))))</f>
        <v>0</v>
      </c>
      <c r="AB66" s="279">
        <f>IF(IF(AA56=0,0,IF(OR(AB$3="Enero",AB$3="Abril",AB$3="Julio",AB$3="Octubre"),SUM($G61:AA61)-SUM($G66:AA66),0))&lt;0,0,(IF(AA56=0,0,IF(OR(AB$3="Enero",AB$3="Abril",AB$3="Julio",AB$3="Octubre"),SUM($G61:AA61)-SUM($G66:AA66),0))))</f>
        <v>0</v>
      </c>
      <c r="AC66" s="279">
        <f>IF(IF(AB56=0,0,IF(OR(AC$3="Enero",AC$3="Abril",AC$3="Julio",AC$3="Octubre"),SUM($G61:AB61)-SUM($G66:AB66),0))&lt;0,0,(IF(AB56=0,0,IF(OR(AC$3="Enero",AC$3="Abril",AC$3="Julio",AC$3="Octubre"),SUM($G61:AB61)-SUM($G66:AB66),0))))</f>
        <v>0</v>
      </c>
      <c r="AD66" s="279">
        <f>IF(IF(AC56=0,0,IF(OR(AD$3="Enero",AD$3="Abril",AD$3="Julio",AD$3="Octubre"),SUM($G61:AC61)-SUM($G66:AC66),0))&lt;0,0,(IF(AC56=0,0,IF(OR(AD$3="Enero",AD$3="Abril",AD$3="Julio",AD$3="Octubre"),SUM($G61:AC61)-SUM($G66:AC66),0))))</f>
        <v>0</v>
      </c>
      <c r="AE66" s="279">
        <f>IF(IF(AD56=0,0,IF(OR(AE$3="Enero",AE$3="Abril",AE$3="Julio",AE$3="Octubre"),SUM($G61:AD61)-SUM($G66:AD66),0))&lt;0,0,(IF(AD56=0,0,IF(OR(AE$3="Enero",AE$3="Abril",AE$3="Julio",AE$3="Octubre"),SUM($G61:AD61)-SUM($G66:AD66),0))))</f>
        <v>0</v>
      </c>
      <c r="AF66" s="279">
        <f>IF(IF(AE56=0,0,IF(OR(AF$3="Enero",AF$3="Abril",AF$3="Julio",AF$3="Octubre"),SUM($G61:AE61)-SUM($G66:AE66),0))&lt;0,0,(IF(AE56=0,0,IF(OR(AF$3="Enero",AF$3="Abril",AF$3="Julio",AF$3="Octubre"),SUM($G61:AE61)-SUM($G66:AE66),0))))</f>
        <v>0</v>
      </c>
      <c r="AG66" s="279">
        <f>IF(IF(AF56=0,0,IF(OR(AG$3="Enero",AG$3="Abril",AG$3="Julio",AG$3="Octubre"),SUM($G61:AF61)-SUM($G66:AF66),0))&lt;0,0,(IF(AF56=0,0,IF(OR(AG$3="Enero",AG$3="Abril",AG$3="Julio",AG$3="Octubre"),SUM($G61:AF61)-SUM($G66:AF66),0))))</f>
        <v>0</v>
      </c>
      <c r="AH66" s="279">
        <f>IF(IF(AG56=0,0,IF(OR(AH$3="Enero",AH$3="Abril",AH$3="Julio",AH$3="Octubre"),SUM($G61:AG61)-SUM($G66:AG66),0))&lt;0,0,(IF(AG56=0,0,IF(OR(AH$3="Enero",AH$3="Abril",AH$3="Julio",AH$3="Octubre"),SUM($G61:AG61)-SUM($G66:AG66),0))))</f>
        <v>0</v>
      </c>
      <c r="AI66" s="279">
        <f>IF(IF(AH56=0,0,IF(OR(AI$3="Enero",AI$3="Abril",AI$3="Julio",AI$3="Octubre"),SUM($G61:AH61)-SUM($G66:AH66),0))&lt;0,0,(IF(AH56=0,0,IF(OR(AI$3="Enero",AI$3="Abril",AI$3="Julio",AI$3="Octubre"),SUM($G61:AH61)-SUM($G66:AH66),0))))</f>
        <v>0</v>
      </c>
      <c r="AJ66" s="279">
        <f>IF(IF(AI56=0,0,IF(OR(AJ$3="Enero",AJ$3="Abril",AJ$3="Julio",AJ$3="Octubre"),SUM($G61:AI61)-SUM($G66:AI66),0))&lt;0,0,(IF(AI56=0,0,IF(OR(AJ$3="Enero",AJ$3="Abril",AJ$3="Julio",AJ$3="Octubre"),SUM($G61:AI61)-SUM($G66:AI66),0))))</f>
        <v>0</v>
      </c>
      <c r="AK66" s="279">
        <f>IF(IF(AJ56=0,0,IF(OR(AK$3="Enero",AK$3="Abril",AK$3="Julio",AK$3="Octubre"),SUM($G61:AJ61)-SUM($G66:AJ66),0))&lt;0,0,(IF(AJ56=0,0,IF(OR(AK$3="Enero",AK$3="Abril",AK$3="Julio",AK$3="Octubre"),SUM($G61:AJ61)-SUM($G66:AJ66),0))))</f>
        <v>0</v>
      </c>
      <c r="AL66" s="279">
        <f>IF(IF(AK56=0,0,IF(OR(AL$3="Enero",AL$3="Abril",AL$3="Julio",AL$3="Octubre"),SUM($G61:AK61)-SUM($G66:AK66),0))&lt;0,0,(IF(AK56=0,0,IF(OR(AL$3="Enero",AL$3="Abril",AL$3="Julio",AL$3="Octubre"),SUM($G61:AK61)-SUM($G66:AK66),0))))</f>
        <v>0</v>
      </c>
      <c r="AM66" s="279">
        <f>IF(IF(AL56=0,0,IF(OR(AM$3="Enero",AM$3="Abril",AM$3="Julio",AM$3="Octubre"),SUM($G61:AL61)-SUM($G66:AL66),0))&lt;0,0,(IF(AL56=0,0,IF(OR(AM$3="Enero",AM$3="Abril",AM$3="Julio",AM$3="Octubre"),SUM($G61:AL61)-SUM($G66:AL66),0))))</f>
        <v>0</v>
      </c>
      <c r="AN66" s="279">
        <f>IF(IF(AM56=0,0,IF(OR(AN$3="Enero",AN$3="Abril",AN$3="Julio",AN$3="Octubre"),SUM($G61:AM61)-SUM($G66:AM66),0))&lt;0,0,(IF(AM56=0,0,IF(OR(AN$3="Enero",AN$3="Abril",AN$3="Julio",AN$3="Octubre"),SUM($G61:AM61)-SUM($G66:AM66),0))))</f>
        <v>0</v>
      </c>
      <c r="AO66" s="279">
        <f>IF(IF(AN56=0,0,IF(OR(AO$3="Enero",AO$3="Abril",AO$3="Julio",AO$3="Octubre"),SUM($G61:AN61)-SUM($G66:AN66),0))&lt;0,0,(IF(AN56=0,0,IF(OR(AO$3="Enero",AO$3="Abril",AO$3="Julio",AO$3="Octubre"),SUM($G61:AN61)-SUM($G66:AN66),0))))</f>
        <v>0</v>
      </c>
      <c r="AP66" s="279">
        <f>IF(IF(AO56=0,0,IF(OR(AP$3="Enero",AP$3="Abril",AP$3="Julio",AP$3="Octubre"),SUM($G61:AO61)-SUM($G66:AO66),0))&lt;0,0,(IF(AO56=0,0,IF(OR(AP$3="Enero",AP$3="Abril",AP$3="Julio",AP$3="Octubre"),SUM($G61:AO61)-SUM($G66:AO66),0))))</f>
        <v>0</v>
      </c>
      <c r="AQ66" s="279">
        <f ca="1">IF(IF(AP56=0,0,IF(OR(AQ$3="Enero",AQ$3="Abril",AQ$3="Julio",AQ$3="Octubre"),SUM($G61:AP61)-SUM($G66:AP66),0))&lt;0,0,(IF(AP56=0,0,IF(OR(AQ$3="Enero",AQ$3="Abril",AQ$3="Julio",AQ$3="Octubre"),SUM($G61:AP61)-SUM($G66:AP66),0))))</f>
        <v>0</v>
      </c>
      <c r="AR66" s="279">
        <f>IF(IF(AQ56=0,0,IF(OR(AR$3="Enero",AR$3="Abril",AR$3="Julio",AR$3="Octubre"),SUM($G61:AQ61)-SUM($G66:AQ66),0))&lt;0,0,(IF(AQ56=0,0,IF(OR(AR$3="Enero",AR$3="Abril",AR$3="Julio",AR$3="Octubre"),SUM($G61:AQ61)-SUM($G66:AQ66),0))))</f>
        <v>0</v>
      </c>
      <c r="AS66" s="279">
        <f>IF(IF(AR56=0,0,IF(OR(AS$3="Enero",AS$3="Abril",AS$3="Julio",AS$3="Octubre"),SUM($G61:AR61)-SUM($G66:AR66),0))&lt;0,0,(IF(AR56=0,0,IF(OR(AS$3="Enero",AS$3="Abril",AS$3="Julio",AS$3="Octubre"),SUM($G61:AR61)-SUM($G66:AR66),0))))</f>
        <v>0</v>
      </c>
    </row>
    <row r="68" spans="1:45">
      <c r="A68" t="s">
        <v>435</v>
      </c>
      <c r="R68" s="280">
        <f ca="1">SUM(G58:R61)-SUM(G63:R66)</f>
        <v>0</v>
      </c>
      <c r="AD68" s="280">
        <f ca="1">SUM(G58:AD61)-SUM(G63:AD66)</f>
        <v>0</v>
      </c>
      <c r="AP68" s="280">
        <f ca="1">SUM(G58:AP61)-SUM(G63:AP66)</f>
        <v>0</v>
      </c>
    </row>
    <row r="69" spans="1:45" ht="18.75" customHeight="1">
      <c r="A69" s="1125" t="s">
        <v>436</v>
      </c>
      <c r="B69" s="1125"/>
      <c r="C69" s="1125"/>
      <c r="D69" s="1125"/>
      <c r="E69" s="1125"/>
      <c r="F69" s="1125"/>
      <c r="G69" s="1125"/>
      <c r="H69" s="1125"/>
      <c r="J69" t="s">
        <v>44</v>
      </c>
    </row>
    <row r="70" spans="1:45" ht="31.5">
      <c r="B70" s="276">
        <f>IF(AND(Cuestionario!$C$110=DATOS!P3,Cuestionario!$I$5="Empresario Individual"),1,0)</f>
        <v>0</v>
      </c>
      <c r="G70" s="16" t="str">
        <f>G3</f>
        <v>Abril</v>
      </c>
      <c r="H70" s="16" t="str">
        <f t="shared" ref="H70:AP70" si="25">H3</f>
        <v>Mayo</v>
      </c>
      <c r="I70" s="16" t="str">
        <f t="shared" si="25"/>
        <v>Junio</v>
      </c>
      <c r="J70" s="16" t="str">
        <f t="shared" si="25"/>
        <v>Julio</v>
      </c>
      <c r="K70" s="16" t="str">
        <f t="shared" si="25"/>
        <v>Agosto</v>
      </c>
      <c r="L70" s="16" t="str">
        <f t="shared" si="25"/>
        <v>Septiembre</v>
      </c>
      <c r="M70" s="16" t="str">
        <f t="shared" si="25"/>
        <v>Octubre</v>
      </c>
      <c r="N70" s="16" t="str">
        <f t="shared" si="25"/>
        <v>Noviembre</v>
      </c>
      <c r="O70" s="16" t="str">
        <f t="shared" si="25"/>
        <v>Diciembre</v>
      </c>
      <c r="P70" s="16" t="str">
        <f t="shared" si="25"/>
        <v>Enero</v>
      </c>
      <c r="Q70" s="16" t="str">
        <f t="shared" si="25"/>
        <v>Febrero</v>
      </c>
      <c r="R70" s="16" t="str">
        <f t="shared" si="25"/>
        <v>Marzo</v>
      </c>
      <c r="S70" s="16" t="str">
        <f t="shared" si="25"/>
        <v>Abril</v>
      </c>
      <c r="T70" s="16" t="str">
        <f t="shared" si="25"/>
        <v>Mayo</v>
      </c>
      <c r="U70" s="16" t="str">
        <f t="shared" si="25"/>
        <v>Junio</v>
      </c>
      <c r="V70" s="16" t="str">
        <f t="shared" si="25"/>
        <v>Julio</v>
      </c>
      <c r="W70" s="16" t="str">
        <f t="shared" si="25"/>
        <v>Agosto</v>
      </c>
      <c r="X70" s="16" t="str">
        <f t="shared" si="25"/>
        <v>Septiembre</v>
      </c>
      <c r="Y70" s="16" t="str">
        <f t="shared" si="25"/>
        <v>Octubre</v>
      </c>
      <c r="Z70" s="16" t="str">
        <f t="shared" si="25"/>
        <v>Noviembre</v>
      </c>
      <c r="AA70" s="16" t="str">
        <f t="shared" si="25"/>
        <v>Diciembre</v>
      </c>
      <c r="AB70" s="16" t="str">
        <f t="shared" si="25"/>
        <v>Enero</v>
      </c>
      <c r="AC70" s="16" t="str">
        <f t="shared" si="25"/>
        <v>Febrero</v>
      </c>
      <c r="AD70" s="16" t="str">
        <f t="shared" si="25"/>
        <v>Marzo</v>
      </c>
      <c r="AE70" s="16" t="str">
        <f>AE3</f>
        <v>Abril</v>
      </c>
      <c r="AF70" s="16" t="str">
        <f t="shared" si="25"/>
        <v>Mayo</v>
      </c>
      <c r="AG70" s="16" t="str">
        <f t="shared" si="25"/>
        <v>Junio</v>
      </c>
      <c r="AH70" s="16" t="str">
        <f t="shared" si="25"/>
        <v>Julio</v>
      </c>
      <c r="AI70" s="16" t="str">
        <f t="shared" si="25"/>
        <v>Agosto</v>
      </c>
      <c r="AJ70" s="16" t="str">
        <f t="shared" si="25"/>
        <v>Septiembre</v>
      </c>
      <c r="AK70" s="16" t="str">
        <f t="shared" si="25"/>
        <v>Octubre</v>
      </c>
      <c r="AL70" s="16" t="str">
        <f t="shared" si="25"/>
        <v>Noviembre</v>
      </c>
      <c r="AM70" s="16" t="str">
        <f t="shared" si="25"/>
        <v>Diciembre</v>
      </c>
      <c r="AN70" s="16" t="str">
        <f t="shared" si="25"/>
        <v>Enero</v>
      </c>
      <c r="AO70" s="16" t="str">
        <f t="shared" si="25"/>
        <v>Febrero</v>
      </c>
      <c r="AP70" s="16" t="str">
        <f t="shared" si="25"/>
        <v>Marzo</v>
      </c>
      <c r="AQ70" s="16" t="str">
        <f>AQ3</f>
        <v>Enero</v>
      </c>
    </row>
    <row r="71" spans="1:45">
      <c r="A71" t="s">
        <v>437</v>
      </c>
      <c r="B71" s="276"/>
      <c r="G71" s="128">
        <f>H72</f>
        <v>0</v>
      </c>
      <c r="H71" s="128">
        <f t="shared" ref="H71:AP71" si="26">I72</f>
        <v>0</v>
      </c>
      <c r="I71" s="128">
        <f t="shared" si="26"/>
        <v>0</v>
      </c>
      <c r="J71" s="128">
        <f t="shared" si="26"/>
        <v>0</v>
      </c>
      <c r="K71" s="128">
        <f t="shared" si="26"/>
        <v>0</v>
      </c>
      <c r="L71" s="128">
        <f t="shared" si="26"/>
        <v>0</v>
      </c>
      <c r="M71" s="128">
        <f t="shared" si="26"/>
        <v>0</v>
      </c>
      <c r="N71" s="128">
        <f t="shared" si="26"/>
        <v>0</v>
      </c>
      <c r="O71" s="128">
        <f t="shared" si="26"/>
        <v>0</v>
      </c>
      <c r="P71" s="128">
        <f t="shared" si="26"/>
        <v>0</v>
      </c>
      <c r="Q71" s="128">
        <f t="shared" si="26"/>
        <v>0</v>
      </c>
      <c r="R71" s="128">
        <f t="shared" si="26"/>
        <v>0</v>
      </c>
      <c r="S71" s="128">
        <f t="shared" si="26"/>
        <v>0</v>
      </c>
      <c r="T71" s="128">
        <f t="shared" si="26"/>
        <v>0</v>
      </c>
      <c r="U71" s="128">
        <f t="shared" si="26"/>
        <v>0</v>
      </c>
      <c r="V71" s="128">
        <f t="shared" si="26"/>
        <v>0</v>
      </c>
      <c r="W71" s="128">
        <f t="shared" si="26"/>
        <v>0</v>
      </c>
      <c r="X71" s="128">
        <f t="shared" si="26"/>
        <v>0</v>
      </c>
      <c r="Y71" s="128">
        <f t="shared" si="26"/>
        <v>0</v>
      </c>
      <c r="Z71" s="128">
        <f t="shared" si="26"/>
        <v>0</v>
      </c>
      <c r="AA71" s="128">
        <f t="shared" si="26"/>
        <v>0</v>
      </c>
      <c r="AB71" s="128">
        <f t="shared" si="26"/>
        <v>0</v>
      </c>
      <c r="AC71" s="128">
        <f t="shared" si="26"/>
        <v>0</v>
      </c>
      <c r="AD71" s="128">
        <f>AE72</f>
        <v>0</v>
      </c>
      <c r="AE71" s="128">
        <f t="shared" si="26"/>
        <v>0</v>
      </c>
      <c r="AF71" s="128">
        <f t="shared" si="26"/>
        <v>0</v>
      </c>
      <c r="AG71" s="128">
        <f t="shared" si="26"/>
        <v>0</v>
      </c>
      <c r="AH71" s="128">
        <f t="shared" si="26"/>
        <v>0</v>
      </c>
      <c r="AI71" s="128">
        <f t="shared" si="26"/>
        <v>0</v>
      </c>
      <c r="AJ71" s="128">
        <f t="shared" si="26"/>
        <v>0</v>
      </c>
      <c r="AK71" s="128">
        <f t="shared" si="26"/>
        <v>0</v>
      </c>
      <c r="AL71" s="128">
        <f t="shared" si="26"/>
        <v>0</v>
      </c>
      <c r="AM71" s="128">
        <f t="shared" si="26"/>
        <v>0</v>
      </c>
      <c r="AN71" s="128">
        <f t="shared" si="26"/>
        <v>0</v>
      </c>
      <c r="AO71" s="128">
        <f t="shared" si="26"/>
        <v>0</v>
      </c>
      <c r="AP71" s="128">
        <f t="shared" si="26"/>
        <v>0</v>
      </c>
    </row>
    <row r="72" spans="1:45">
      <c r="A72" s="86" t="s">
        <v>436</v>
      </c>
      <c r="G72" s="128">
        <v>0</v>
      </c>
      <c r="H72" s="128">
        <f>IF(Cuestionario!$I$5="Empresario Individual",IF(OR(H$70="Enero",H$70="Abril",H$70="Julio",H$70="Octubre"),Cuestionario!$C$111+Cuestionario!$C$114,0),0)*$B$70</f>
        <v>0</v>
      </c>
      <c r="I72" s="128">
        <f>IF(Cuestionario!$I$5="Empresario Individual",IF(OR(I$70="Enero",I$70="Abril",I$70="Julio",I$70="Octubre"),Cuestionario!$C$111+Cuestionario!$C$114,0),0)*$B$70</f>
        <v>0</v>
      </c>
      <c r="J72" s="128">
        <f>IF(Cuestionario!$I$5="Empresario Individual",IF(OR(J$70="Enero",J$70="Abril",J$70="Julio",J$70="Octubre"),Cuestionario!$C$111+Cuestionario!$C$114,0),0)*$B$70</f>
        <v>0</v>
      </c>
      <c r="K72" s="128">
        <f>IF(Cuestionario!$I$5="Empresario Individual",IF(OR(K$70="Enero",K$70="Abril",K$70="Julio",K$70="Octubre"),Cuestionario!$C$111+Cuestionario!$C$114,0),0)*$B$70</f>
        <v>0</v>
      </c>
      <c r="L72" s="128">
        <f>IF(Cuestionario!$I$5="Empresario Individual",IF(OR(L$70="Enero",L$70="Abril",L$70="Julio",L$70="Octubre"),Cuestionario!$C$111+Cuestionario!$C$114,0),0)*$B$70</f>
        <v>0</v>
      </c>
      <c r="M72" s="128">
        <f>IF(Cuestionario!$I$5="Empresario Individual",IF(OR(M$70="Enero",M$70="Abril",M$70="Julio",M$70="Octubre"),Cuestionario!$C$111+Cuestionario!$C$114,0),0)*$B$70</f>
        <v>0</v>
      </c>
      <c r="N72" s="128">
        <f>IF(Cuestionario!$I$5="Empresario Individual",IF(OR(N$70="Enero",N$70="Abril",N$70="Julio",N$70="Octubre"),Cuestionario!$C$111+Cuestionario!$C$114,0),0)*$B$70</f>
        <v>0</v>
      </c>
      <c r="O72" s="128">
        <f>IF(Cuestionario!$I$5="Empresario Individual",IF(OR(O$70="Enero",O$70="Abril",O$70="Julio",O$70="Octubre"),Cuestionario!$C$111+Cuestionario!$C$114,0),0)*$B$70</f>
        <v>0</v>
      </c>
      <c r="P72" s="128">
        <f>IF(Cuestionario!$I$5="Empresario Individual",IF(OR(P$70="Enero",P$70="Abril",P$70="Julio",P$70="Octubre"),Cuestionario!$C$111+Cuestionario!$C$114,0),0)*$B$70</f>
        <v>0</v>
      </c>
      <c r="Q72" s="128">
        <f>IF(Cuestionario!$I$5="Empresario Individual",IF(OR(Q$70="Enero",Q$70="Abril",Q$70="Julio",Q$70="Octubre"),Cuestionario!$C$111+Cuestionario!$C$114,0),0)*$B$70</f>
        <v>0</v>
      </c>
      <c r="R72" s="128">
        <f>IF(Cuestionario!$I$5="Empresario Individual",IF(OR(R$70="Enero",R$70="Abril",R$70="Julio",R$70="Octubre"),Cuestionario!$C$111+Cuestionario!$C$114,0),0)*$B$70</f>
        <v>0</v>
      </c>
      <c r="S72" s="128">
        <f>IF(Cuestionario!$I$5="Empresario Individual",IF(OR(S$70="Enero",S$70="Abril",S$70="Julio",S$70="Octubre"),Cuestionario!$C$111+Cuestionario!$C$114,0),0)*$B$70</f>
        <v>0</v>
      </c>
      <c r="T72" s="128">
        <f>IF(Cuestionario!$I$5="Empresario Individual",IF(OR(T$70="Enero",T$70="Abril",T$70="Julio",T$70="Octubre"),Cuestionario!$C$111+Cuestionario!$C$114,0),0)*$B$70</f>
        <v>0</v>
      </c>
      <c r="U72" s="128">
        <f>IF(Cuestionario!$I$5="Empresario Individual",IF(OR(U$70="Enero",U$70="Abril",U$70="Julio",U$70="Octubre"),Cuestionario!$C$111+Cuestionario!$C$114,0),0)*$B$70</f>
        <v>0</v>
      </c>
      <c r="V72" s="128">
        <f>IF(Cuestionario!$I$5="Empresario Individual",IF(OR(V$70="Enero",V$70="Abril",V$70="Julio",V$70="Octubre"),Cuestionario!$C$111+Cuestionario!$C$114,0),0)*$B$70</f>
        <v>0</v>
      </c>
      <c r="W72" s="128">
        <f>IF(Cuestionario!$I$5="Empresario Individual",IF(OR(W$70="Enero",W$70="Abril",W$70="Julio",W$70="Octubre"),Cuestionario!$C$111+Cuestionario!$C$114,0),0)*$B$70</f>
        <v>0</v>
      </c>
      <c r="X72" s="128">
        <f>IF(Cuestionario!$I$5="Empresario Individual",IF(OR(X$70="Enero",X$70="Abril",X$70="Julio",X$70="Octubre"),Cuestionario!$C$111+Cuestionario!$C$114,0),0)*$B$70</f>
        <v>0</v>
      </c>
      <c r="Y72" s="128">
        <f>IF(Cuestionario!$I$5="Empresario Individual",IF(OR(Y$70="Enero",Y$70="Abril",Y$70="Julio",Y$70="Octubre"),Cuestionario!$C$111+Cuestionario!$C$114,0),0)*$B$70</f>
        <v>0</v>
      </c>
      <c r="Z72" s="128">
        <f>IF(Cuestionario!$I$5="Empresario Individual",IF(OR(Z$70="Enero",Z$70="Abril",Z$70="Julio",Z$70="Octubre"),Cuestionario!$C$111+Cuestionario!$C$114,0),0)*$B$70</f>
        <v>0</v>
      </c>
      <c r="AA72" s="128">
        <f>IF(Cuestionario!$I$5="Empresario Individual",IF(OR(AA$70="Enero",AA$70="Abril",AA$70="Julio",AA$70="Octubre"),Cuestionario!$C$111+Cuestionario!$C$114,0),0)*$B$70</f>
        <v>0</v>
      </c>
      <c r="AB72" s="128">
        <f>IF(Cuestionario!$I$5="Empresario Individual",IF(OR(AB$70="Enero",AB$70="Abril",AB$70="Julio",AB$70="Octubre"),Cuestionario!$C$111+Cuestionario!$C$114,0),0)*$B$70</f>
        <v>0</v>
      </c>
      <c r="AC72" s="128">
        <f>IF(Cuestionario!$I$5="Empresario Individual",IF(OR(AC$70="Enero",AC$70="Abril",AC$70="Julio",AC$70="Octubre"),Cuestionario!$C$111+Cuestionario!$C$114,0),0)*$B$70</f>
        <v>0</v>
      </c>
      <c r="AD72" s="128">
        <f>IF(Cuestionario!$I$5="Empresario Individual",IF(OR(AD$70="Enero",AD$70="Abril",AD$70="Julio",AD$70="Octubre"),Cuestionario!$C$111+Cuestionario!$C$114,0),0)*$B$70</f>
        <v>0</v>
      </c>
      <c r="AE72" s="128">
        <f>IF(Cuestionario!$I$5="Empresario Individual",IF(OR(AE$70="Enero",AE$70="Abril",AE$70="Julio",AE$70="Octubre"),Cuestionario!$C$111+Cuestionario!$C$114,0),0)*$B$70</f>
        <v>0</v>
      </c>
      <c r="AF72" s="128">
        <f>IF(Cuestionario!$I$5="Empresario Individual",IF(OR(AF$70="Enero",AF$70="Abril",AF$70="Julio",AF$70="Octubre"),Cuestionario!$C$111+Cuestionario!$C$114,0),0)*$B$70</f>
        <v>0</v>
      </c>
      <c r="AG72" s="128">
        <f>IF(Cuestionario!$I$5="Empresario Individual",IF(OR(AG$70="Enero",AG$70="Abril",AG$70="Julio",AG$70="Octubre"),Cuestionario!$C$111+Cuestionario!$C$114,0),0)*$B$70</f>
        <v>0</v>
      </c>
      <c r="AH72" s="128">
        <f>IF(Cuestionario!$I$5="Empresario Individual",IF(OR(AH$70="Enero",AH$70="Abril",AH$70="Julio",AH$70="Octubre"),Cuestionario!$C$111+Cuestionario!$C$114,0),0)*$B$70</f>
        <v>0</v>
      </c>
      <c r="AI72" s="128">
        <f>IF(Cuestionario!$I$5="Empresario Individual",IF(OR(AI$70="Enero",AI$70="Abril",AI$70="Julio",AI$70="Octubre"),Cuestionario!$C$111+Cuestionario!$C$114,0),0)*$B$70</f>
        <v>0</v>
      </c>
      <c r="AJ72" s="128">
        <f>IF(Cuestionario!$I$5="Empresario Individual",IF(OR(AJ$70="Enero",AJ$70="Abril",AJ$70="Julio",AJ$70="Octubre"),Cuestionario!$C$111+Cuestionario!$C$114,0),0)*$B$70</f>
        <v>0</v>
      </c>
      <c r="AK72" s="128">
        <f>IF(Cuestionario!$I$5="Empresario Individual",IF(OR(AK$70="Enero",AK$70="Abril",AK$70="Julio",AK$70="Octubre"),Cuestionario!$C$111+Cuestionario!$C$114,0),0)*$B$70</f>
        <v>0</v>
      </c>
      <c r="AL72" s="128">
        <f>IF(Cuestionario!$I$5="Empresario Individual",IF(OR(AL$70="Enero",AL$70="Abril",AL$70="Julio",AL$70="Octubre"),Cuestionario!$C$111+Cuestionario!$C$114,0),0)*$B$70</f>
        <v>0</v>
      </c>
      <c r="AM72" s="128">
        <f>IF(Cuestionario!$I$5="Empresario Individual",IF(OR(AM$70="Enero",AM$70="Abril",AM$70="Julio",AM$70="Octubre"),Cuestionario!$C$111+Cuestionario!$C$114,0),0)*$B$70</f>
        <v>0</v>
      </c>
      <c r="AN72" s="128">
        <f>IF(Cuestionario!$I$5="Empresario Individual",IF(OR(AN$70="Enero",AN$70="Abril",AN$70="Julio",AN$70="Octubre"),Cuestionario!$C$111+Cuestionario!$C$114,0),0)*$B$70</f>
        <v>0</v>
      </c>
      <c r="AO72" s="128">
        <f>IF(Cuestionario!$I$5="Empresario Individual",IF(OR(AO$70="Enero",AO$70="Abril",AO$70="Julio",AO$70="Octubre"),Cuestionario!$C$111+Cuestionario!$C$114,0),0)*$B$70</f>
        <v>0</v>
      </c>
      <c r="AP72" s="128">
        <f>IF(Cuestionario!$I$5="Empresario Individual",IF(OR(AP$70="Enero",AP$70="Abril",AP$70="Julio",AP$70="Octubre"),Cuestionario!$C$111+Cuestionario!$C$114,0),0)*$B$70</f>
        <v>0</v>
      </c>
      <c r="AQ72" s="128">
        <f>IF(Cuestionario!$I$5="Empresario Individual",IF(OR(AQ$70="Enero",AQ$70="Abril",AQ$70="Julio",AQ$70="Octubre"),Cuestionario!$C$111+Cuestionario!$C$114,0),0)*$B$70</f>
        <v>0</v>
      </c>
      <c r="AR72" s="77"/>
      <c r="AS72" s="77"/>
    </row>
    <row r="73" spans="1:45">
      <c r="A73" t="s">
        <v>435</v>
      </c>
      <c r="R73" s="128">
        <f>SUM(G71:R71)-SUM(G72:R72)</f>
        <v>0</v>
      </c>
      <c r="AD73" s="128">
        <f>SUM(G71:AD71)-SUM(G72:AD72)</f>
        <v>0</v>
      </c>
      <c r="AP73" s="128">
        <f>SUM(G71:AP71)-SUM(G72:AP72)</f>
        <v>0</v>
      </c>
    </row>
  </sheetData>
  <mergeCells count="5">
    <mergeCell ref="A69:H69"/>
    <mergeCell ref="G1:R1"/>
    <mergeCell ref="S1:AD1"/>
    <mergeCell ref="AE1:AP1"/>
    <mergeCell ref="A38:H38"/>
  </mergeCells>
  <conditionalFormatting sqref="G50:AP61">
    <cfRule type="cellIs" dxfId="216" priority="100" operator="greaterThan">
      <formula>0</formula>
    </cfRule>
  </conditionalFormatting>
  <conditionalFormatting sqref="G63:AP66">
    <cfRule type="cellIs" dxfId="215" priority="85" operator="greaterThan">
      <formula>0</formula>
    </cfRule>
  </conditionalFormatting>
  <conditionalFormatting sqref="G58:AS61">
    <cfRule type="cellIs" dxfId="214" priority="1" operator="lessThan">
      <formula>0</formula>
    </cfRule>
    <cfRule type="cellIs" dxfId="213" priority="2" operator="greaterThan">
      <formula>0</formula>
    </cfRule>
  </conditionalFormatting>
  <conditionalFormatting sqref="G63:AS66">
    <cfRule type="cellIs" dxfId="212" priority="11" operator="lessThan">
      <formula>0</formula>
    </cfRule>
    <cfRule type="cellIs" dxfId="211" priority="12" operator="greaterThan">
      <formula>0</formula>
    </cfRule>
  </conditionalFormatting>
  <conditionalFormatting sqref="Q65">
    <cfRule type="cellIs" dxfId="210" priority="69" operator="lessThan">
      <formula>0</formula>
    </cfRule>
    <cfRule type="cellIs" dxfId="209" priority="70" operator="greaterThan">
      <formula>0</formula>
    </cfRule>
  </conditionalFormatting>
  <conditionalFormatting sqref="AQ50:AS56">
    <cfRule type="cellIs" dxfId="208" priority="10" operator="greaterThan">
      <formula>0</formula>
    </cfRule>
  </conditionalFormatting>
  <conditionalFormatting sqref="AQ58:AS61">
    <cfRule type="cellIs" dxfId="207" priority="9" operator="greaterThan">
      <formula>0</formula>
    </cfRule>
  </conditionalFormatting>
  <conditionalFormatting sqref="AQ63:AS66">
    <cfRule type="cellIs" dxfId="206" priority="29" operator="greaterThan">
      <formula>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tabColor rgb="FFFFC000"/>
  </sheetPr>
  <dimension ref="A1:P81"/>
  <sheetViews>
    <sheetView workbookViewId="0"/>
  </sheetViews>
  <sheetFormatPr baseColWidth="10" defaultColWidth="11.42578125" defaultRowHeight="18.75" outlineLevelRow="1"/>
  <cols>
    <col min="1" max="1" width="42.140625" style="6" bestFit="1" customWidth="1"/>
    <col min="2" max="2" width="17.140625" style="6" customWidth="1"/>
    <col min="3" max="3" width="8.140625" style="134" bestFit="1" customWidth="1"/>
    <col min="4" max="4" width="12.7109375" style="6" customWidth="1"/>
    <col min="5" max="5" width="11" style="134" customWidth="1"/>
    <col min="6" max="6" width="14" style="6" bestFit="1" customWidth="1"/>
    <col min="7" max="7" width="10.140625" style="134" customWidth="1"/>
    <col min="8" max="8" width="15.140625" style="6" bestFit="1" customWidth="1"/>
    <col min="9" max="9" width="8.140625" style="134" bestFit="1" customWidth="1"/>
    <col min="10" max="16384" width="11.42578125" style="6"/>
  </cols>
  <sheetData>
    <row r="1" spans="1:16" ht="44.25" customHeight="1" thickBot="1">
      <c r="A1" s="31"/>
      <c r="B1" s="1129" t="s">
        <v>91</v>
      </c>
      <c r="C1" s="1130"/>
      <c r="D1" s="1131">
        <f>'Inversión-Financiación'!R3</f>
        <v>46447</v>
      </c>
      <c r="E1" s="1132"/>
      <c r="F1" s="1131">
        <f>+'Inversión-Financiación'!AD3</f>
        <v>46813</v>
      </c>
      <c r="G1" s="1132"/>
      <c r="H1" s="1131">
        <f>'Inversión-Financiación'!AP3</f>
        <v>47178</v>
      </c>
      <c r="I1" s="1132"/>
    </row>
    <row r="2" spans="1:16">
      <c r="A2" s="10" t="s">
        <v>92</v>
      </c>
      <c r="B2" s="118"/>
      <c r="C2" s="130"/>
      <c r="D2" s="118"/>
      <c r="E2" s="130"/>
      <c r="F2" s="118"/>
      <c r="G2" s="130"/>
      <c r="H2" s="118"/>
      <c r="I2" s="130"/>
      <c r="P2" s="6" t="s">
        <v>44</v>
      </c>
    </row>
    <row r="3" spans="1:16">
      <c r="A3" s="118" t="s">
        <v>93</v>
      </c>
      <c r="B3" s="119">
        <f ca="1">+B4+B10+B20</f>
        <v>0</v>
      </c>
      <c r="C3" s="135" t="str">
        <f ca="1">IF(ISERROR(+B3/$B$30),"",(+B3/$B$30))</f>
        <v/>
      </c>
      <c r="D3" s="119">
        <f ca="1">+D4+D10+D20</f>
        <v>0</v>
      </c>
      <c r="E3" s="135" t="str">
        <f ca="1">IF(ISERROR(+D3/$D$30),"",(+D3/$D$30))</f>
        <v/>
      </c>
      <c r="F3" s="119">
        <f ca="1">+F4+F10+F20</f>
        <v>0</v>
      </c>
      <c r="G3" s="135" t="str">
        <f ca="1">IF(ISERROR(+F3/$F$30),"",(+F3/$F$30))</f>
        <v/>
      </c>
      <c r="H3" s="119">
        <f ca="1">+H4+H10+H20</f>
        <v>0</v>
      </c>
      <c r="I3" s="135" t="str">
        <f ca="1">IF(ISERROR(+H3/$H$30),"",(+H3/$H$30))</f>
        <v/>
      </c>
    </row>
    <row r="4" spans="1:16">
      <c r="A4" s="31" t="s">
        <v>333</v>
      </c>
      <c r="B4" s="116">
        <f ca="1">SUM(B5:B9)</f>
        <v>0</v>
      </c>
      <c r="C4" s="130"/>
      <c r="D4" s="116">
        <f ca="1">SUM(D5:D9)</f>
        <v>0</v>
      </c>
      <c r="E4" s="130"/>
      <c r="F4" s="116">
        <f ca="1">SUM(F5:F9)</f>
        <v>0</v>
      </c>
      <c r="G4" s="130"/>
      <c r="H4" s="116">
        <f ca="1">SUM(H5:H9)</f>
        <v>0</v>
      </c>
      <c r="I4" s="130"/>
    </row>
    <row r="5" spans="1:16" hidden="1" outlineLevel="1">
      <c r="A5" s="120" t="s">
        <v>22</v>
      </c>
      <c r="B5" s="121">
        <f ca="1">SUMIF('Inversión-Financiación'!$C$4:$F$20,$A5,'Inversión-Financiación'!$D$4:$D$20)</f>
        <v>0</v>
      </c>
      <c r="C5" s="131"/>
      <c r="D5" s="121">
        <f ca="1">SUM('AMORTIZACIÓN-BALANCE'!C5:N5)</f>
        <v>0</v>
      </c>
      <c r="E5" s="131"/>
      <c r="F5" s="121">
        <f ca="1">SUM('AMORTIZACIÓN-BALANCE'!Z19)</f>
        <v>0</v>
      </c>
      <c r="G5" s="131"/>
      <c r="H5" s="121">
        <f ca="1">+'AMORTIZACIÓN-BALANCE'!AL19</f>
        <v>0</v>
      </c>
      <c r="I5" s="131"/>
    </row>
    <row r="6" spans="1:16" hidden="1" outlineLevel="1">
      <c r="A6" s="120" t="s">
        <v>23</v>
      </c>
      <c r="B6" s="121">
        <f ca="1">SUMIF('Inversión-Financiación'!$C$4:$F$20,$A6,'Inversión-Financiación'!$D$4:$D$20)</f>
        <v>0</v>
      </c>
      <c r="C6" s="131"/>
      <c r="D6" s="121">
        <f ca="1">SUM('AMORTIZACIÓN-BALANCE'!C6:N6)</f>
        <v>0</v>
      </c>
      <c r="E6" s="131"/>
      <c r="F6" s="121">
        <f ca="1">SUM('AMORTIZACIÓN-BALANCE'!Z20)</f>
        <v>0</v>
      </c>
      <c r="G6" s="131"/>
      <c r="H6" s="121">
        <f ca="1">+'AMORTIZACIÓN-BALANCE'!AL20</f>
        <v>0</v>
      </c>
      <c r="I6" s="131"/>
    </row>
    <row r="7" spans="1:16" hidden="1" outlineLevel="1">
      <c r="A7" s="120" t="s">
        <v>24</v>
      </c>
      <c r="B7" s="121">
        <f ca="1">SUMIF('Inversión-Financiación'!$C$4:$F$20,$A7,'Inversión-Financiación'!$D$4:$D$20)</f>
        <v>0</v>
      </c>
      <c r="C7" s="131"/>
      <c r="D7" s="121">
        <f ca="1">SUM('AMORTIZACIÓN-BALANCE'!C7:N7)</f>
        <v>0</v>
      </c>
      <c r="E7" s="131"/>
      <c r="F7" s="121">
        <f ca="1">SUM('AMORTIZACIÓN-BALANCE'!Z21)</f>
        <v>0</v>
      </c>
      <c r="G7" s="131"/>
      <c r="H7" s="121">
        <f ca="1">+'AMORTIZACIÓN-BALANCE'!AL21</f>
        <v>0</v>
      </c>
      <c r="I7" s="131"/>
    </row>
    <row r="8" spans="1:16" hidden="1" outlineLevel="1">
      <c r="A8" s="120" t="s">
        <v>333</v>
      </c>
      <c r="B8" s="121">
        <f ca="1">SUMIF('Inversión-Financiación'!$C$4:$F$20,$A8,'Inversión-Financiación'!$D$4:$D$20)+Seguimiento!G19</f>
        <v>0</v>
      </c>
      <c r="C8" s="131"/>
      <c r="D8" s="121">
        <f ca="1">SUM('AMORTIZACIÓN-BALANCE'!C16:N16)</f>
        <v>0</v>
      </c>
      <c r="E8" s="131"/>
      <c r="F8" s="121">
        <f ca="1">SUM('AMORTIZACIÓN-BALANCE'!Z30)</f>
        <v>0</v>
      </c>
      <c r="G8" s="131"/>
      <c r="H8" s="121">
        <f ca="1">+'AMORTIZACIÓN-BALANCE'!AL30</f>
        <v>0</v>
      </c>
      <c r="I8" s="131"/>
    </row>
    <row r="9" spans="1:16" hidden="1" outlineLevel="1">
      <c r="A9" s="120" t="s">
        <v>94</v>
      </c>
      <c r="B9" s="121">
        <f ca="1">SUMIF('Inversión-Financiación'!$C$4:$F$20,$A9,'Inversión-Financiación'!$D$4:$D$20)+Seguimiento!G20</f>
        <v>0</v>
      </c>
      <c r="C9" s="131"/>
      <c r="D9" s="121">
        <f ca="1">-SUM('AMORTIZACIÓN-BALANCE'!C33:N35)-SUM('AMORTIZACIÓN-BALANCE'!C44:N44)+Seguimiento!G20</f>
        <v>0</v>
      </c>
      <c r="E9" s="131"/>
      <c r="F9" s="121">
        <f ca="1">-SUM('AMORTIZACIÓN-BALANCE'!C33:Z35)-SUM('AMORTIZACIÓN-BALANCE'!C44:Z44)+Seguimiento!G20</f>
        <v>0</v>
      </c>
      <c r="G9" s="131"/>
      <c r="H9" s="121">
        <f ca="1">-SUM('AMORTIZACIÓN-BALANCE'!C33:AL35)-SUM('AMORTIZACIÓN-BALANCE'!C44:AL44)+Seguimiento!G20</f>
        <v>0</v>
      </c>
      <c r="I9" s="131"/>
    </row>
    <row r="10" spans="1:16" collapsed="1">
      <c r="A10" s="31" t="s">
        <v>678</v>
      </c>
      <c r="B10" s="116">
        <f ca="1">SUM(B11:B19)</f>
        <v>0</v>
      </c>
      <c r="C10" s="130"/>
      <c r="D10" s="116">
        <f ca="1">SUM(D11:D19)</f>
        <v>0</v>
      </c>
      <c r="E10" s="130"/>
      <c r="F10" s="116">
        <f ca="1">SUM(F11:F19)</f>
        <v>0</v>
      </c>
      <c r="G10" s="130"/>
      <c r="H10" s="116">
        <f ca="1">SUM(H11:H19)</f>
        <v>0</v>
      </c>
      <c r="I10" s="130"/>
    </row>
    <row r="11" spans="1:16" hidden="1" outlineLevel="1">
      <c r="A11" s="120" t="s">
        <v>25</v>
      </c>
      <c r="B11" s="121">
        <f ca="1">SUMIF('Inversión-Financiación'!$C$4:$F$20,$A11,'Inversión-Financiación'!$D$4:$D$20)</f>
        <v>0</v>
      </c>
      <c r="C11" s="131"/>
      <c r="D11" s="121">
        <f ca="1">SUM('AMORTIZACIÓN-BALANCE'!C8:N8)</f>
        <v>0</v>
      </c>
      <c r="E11" s="131"/>
      <c r="F11" s="121">
        <f ca="1">+'AMORTIZACIÓN-BALANCE'!Z22</f>
        <v>0</v>
      </c>
      <c r="G11" s="131"/>
      <c r="H11" s="121">
        <f ca="1">+'AMORTIZACIÓN-BALANCE'!AL22</f>
        <v>0</v>
      </c>
      <c r="I11" s="131"/>
      <c r="J11" s="6" t="s">
        <v>44</v>
      </c>
    </row>
    <row r="12" spans="1:16" hidden="1" outlineLevel="1">
      <c r="A12" s="120" t="s">
        <v>26</v>
      </c>
      <c r="B12" s="121">
        <f ca="1">SUMIF('Inversión-Financiación'!$C$4:$F$20,$A12,'Inversión-Financiación'!$D$4:$D$20)</f>
        <v>0</v>
      </c>
      <c r="C12" s="131"/>
      <c r="D12" s="121">
        <f ca="1">SUM('AMORTIZACIÓN-BALANCE'!C9:N9)</f>
        <v>0</v>
      </c>
      <c r="E12" s="131"/>
      <c r="F12" s="121">
        <f ca="1">+'AMORTIZACIÓN-BALANCE'!Z23</f>
        <v>0</v>
      </c>
      <c r="G12" s="131"/>
      <c r="H12" s="121">
        <f ca="1">+'AMORTIZACIÓN-BALANCE'!AL23</f>
        <v>0</v>
      </c>
      <c r="I12" s="131"/>
      <c r="K12" s="6" t="s">
        <v>44</v>
      </c>
    </row>
    <row r="13" spans="1:16" hidden="1" outlineLevel="1">
      <c r="A13" s="120" t="s">
        <v>27</v>
      </c>
      <c r="B13" s="121">
        <f ca="1">SUMIF('Inversión-Financiación'!$C$4:$F$20,$A13,'Inversión-Financiación'!$D$4:$D$20)</f>
        <v>0</v>
      </c>
      <c r="C13" s="131"/>
      <c r="D13" s="121">
        <f ca="1">SUM('AMORTIZACIÓN-BALANCE'!C10:N10)</f>
        <v>0</v>
      </c>
      <c r="E13" s="131"/>
      <c r="F13" s="121">
        <f ca="1">+'AMORTIZACIÓN-BALANCE'!Z24</f>
        <v>0</v>
      </c>
      <c r="G13" s="131"/>
      <c r="H13" s="121">
        <f ca="1">+'AMORTIZACIÓN-BALANCE'!AL24</f>
        <v>0</v>
      </c>
      <c r="I13" s="131"/>
    </row>
    <row r="14" spans="1:16" hidden="1" outlineLevel="1">
      <c r="A14" s="120" t="s">
        <v>28</v>
      </c>
      <c r="B14" s="121">
        <f ca="1">SUMIF('Inversión-Financiación'!$C$4:$F$20,$A14,'Inversión-Financiación'!$D$4:$D$20)</f>
        <v>0</v>
      </c>
      <c r="C14" s="131"/>
      <c r="D14" s="121">
        <f ca="1">SUM('AMORTIZACIÓN-BALANCE'!C11:N11)</f>
        <v>0</v>
      </c>
      <c r="E14" s="131"/>
      <c r="F14" s="121">
        <f ca="1">+'AMORTIZACIÓN-BALANCE'!Z25</f>
        <v>0</v>
      </c>
      <c r="G14" s="131"/>
      <c r="H14" s="121">
        <f ca="1">+'AMORTIZACIÓN-BALANCE'!AL25</f>
        <v>0</v>
      </c>
      <c r="I14" s="131"/>
    </row>
    <row r="15" spans="1:16" hidden="1" outlineLevel="1">
      <c r="A15" s="120" t="s">
        <v>29</v>
      </c>
      <c r="B15" s="121">
        <f ca="1">SUMIF('Inversión-Financiación'!$C$4:$F$20,$A15,'Inversión-Financiación'!$D$4:$D$20)</f>
        <v>0</v>
      </c>
      <c r="C15" s="131"/>
      <c r="D15" s="121">
        <f ca="1">SUM('AMORTIZACIÓN-BALANCE'!C12:N12)</f>
        <v>0</v>
      </c>
      <c r="E15" s="131"/>
      <c r="F15" s="121">
        <f ca="1">+'AMORTIZACIÓN-BALANCE'!Z26</f>
        <v>0</v>
      </c>
      <c r="G15" s="131"/>
      <c r="H15" s="121">
        <f ca="1">+'AMORTIZACIÓN-BALANCE'!AL26</f>
        <v>0</v>
      </c>
      <c r="I15" s="131"/>
    </row>
    <row r="16" spans="1:16" hidden="1" outlineLevel="1">
      <c r="A16" s="120" t="s">
        <v>2</v>
      </c>
      <c r="B16" s="121">
        <f ca="1">SUMIF('Inversión-Financiación'!$C$4:$F$20,$A16,'Inversión-Financiación'!$D$4:$D$20)</f>
        <v>0</v>
      </c>
      <c r="C16" s="131"/>
      <c r="D16" s="121">
        <f ca="1">SUM('AMORTIZACIÓN-BALANCE'!C13:N13)</f>
        <v>0</v>
      </c>
      <c r="E16" s="131"/>
      <c r="F16" s="121">
        <f ca="1">+'AMORTIZACIÓN-BALANCE'!Z27</f>
        <v>0</v>
      </c>
      <c r="G16" s="131"/>
      <c r="H16" s="121">
        <f ca="1">+'AMORTIZACIÓN-BALANCE'!AL27</f>
        <v>0</v>
      </c>
      <c r="I16" s="131"/>
    </row>
    <row r="17" spans="1:14" hidden="1" outlineLevel="1">
      <c r="A17" s="120" t="s">
        <v>30</v>
      </c>
      <c r="B17" s="121">
        <f ca="1">SUMIF('Inversión-Financiación'!$C$4:$F$20,$A17,'Inversión-Financiación'!$D$4:$D$20)</f>
        <v>0</v>
      </c>
      <c r="C17" s="131"/>
      <c r="D17" s="121">
        <f ca="1">SUM('AMORTIZACIÓN-BALANCE'!C14:N14)</f>
        <v>0</v>
      </c>
      <c r="E17" s="131"/>
      <c r="F17" s="121">
        <f ca="1">+'AMORTIZACIÓN-BALANCE'!Z28</f>
        <v>0</v>
      </c>
      <c r="G17" s="131"/>
      <c r="H17" s="121">
        <f ca="1">+'AMORTIZACIÓN-BALANCE'!AL28</f>
        <v>0</v>
      </c>
      <c r="I17" s="131"/>
    </row>
    <row r="18" spans="1:14" hidden="1" outlineLevel="1">
      <c r="A18" s="120" t="s">
        <v>31</v>
      </c>
      <c r="B18" s="121">
        <f ca="1">SUMIF('Inversión-Financiación'!$C$4:$F$20,$A18,'Inversión-Financiación'!$D$4:$D$20)+Seguimiento!G21</f>
        <v>0</v>
      </c>
      <c r="C18" s="131"/>
      <c r="D18" s="121">
        <f ca="1">SUM('AMORTIZACIÓN-BALANCE'!C15:N15)</f>
        <v>0</v>
      </c>
      <c r="E18" s="131"/>
      <c r="F18" s="121">
        <f ca="1">+'AMORTIZACIÓN-BALANCE'!Z29</f>
        <v>0</v>
      </c>
      <c r="G18" s="131"/>
      <c r="H18" s="121">
        <f ca="1">+'AMORTIZACIÓN-BALANCE'!AL29</f>
        <v>0</v>
      </c>
      <c r="I18" s="131"/>
    </row>
    <row r="19" spans="1:14" hidden="1" outlineLevel="1">
      <c r="A19" s="120" t="s">
        <v>95</v>
      </c>
      <c r="B19" s="121">
        <f ca="1">SUMIF('Inversión-Financiación'!$C$4:$F$20,$A19,'Inversión-Financiación'!$D$4:$D$20)+Seguimiento!G22</f>
        <v>0</v>
      </c>
      <c r="C19" s="131"/>
      <c r="D19" s="121">
        <f ca="1">-SUM('AMORTIZACIÓN-BALANCE'!C36:N43)+Seguimiento!G22</f>
        <v>0</v>
      </c>
      <c r="E19" s="131"/>
      <c r="F19" s="121">
        <f ca="1">-SUM('AMORTIZACIÓN-BALANCE'!C36:Z43)+Seguimiento!G22</f>
        <v>0</v>
      </c>
      <c r="G19" s="131"/>
      <c r="H19" s="121">
        <f ca="1">-SUM('AMORTIZACIÓN-BALANCE'!C36:AL43)+Seguimiento!G22</f>
        <v>0</v>
      </c>
      <c r="I19" s="131"/>
    </row>
    <row r="20" spans="1:14" collapsed="1">
      <c r="A20" s="31" t="s">
        <v>96</v>
      </c>
      <c r="B20" s="116">
        <f ca="1">+B21</f>
        <v>0</v>
      </c>
      <c r="C20" s="130"/>
      <c r="D20" s="116">
        <f ca="1">+D21</f>
        <v>0</v>
      </c>
      <c r="E20" s="130"/>
      <c r="F20" s="116">
        <f ca="1">+F21</f>
        <v>0</v>
      </c>
      <c r="G20" s="130"/>
      <c r="H20" s="116">
        <f ca="1">+H21</f>
        <v>0</v>
      </c>
      <c r="I20" s="130"/>
    </row>
    <row r="21" spans="1:14" hidden="1" outlineLevel="1">
      <c r="A21" s="120" t="s">
        <v>1</v>
      </c>
      <c r="B21" s="121">
        <f ca="1">SUMIF('Inversión-Financiación'!$C$4:$F$20,$A21,'Inversión-Financiación'!$D$4:$D$20)+Seguimiento!G23</f>
        <v>0</v>
      </c>
      <c r="C21" s="131"/>
      <c r="D21" s="121">
        <f ca="1">SUM('AMORTIZACIÓN-BALANCE'!C47:N47)</f>
        <v>0</v>
      </c>
      <c r="E21" s="131"/>
      <c r="F21" s="121">
        <f ca="1">SUM('AMORTIZACIÓN-BALANCE'!C47:Z47)</f>
        <v>0</v>
      </c>
      <c r="G21" s="131"/>
      <c r="H21" s="121">
        <f ca="1">SUM('AMORTIZACIÓN-BALANCE'!C47:AL47)</f>
        <v>0</v>
      </c>
      <c r="I21" s="131"/>
    </row>
    <row r="22" spans="1:14" collapsed="1">
      <c r="A22" s="118" t="s">
        <v>97</v>
      </c>
      <c r="B22" s="119">
        <f ca="1">+B23+B24+B29</f>
        <v>0</v>
      </c>
      <c r="C22" s="135" t="str">
        <f ca="1">IF(ISERROR(+B22/$B$30),"",(+B22/$B$30))</f>
        <v/>
      </c>
      <c r="D22" s="119">
        <f ca="1">+D23+D24+D29</f>
        <v>0</v>
      </c>
      <c r="E22" s="135" t="str">
        <f ca="1">IF(ISERROR(+D22/$D$30),"",(+D22/$D$30))</f>
        <v/>
      </c>
      <c r="F22" s="119">
        <f ca="1">+F23+F24+F29</f>
        <v>0</v>
      </c>
      <c r="G22" s="135" t="str">
        <f ca="1">IF(ISERROR(+F22/$F$30),"",(+F22/$F$30))</f>
        <v/>
      </c>
      <c r="H22" s="119">
        <f ca="1">+H23+H24+H29</f>
        <v>0</v>
      </c>
      <c r="I22" s="135" t="str">
        <f ca="1">IF(ISERROR(+H22/$H$30),"",(+H22/$H$30))</f>
        <v/>
      </c>
      <c r="N22" s="6" t="s">
        <v>44</v>
      </c>
    </row>
    <row r="23" spans="1:14">
      <c r="A23" s="31" t="s">
        <v>33</v>
      </c>
      <c r="B23" s="122">
        <f ca="1">SUMIF('Inversión-Financiación'!$C$4:$F$20,$A23,'Inversión-Financiación'!$D$4:$D$20)+Seguimiento!G25</f>
        <v>0</v>
      </c>
      <c r="C23" s="132"/>
      <c r="D23" s="122">
        <f ca="1">SUM('AMORTIZACIÓN-BALANCE'!C49:N49)</f>
        <v>0</v>
      </c>
      <c r="E23" s="132"/>
      <c r="F23" s="122">
        <f ca="1">SUM('AMORTIZACIÓN-BALANCE'!C49:Z49)</f>
        <v>0</v>
      </c>
      <c r="G23" s="132"/>
      <c r="H23" s="122">
        <f ca="1">SUM('AMORTIZACIÓN-BALANCE'!C49:AL49)</f>
        <v>0</v>
      </c>
      <c r="I23" s="132"/>
    </row>
    <row r="24" spans="1:14">
      <c r="A24" s="31" t="s">
        <v>98</v>
      </c>
      <c r="B24" s="122">
        <f ca="1">SUM(B25:B26)</f>
        <v>0</v>
      </c>
      <c r="C24" s="132"/>
      <c r="D24" s="122">
        <f ca="1">SUM(D25:D28)</f>
        <v>0</v>
      </c>
      <c r="E24" s="132"/>
      <c r="F24" s="122">
        <f ca="1">SUM(F25:F28)</f>
        <v>0</v>
      </c>
      <c r="G24" s="132"/>
      <c r="H24" s="122">
        <f ca="1">SUM(H25:H28)</f>
        <v>0</v>
      </c>
      <c r="I24" s="132"/>
      <c r="L24" s="6" t="s">
        <v>44</v>
      </c>
    </row>
    <row r="25" spans="1:14" hidden="1" outlineLevel="1">
      <c r="A25" s="120" t="s">
        <v>99</v>
      </c>
      <c r="B25" s="122">
        <f ca="1">SUMIF('Inversión-Financiación'!$C$4:$F$20,$A25,'Inversión-Financiación'!$D$4:$D$20)+Seguimiento!G26</f>
        <v>0</v>
      </c>
      <c r="C25" s="133"/>
      <c r="D25" s="123">
        <f ca="1">SUM('INGRESOS-GASTOS'!G168:R168)+B25-Seguimiento!Q45</f>
        <v>0</v>
      </c>
      <c r="E25" s="133"/>
      <c r="F25" s="123">
        <f ca="1">SUM('INGRESOS-GASTOS'!G168:AD168)+B25-Seguimiento!Q45</f>
        <v>0</v>
      </c>
      <c r="G25" s="133"/>
      <c r="H25" s="123">
        <f ca="1">SUM('INGRESOS-GASTOS'!G168:AP168)+B25-Seguimiento!Q45</f>
        <v>0</v>
      </c>
      <c r="I25" s="133"/>
    </row>
    <row r="26" spans="1:14" hidden="1" outlineLevel="1">
      <c r="A26" s="120" t="s">
        <v>100</v>
      </c>
      <c r="B26" s="121">
        <f ca="1">SUMIF('Inversión-Financiación'!$C$4:$F$20,$A26,'Inversión-Financiación'!$D$4:$D$20)</f>
        <v>0</v>
      </c>
      <c r="C26" s="131"/>
      <c r="D26" s="121">
        <f>IF('IRPF-IVA-IS'!R26&lt;0,-'IRPF-IVA-IS'!R26,0)</f>
        <v>0</v>
      </c>
      <c r="E26" s="131"/>
      <c r="F26" s="121">
        <f>IF('IRPF-IVA-IS'!AD26&lt;0,-'IRPF-IVA-IS'!AD26,0)</f>
        <v>0</v>
      </c>
      <c r="G26" s="131"/>
      <c r="H26" s="121">
        <f>IF('IRPF-IVA-IS'!AP26&lt;0,-'IRPF-IVA-IS'!AP26,0)</f>
        <v>0</v>
      </c>
      <c r="I26" s="131"/>
    </row>
    <row r="27" spans="1:14" hidden="1" outlineLevel="1">
      <c r="A27" s="120"/>
      <c r="B27" s="121"/>
      <c r="C27" s="131"/>
      <c r="D27" s="121"/>
      <c r="E27" s="131"/>
      <c r="F27" s="121"/>
      <c r="G27" s="131"/>
      <c r="H27" s="121"/>
      <c r="I27" s="131"/>
    </row>
    <row r="28" spans="1:14" hidden="1" outlineLevel="1">
      <c r="A28" s="120" t="s">
        <v>182</v>
      </c>
      <c r="B28" s="121"/>
      <c r="C28" s="131"/>
      <c r="D28" s="121">
        <f>SUM('Resultados mensuales '!C31:N31)</f>
        <v>0</v>
      </c>
      <c r="E28" s="131"/>
      <c r="F28" s="121">
        <f>SUM('Resultados mensuales '!C31:Z31)</f>
        <v>0</v>
      </c>
      <c r="G28" s="131"/>
      <c r="H28" s="121">
        <f>SUM('Resultados mensuales '!C31:AL31)</f>
        <v>0</v>
      </c>
      <c r="I28" s="131"/>
    </row>
    <row r="29" spans="1:14" collapsed="1">
      <c r="A29" s="31" t="s">
        <v>101</v>
      </c>
      <c r="B29" s="116">
        <f>+'Inversión-Financiación'!F48+Seguimiento!G27</f>
        <v>0</v>
      </c>
      <c r="C29" s="130"/>
      <c r="D29" s="116">
        <f ca="1">+'Tesorería mensual'!N47</f>
        <v>0</v>
      </c>
      <c r="E29" s="130"/>
      <c r="F29" s="116">
        <f ca="1">+'Tesorería mensual'!Z47</f>
        <v>0</v>
      </c>
      <c r="G29" s="130"/>
      <c r="H29" s="116">
        <f ca="1">+'Tesorería mensual'!AL47</f>
        <v>0</v>
      </c>
      <c r="I29" s="130"/>
    </row>
    <row r="30" spans="1:14" s="138" customFormat="1" ht="21">
      <c r="A30" s="136" t="s">
        <v>102</v>
      </c>
      <c r="B30" s="137">
        <f ca="1">+B3+B22</f>
        <v>0</v>
      </c>
      <c r="C30" s="135" t="str">
        <f ca="1">IF(ISERROR(+B30/$B$30),"",(+B30/$B$30))</f>
        <v/>
      </c>
      <c r="D30" s="137">
        <f ca="1">+D3+D22</f>
        <v>0</v>
      </c>
      <c r="E30" s="135" t="str">
        <f ca="1">IF(ISERROR(+D30/$D$30),"",(+D30/$D$30))</f>
        <v/>
      </c>
      <c r="F30" s="137">
        <f ca="1">+F3+F22</f>
        <v>0</v>
      </c>
      <c r="G30" s="135" t="str">
        <f ca="1">IF(ISERROR(+F30/$F$30),"",(+F30/$F$30))</f>
        <v/>
      </c>
      <c r="H30" s="137">
        <f ca="1">+H3+H22</f>
        <v>0</v>
      </c>
      <c r="I30" s="135" t="str">
        <f ca="1">IF(ISERROR(+H30/$H$30),"",(+H30/$H$30))</f>
        <v/>
      </c>
      <c r="J30" s="138" t="s">
        <v>44</v>
      </c>
    </row>
    <row r="31" spans="1:14" ht="7.5" customHeight="1">
      <c r="A31" s="31"/>
      <c r="B31" s="116"/>
      <c r="C31" s="130"/>
      <c r="D31" s="116"/>
      <c r="E31" s="130"/>
      <c r="F31" s="116"/>
      <c r="G31" s="130"/>
      <c r="H31" s="116"/>
      <c r="I31" s="130"/>
    </row>
    <row r="32" spans="1:14">
      <c r="A32" s="10" t="s">
        <v>103</v>
      </c>
      <c r="B32" s="116"/>
      <c r="C32" s="130"/>
      <c r="D32" s="116"/>
      <c r="E32" s="130"/>
      <c r="F32" s="116"/>
      <c r="G32" s="130"/>
      <c r="H32" s="116"/>
      <c r="I32" s="130"/>
    </row>
    <row r="33" spans="1:13">
      <c r="A33" s="118" t="s">
        <v>104</v>
      </c>
      <c r="B33" s="119">
        <f ca="1">SUM(B35:B42)</f>
        <v>0</v>
      </c>
      <c r="C33" s="135" t="str">
        <f ca="1">IF(ISERROR(+B33/$B$30),"",(+B33/$B$30))</f>
        <v/>
      </c>
      <c r="D33" s="119">
        <f ca="1">SUM(D34:D42)</f>
        <v>0</v>
      </c>
      <c r="E33" s="135" t="str">
        <f ca="1">IF(ISERROR(+D33/$D$30),"",(+D33/$D$30))</f>
        <v/>
      </c>
      <c r="F33" s="119">
        <f ca="1">SUM(F34:F42)</f>
        <v>0</v>
      </c>
      <c r="G33" s="135" t="str">
        <f ca="1">IF(ISERROR(+F33/$F$30),"",(+F33/$F$30))</f>
        <v/>
      </c>
      <c r="H33" s="119">
        <f ca="1">SUM(H34:H42)</f>
        <v>0</v>
      </c>
      <c r="I33" s="135" t="str">
        <f ca="1">IF(ISERROR(+H33/$H$30),"",(+H33/$H$30))</f>
        <v/>
      </c>
      <c r="M33" s="6" t="s">
        <v>44</v>
      </c>
    </row>
    <row r="34" spans="1:13">
      <c r="A34" s="31" t="s">
        <v>36</v>
      </c>
      <c r="B34" s="116">
        <f ca="1">SUM(B35:B37)</f>
        <v>0</v>
      </c>
      <c r="C34" s="130"/>
      <c r="D34" s="116">
        <f ca="1">SUM('AMORTIZACIÓN-BALANCE'!C50:N50)</f>
        <v>0</v>
      </c>
      <c r="E34" s="130"/>
      <c r="F34" s="116">
        <f ca="1">SUM('AMORTIZACIÓN-BALANCE'!C50:Z50)</f>
        <v>0</v>
      </c>
      <c r="G34" s="130"/>
      <c r="H34" s="116">
        <f ca="1">SUM('AMORTIZACIÓN-BALANCE'!C50:AL50)</f>
        <v>0</v>
      </c>
      <c r="I34" s="130"/>
    </row>
    <row r="35" spans="1:13" hidden="1" outlineLevel="1">
      <c r="A35" s="120" t="s">
        <v>36</v>
      </c>
      <c r="B35" s="116">
        <f ca="1">SUMIF('Inversión-Financiación'!$C$33:$F$45,$A35,'Inversión-Financiación'!$F$33:$F$45)+Seguimiento!G31</f>
        <v>0</v>
      </c>
      <c r="C35" s="130"/>
      <c r="D35" s="116"/>
      <c r="E35" s="130"/>
      <c r="F35" s="116"/>
      <c r="G35" s="130"/>
      <c r="H35" s="116"/>
      <c r="I35" s="130"/>
    </row>
    <row r="36" spans="1:13" hidden="1" outlineLevel="1">
      <c r="A36" s="120" t="s">
        <v>1087</v>
      </c>
      <c r="B36" s="116">
        <f ca="1">SUMIF('Inversión-Financiación'!$C$33:$F$45,$A36,'Inversión-Financiación'!$F$33:$F$45)</f>
        <v>0</v>
      </c>
      <c r="C36" s="130"/>
      <c r="D36" s="116"/>
      <c r="E36" s="130"/>
      <c r="F36" s="116"/>
      <c r="G36" s="130"/>
      <c r="H36" s="116"/>
      <c r="I36" s="130"/>
    </row>
    <row r="37" spans="1:13" hidden="1" outlineLevel="1">
      <c r="A37" s="120" t="s">
        <v>1088</v>
      </c>
      <c r="B37" s="116">
        <f ca="1">SUMIF('Inversión-Financiación'!$C$33:$F$45,$A37,'Inversión-Financiación'!$F$33:$F$45)</f>
        <v>0</v>
      </c>
      <c r="C37" s="130"/>
      <c r="D37" s="116"/>
      <c r="E37" s="130"/>
      <c r="F37" s="116"/>
      <c r="G37" s="130"/>
      <c r="H37" s="116"/>
      <c r="I37" s="130"/>
    </row>
    <row r="38" spans="1:13" collapsed="1">
      <c r="A38" s="31" t="s">
        <v>38</v>
      </c>
      <c r="B38" s="116">
        <f ca="1">SUMIF('Inversión-Financiación'!$C$33:$F$45,$A38,'Inversión-Financiación'!$F$33:$F$45)</f>
        <v>0</v>
      </c>
      <c r="C38" s="130"/>
      <c r="D38" s="116">
        <f ca="1">SUM('AMORTIZACIÓN-BALANCE'!C51:N51)</f>
        <v>0</v>
      </c>
      <c r="E38" s="130"/>
      <c r="F38" s="116">
        <f ca="1">SUM('AMORTIZACIÓN-BALANCE'!C51:Z51)</f>
        <v>0</v>
      </c>
      <c r="G38" s="130"/>
      <c r="H38" s="116">
        <f ca="1">SUM('AMORTIZACIÓN-BALANCE'!C51:AL51)</f>
        <v>0</v>
      </c>
      <c r="I38" s="130"/>
    </row>
    <row r="39" spans="1:13">
      <c r="A39" s="31" t="s">
        <v>4</v>
      </c>
      <c r="B39" s="116">
        <f ca="1">SUMIF('Inversión-Financiación'!$C$33:$F$45,$A39,'Inversión-Financiación'!$F$33:$F$45)+Seguimiento!G32</f>
        <v>0</v>
      </c>
      <c r="C39" s="130"/>
      <c r="D39" s="116">
        <f ca="1">SUM('AMORTIZACIÓN-BALANCE'!C52:N52)</f>
        <v>0</v>
      </c>
      <c r="E39" s="130"/>
      <c r="F39" s="116">
        <f ca="1">SUM('AMORTIZACIÓN-BALANCE'!C52:Z52)</f>
        <v>0</v>
      </c>
      <c r="G39" s="130"/>
      <c r="H39" s="116">
        <f ca="1">SUM('AMORTIZACIÓN-BALANCE'!C52:AL52)</f>
        <v>0</v>
      </c>
      <c r="I39" s="130"/>
    </row>
    <row r="40" spans="1:13">
      <c r="A40" s="31" t="s">
        <v>37</v>
      </c>
      <c r="B40" s="116">
        <f ca="1">SUMIF('Inversión-Financiación'!$C$33:$F$45,$A40,'Inversión-Financiación'!$F$33:$F$45)+Seguimiento!G33</f>
        <v>0</v>
      </c>
      <c r="C40" s="130"/>
      <c r="D40" s="116">
        <f ca="1">SUM('AMORTIZACIÓN-BALANCE'!C53:N53)</f>
        <v>0</v>
      </c>
      <c r="E40" s="130"/>
      <c r="F40" s="116">
        <f ca="1">SUM('AMORTIZACIÓN-BALANCE'!C53:Z53)+D41</f>
        <v>0</v>
      </c>
      <c r="G40" s="130"/>
      <c r="H40" s="116">
        <f ca="1">SUM('AMORTIZACIÓN-BALANCE'!AA53:AL53)+F40+F41</f>
        <v>0</v>
      </c>
      <c r="I40" s="130"/>
      <c r="J40" s="6" t="s">
        <v>44</v>
      </c>
    </row>
    <row r="41" spans="1:13">
      <c r="A41" s="31" t="s">
        <v>105</v>
      </c>
      <c r="B41" s="116"/>
      <c r="C41" s="130"/>
      <c r="D41" s="116">
        <f ca="1">+Resultados!C21+Resultados!C23</f>
        <v>0</v>
      </c>
      <c r="E41" s="130"/>
      <c r="F41" s="116">
        <f ca="1">+Resultados!E25</f>
        <v>0</v>
      </c>
      <c r="G41" s="130"/>
      <c r="H41" s="116">
        <f ca="1">+Resultados!G25</f>
        <v>0</v>
      </c>
      <c r="I41" s="130"/>
    </row>
    <row r="42" spans="1:13">
      <c r="A42" s="31" t="s">
        <v>39</v>
      </c>
      <c r="B42" s="116">
        <f ca="1">SUMIF('Inversión-Financiación'!$C$33:$F$45,$A42,'Inversión-Financiación'!$F$33:$F$45)</f>
        <v>0</v>
      </c>
      <c r="C42" s="130"/>
      <c r="D42" s="116">
        <f ca="1">SUM('AMORTIZACIÓN-BALANCE'!C54:N54)</f>
        <v>0</v>
      </c>
      <c r="E42" s="130"/>
      <c r="F42" s="116">
        <f ca="1">SUM('AMORTIZACIÓN-BALANCE'!C54:Z54)</f>
        <v>0</v>
      </c>
      <c r="G42" s="130"/>
      <c r="H42" s="116">
        <f ca="1">SUM('AMORTIZACIÓN-BALANCE'!C54:AL54)</f>
        <v>0</v>
      </c>
      <c r="I42" s="130"/>
    </row>
    <row r="43" spans="1:13">
      <c r="A43" s="118" t="s">
        <v>106</v>
      </c>
      <c r="B43" s="119">
        <f ca="1">+B44</f>
        <v>0</v>
      </c>
      <c r="C43" s="135" t="str">
        <f ca="1">IF(ISERROR(+B43/$B$30),"",(+B43/$B$30))</f>
        <v/>
      </c>
      <c r="D43" s="119">
        <f ca="1">+D44</f>
        <v>0</v>
      </c>
      <c r="E43" s="135" t="str">
        <f ca="1">IF(ISERROR(+D43/$D$30),"",(+D43/$D$30))</f>
        <v/>
      </c>
      <c r="F43" s="119">
        <f ca="1">+F44</f>
        <v>0</v>
      </c>
      <c r="G43" s="135" t="str">
        <f ca="1">IF(ISERROR(+F43/$F$30),"",(+F43/$F$30))</f>
        <v/>
      </c>
      <c r="H43" s="119">
        <f ca="1">+H44</f>
        <v>0</v>
      </c>
      <c r="I43" s="135" t="str">
        <f ca="1">IF(ISERROR(+H43/$H$30),"",(+H43/$H$30))</f>
        <v/>
      </c>
    </row>
    <row r="44" spans="1:13">
      <c r="A44" s="6" t="s">
        <v>63</v>
      </c>
      <c r="B44" s="116">
        <f ca="1">+'Tabla préstamo inicial'!J7</f>
        <v>0</v>
      </c>
      <c r="C44" s="130"/>
      <c r="D44" s="116">
        <f ca="1">+'Total préstamos'!N6</f>
        <v>0</v>
      </c>
      <c r="E44" s="130"/>
      <c r="F44" s="116">
        <f ca="1">+'Total préstamos'!Z6</f>
        <v>0</v>
      </c>
      <c r="G44" s="130"/>
      <c r="H44" s="116">
        <f ca="1">+'Total préstamos'!AL6</f>
        <v>0</v>
      </c>
      <c r="I44" s="130"/>
    </row>
    <row r="45" spans="1:13">
      <c r="A45" s="118" t="s">
        <v>107</v>
      </c>
      <c r="B45" s="119">
        <f ca="1">+B46+B47+B48</f>
        <v>0</v>
      </c>
      <c r="C45" s="135" t="str">
        <f ca="1">IF(ISERROR(+B45/$B$30),"",(+B45/$B$30))</f>
        <v/>
      </c>
      <c r="D45" s="119">
        <f ca="1">+D46+D47+D48</f>
        <v>0</v>
      </c>
      <c r="E45" s="135" t="str">
        <f ca="1">IF(ISERROR(+D45/$D$30),"",(+D45/$D$30))</f>
        <v/>
      </c>
      <c r="F45" s="119">
        <f ca="1">+F46+F47+F48</f>
        <v>0</v>
      </c>
      <c r="G45" s="135" t="str">
        <f ca="1">IF(ISERROR(+F45/$F$30),"",(+F45/$F$30))</f>
        <v/>
      </c>
      <c r="H45" s="119">
        <f ca="1">+H46+H47+H48</f>
        <v>0</v>
      </c>
      <c r="I45" s="135" t="str">
        <f ca="1">IF(ISERROR(+H45/$H$30),"",(+H45/$H$30))</f>
        <v/>
      </c>
    </row>
    <row r="46" spans="1:13">
      <c r="A46" s="31" t="s">
        <v>214</v>
      </c>
      <c r="B46" s="116">
        <f ca="1">+'Tabla préstamo inicial'!J8+'Tabla préstamo inicial'!J5</f>
        <v>0</v>
      </c>
      <c r="C46" s="130"/>
      <c r="D46" s="116">
        <f ca="1">+'Total préstamos'!N7</f>
        <v>0</v>
      </c>
      <c r="E46" s="130"/>
      <c r="F46" s="116">
        <f ca="1">+'Total préstamos'!Z7</f>
        <v>0</v>
      </c>
      <c r="G46" s="130"/>
      <c r="H46" s="116">
        <f ca="1">+'Total préstamos'!AL7</f>
        <v>0</v>
      </c>
      <c r="I46" s="130"/>
    </row>
    <row r="47" spans="1:13">
      <c r="A47" s="31" t="s">
        <v>108</v>
      </c>
      <c r="B47" s="116">
        <f ca="1">SUMIF('Inversión-Financiación'!$C$33:$F$45,$A47,'Inversión-Financiación'!$F$33:$F$45)+Seguimiento!G38</f>
        <v>0</v>
      </c>
      <c r="C47" s="130"/>
      <c r="D47" s="116">
        <f ca="1">SUM('INGRESOS-GASTOS'!G169:R169)+B47+Seguimiento!Q46</f>
        <v>0</v>
      </c>
      <c r="E47" s="130"/>
      <c r="F47" s="116">
        <f ca="1">SUM('INGRESOS-GASTOS'!G169:AD169)+B47+Seguimiento!Q46</f>
        <v>0</v>
      </c>
      <c r="G47" s="130"/>
      <c r="H47" s="116">
        <f ca="1">SUM('INGRESOS-GASTOS'!G169:AP169)+B47+Seguimiento!Q46</f>
        <v>0</v>
      </c>
      <c r="I47" s="130"/>
      <c r="K47" s="6" t="s">
        <v>44</v>
      </c>
    </row>
    <row r="48" spans="1:13">
      <c r="A48" s="31" t="s">
        <v>225</v>
      </c>
      <c r="B48" s="116">
        <f>SUM(B49:B53)</f>
        <v>0</v>
      </c>
      <c r="C48" s="130"/>
      <c r="D48" s="116">
        <f ca="1">SUM(D49:D53)+Seguimiento!G39+Seguimiento!Q47+Seguimiento!Q48</f>
        <v>0</v>
      </c>
      <c r="E48" s="130"/>
      <c r="F48" s="116">
        <f ca="1">SUM(F49:F53)+Seguimiento!G39+Seguimiento!Q47+Seguimiento!Q48</f>
        <v>0</v>
      </c>
      <c r="G48" s="130"/>
      <c r="H48" s="116">
        <f ca="1">SUM(H49:H53)+Seguimiento!G39+Seguimiento!Q47+Seguimiento!Q48</f>
        <v>0</v>
      </c>
      <c r="I48" s="130"/>
    </row>
    <row r="49" spans="1:13" hidden="1" outlineLevel="1">
      <c r="A49" s="120" t="s">
        <v>306</v>
      </c>
      <c r="C49" s="6"/>
      <c r="E49" s="6"/>
      <c r="F49" s="18"/>
      <c r="G49" s="6"/>
      <c r="H49" s="18"/>
      <c r="I49" s="130"/>
      <c r="K49" s="6" t="s">
        <v>44</v>
      </c>
    </row>
    <row r="50" spans="1:13" hidden="1" outlineLevel="1">
      <c r="A50" s="120" t="s">
        <v>223</v>
      </c>
      <c r="B50" s="116"/>
      <c r="C50" s="130"/>
      <c r="D50" s="116">
        <f>IF('IRPF-IVA-IS'!R26&gt;0,'IRPF-IVA-IS'!R26,0)</f>
        <v>0</v>
      </c>
      <c r="E50" s="130"/>
      <c r="F50" s="116">
        <f>IF('IRPF-IVA-IS'!AD26&gt;0,'IRPF-IVA-IS'!AD26,0)</f>
        <v>0</v>
      </c>
      <c r="G50" s="130"/>
      <c r="H50" s="116">
        <f>IF('IRPF-IVA-IS'!AP26&gt;0,'IRPF-IVA-IS'!AP26,0)</f>
        <v>0</v>
      </c>
      <c r="I50" s="130"/>
      <c r="K50" s="6" t="s">
        <v>44</v>
      </c>
    </row>
    <row r="51" spans="1:13" hidden="1" outlineLevel="1">
      <c r="A51" s="120" t="s">
        <v>224</v>
      </c>
      <c r="B51" s="116">
        <f>-Seguimiento!Q47</f>
        <v>0</v>
      </c>
      <c r="C51" s="130"/>
      <c r="D51" s="116">
        <f>+'IRPF-IVA-IS'!R12</f>
        <v>0</v>
      </c>
      <c r="E51" s="130"/>
      <c r="F51" s="116">
        <f>+'IRPF-IVA-IS'!AD12</f>
        <v>0</v>
      </c>
      <c r="G51" s="130"/>
      <c r="H51" s="116">
        <f>+'IRPF-IVA-IS'!AP12</f>
        <v>0</v>
      </c>
      <c r="I51" s="130"/>
    </row>
    <row r="52" spans="1:13" hidden="1" outlineLevel="1">
      <c r="A52" s="120" t="s">
        <v>299</v>
      </c>
      <c r="B52" s="116"/>
      <c r="C52" s="130"/>
      <c r="D52" s="116">
        <f ca="1">+'IRPF-IVA-IS'!R35+'IRPF-IVA-IS'!R68+'IRPF-IVA-IS'!R73</f>
        <v>0</v>
      </c>
      <c r="E52" s="130"/>
      <c r="F52" s="116">
        <f ca="1">'IRPF-IVA-IS'!AD35+'IRPF-IVA-IS'!AD68-SUM('IRPF-IVA-IS'!AB36:AD36)+'IRPF-IVA-IS'!AD73</f>
        <v>0</v>
      </c>
      <c r="G52" s="130"/>
      <c r="H52" s="116">
        <f ca="1">+'IRPF-IVA-IS'!AP35+'IRPF-IVA-IS'!AP68-SUM('IRPF-IVA-IS'!AM36:AP36)+'IRPF-IVA-IS'!AP73</f>
        <v>0</v>
      </c>
      <c r="I52" s="130"/>
    </row>
    <row r="53" spans="1:13" hidden="1" outlineLevel="1">
      <c r="A53" s="129" t="s">
        <v>219</v>
      </c>
      <c r="B53" s="116">
        <f>-Seguimiento!Q48</f>
        <v>0</v>
      </c>
      <c r="C53" s="130"/>
      <c r="D53" s="116">
        <f>-'Tesorería mensual'!O11</f>
        <v>0</v>
      </c>
      <c r="E53" s="130"/>
      <c r="F53" s="116">
        <f>-'Tesorería mensual'!AA11</f>
        <v>0</v>
      </c>
      <c r="G53" s="130"/>
      <c r="H53" s="116">
        <f>-'Tesorería mensual'!AM11</f>
        <v>0</v>
      </c>
      <c r="I53" s="130"/>
    </row>
    <row r="54" spans="1:13" s="138" customFormat="1" ht="21" collapsed="1">
      <c r="A54" s="136" t="s">
        <v>109</v>
      </c>
      <c r="B54" s="137">
        <f ca="1">+B33+B43+B45</f>
        <v>0</v>
      </c>
      <c r="C54" s="135" t="str">
        <f ca="1">IF(ISERROR(+B54/$B$30),"",(+B54/$B$30))</f>
        <v/>
      </c>
      <c r="D54" s="137">
        <f ca="1">+D33+D43+D45</f>
        <v>0</v>
      </c>
      <c r="E54" s="135" t="str">
        <f ca="1">IF(ISERROR(+D54/$D$30),"",(+D54/$D$30))</f>
        <v/>
      </c>
      <c r="F54" s="137">
        <f ca="1">+F33+F43+F45</f>
        <v>0</v>
      </c>
      <c r="G54" s="135" t="str">
        <f ca="1">IF(ISERROR(+F54/$F$30),"",(+F54/$F$30))</f>
        <v/>
      </c>
      <c r="H54" s="137">
        <f ca="1">+H33+H43+H45</f>
        <v>0</v>
      </c>
      <c r="I54" s="135" t="str">
        <f ca="1">IF(ISERROR(+H54/$H$30),"",(+H54/$H$30))</f>
        <v/>
      </c>
      <c r="M54" s="138" t="s">
        <v>44</v>
      </c>
    </row>
    <row r="55" spans="1:13">
      <c r="A55" s="722"/>
      <c r="B55" s="18">
        <f ca="1">ROUND(+B30-B54,0)</f>
        <v>0</v>
      </c>
      <c r="D55" s="18">
        <f ca="1">ROUND(+D30-D54,0)</f>
        <v>0</v>
      </c>
      <c r="F55" s="18">
        <f ca="1">ROUND(+F30-F54,0)</f>
        <v>0</v>
      </c>
      <c r="H55" s="18">
        <f ca="1">ROUND(+H30-H54,0)</f>
        <v>0</v>
      </c>
    </row>
    <row r="56" spans="1:13" ht="19.5" thickBot="1">
      <c r="A56" s="722"/>
      <c r="B56" s="18"/>
      <c r="D56" s="18"/>
      <c r="F56" s="18"/>
      <c r="H56" s="18"/>
    </row>
    <row r="57" spans="1:13" ht="19.5" thickBot="1">
      <c r="B57" s="1129" t="s">
        <v>91</v>
      </c>
      <c r="C57" s="1130"/>
      <c r="D57" s="18"/>
      <c r="F57" s="18"/>
      <c r="H57" s="18"/>
    </row>
    <row r="58" spans="1:13" ht="21">
      <c r="A58" s="961" t="str">
        <f t="shared" ref="A58:I58" si="0">A3</f>
        <v>ACTIVO NO CORRIENTE</v>
      </c>
      <c r="B58" s="962">
        <f t="shared" ca="1" si="0"/>
        <v>0</v>
      </c>
      <c r="C58" s="963" t="str">
        <f t="shared" ca="1" si="0"/>
        <v/>
      </c>
      <c r="D58" s="962">
        <f t="shared" ca="1" si="0"/>
        <v>0</v>
      </c>
      <c r="E58" s="963" t="str">
        <f t="shared" ca="1" si="0"/>
        <v/>
      </c>
      <c r="F58" s="962">
        <f t="shared" ca="1" si="0"/>
        <v>0</v>
      </c>
      <c r="G58" s="963" t="str">
        <f t="shared" ca="1" si="0"/>
        <v/>
      </c>
      <c r="H58" s="962">
        <f t="shared" ca="1" si="0"/>
        <v>0</v>
      </c>
      <c r="I58" s="963" t="str">
        <f t="shared" ca="1" si="0"/>
        <v/>
      </c>
    </row>
    <row r="59" spans="1:13" ht="21">
      <c r="A59" s="961" t="str">
        <f t="shared" ref="A59:I59" si="1">A22</f>
        <v>ACTIVO CORRIENTE</v>
      </c>
      <c r="B59" s="962">
        <f t="shared" ca="1" si="1"/>
        <v>0</v>
      </c>
      <c r="C59" s="963" t="str">
        <f t="shared" ca="1" si="1"/>
        <v/>
      </c>
      <c r="D59" s="962">
        <f t="shared" ca="1" si="1"/>
        <v>0</v>
      </c>
      <c r="E59" s="963" t="str">
        <f t="shared" ca="1" si="1"/>
        <v/>
      </c>
      <c r="F59" s="962">
        <f t="shared" ca="1" si="1"/>
        <v>0</v>
      </c>
      <c r="G59" s="963" t="str">
        <f t="shared" ca="1" si="1"/>
        <v/>
      </c>
      <c r="H59" s="962">
        <f t="shared" ca="1" si="1"/>
        <v>0</v>
      </c>
      <c r="I59" s="963" t="str">
        <f t="shared" ca="1" si="1"/>
        <v/>
      </c>
    </row>
    <row r="60" spans="1:13" ht="21">
      <c r="A60" s="964" t="s">
        <v>102</v>
      </c>
      <c r="B60" s="965">
        <f ca="1">+B30</f>
        <v>0</v>
      </c>
      <c r="C60" s="963" t="str">
        <f ca="1">IF(ISERROR(+B60/$B$30),"",(+B60/$B$30))</f>
        <v/>
      </c>
      <c r="D60" s="965">
        <f ca="1">+D30</f>
        <v>0</v>
      </c>
      <c r="E60" s="963" t="str">
        <f ca="1">IF(ISERROR(+D60/$D$30),"",(+D60/$D$30))</f>
        <v/>
      </c>
      <c r="F60" s="965">
        <f ca="1">+F30</f>
        <v>0</v>
      </c>
      <c r="G60" s="963" t="str">
        <f ca="1">IF(ISERROR(+F60/$F$30),"",(+F60/$F$30))</f>
        <v/>
      </c>
      <c r="H60" s="965">
        <f ca="1">+H30</f>
        <v>0</v>
      </c>
      <c r="I60" s="963" t="str">
        <f ca="1">IF(ISERROR(+H60/$H$30),"",(+H60/$H$30))</f>
        <v/>
      </c>
    </row>
    <row r="61" spans="1:13" ht="21">
      <c r="A61" s="964"/>
      <c r="B61" s="965"/>
      <c r="C61" s="963"/>
      <c r="D61" s="965"/>
      <c r="E61" s="963"/>
      <c r="F61" s="965"/>
      <c r="G61" s="963"/>
      <c r="H61" s="965"/>
      <c r="I61" s="963"/>
    </row>
    <row r="62" spans="1:13" ht="21">
      <c r="A62" s="961" t="str">
        <f t="shared" ref="A62:I62" si="2">A33</f>
        <v>PATRIMONIO NETO</v>
      </c>
      <c r="B62" s="962">
        <f t="shared" ca="1" si="2"/>
        <v>0</v>
      </c>
      <c r="C62" s="963" t="str">
        <f t="shared" ca="1" si="2"/>
        <v/>
      </c>
      <c r="D62" s="962">
        <f t="shared" ca="1" si="2"/>
        <v>0</v>
      </c>
      <c r="E62" s="963" t="str">
        <f t="shared" ca="1" si="2"/>
        <v/>
      </c>
      <c r="F62" s="962">
        <f t="shared" ca="1" si="2"/>
        <v>0</v>
      </c>
      <c r="G62" s="963" t="str">
        <f t="shared" ca="1" si="2"/>
        <v/>
      </c>
      <c r="H62" s="962">
        <f t="shared" ca="1" si="2"/>
        <v>0</v>
      </c>
      <c r="I62" s="963" t="str">
        <f t="shared" ca="1" si="2"/>
        <v/>
      </c>
    </row>
    <row r="63" spans="1:13" ht="21">
      <c r="A63" s="961" t="str">
        <f t="shared" ref="A63:I63" si="3">A43</f>
        <v>PASIVO NO CORRIENTE</v>
      </c>
      <c r="B63" s="962">
        <f t="shared" ca="1" si="3"/>
        <v>0</v>
      </c>
      <c r="C63" s="963" t="str">
        <f t="shared" ca="1" si="3"/>
        <v/>
      </c>
      <c r="D63" s="962">
        <f t="shared" ca="1" si="3"/>
        <v>0</v>
      </c>
      <c r="E63" s="963" t="str">
        <f t="shared" ca="1" si="3"/>
        <v/>
      </c>
      <c r="F63" s="962">
        <f t="shared" ca="1" si="3"/>
        <v>0</v>
      </c>
      <c r="G63" s="963" t="str">
        <f t="shared" ca="1" si="3"/>
        <v/>
      </c>
      <c r="H63" s="962">
        <f t="shared" ca="1" si="3"/>
        <v>0</v>
      </c>
      <c r="I63" s="963" t="str">
        <f t="shared" ca="1" si="3"/>
        <v/>
      </c>
    </row>
    <row r="64" spans="1:13" ht="21">
      <c r="A64" s="961" t="str">
        <f t="shared" ref="A64:I64" si="4">A45</f>
        <v>PASIVO CORRIENTE</v>
      </c>
      <c r="B64" s="962">
        <f t="shared" ca="1" si="4"/>
        <v>0</v>
      </c>
      <c r="C64" s="963" t="str">
        <f t="shared" ca="1" si="4"/>
        <v/>
      </c>
      <c r="D64" s="962">
        <f t="shared" ca="1" si="4"/>
        <v>0</v>
      </c>
      <c r="E64" s="963" t="str">
        <f t="shared" ca="1" si="4"/>
        <v/>
      </c>
      <c r="F64" s="962">
        <f t="shared" ca="1" si="4"/>
        <v>0</v>
      </c>
      <c r="G64" s="963" t="str">
        <f t="shared" ca="1" si="4"/>
        <v/>
      </c>
      <c r="H64" s="962">
        <f t="shared" ca="1" si="4"/>
        <v>0</v>
      </c>
      <c r="I64" s="963" t="str">
        <f t="shared" ca="1" si="4"/>
        <v/>
      </c>
    </row>
    <row r="65" spans="1:9" ht="21">
      <c r="A65" s="964" t="str">
        <f t="shared" ref="A65:I65" si="5">A54</f>
        <v>TOTAL P.N. Y PASIVO</v>
      </c>
      <c r="B65" s="965">
        <f t="shared" ca="1" si="5"/>
        <v>0</v>
      </c>
      <c r="C65" s="963" t="str">
        <f t="shared" ca="1" si="5"/>
        <v/>
      </c>
      <c r="D65" s="965">
        <f t="shared" ca="1" si="5"/>
        <v>0</v>
      </c>
      <c r="E65" s="963" t="str">
        <f t="shared" ca="1" si="5"/>
        <v/>
      </c>
      <c r="F65" s="965">
        <f t="shared" ca="1" si="5"/>
        <v>0</v>
      </c>
      <c r="G65" s="963" t="str">
        <f t="shared" ca="1" si="5"/>
        <v/>
      </c>
      <c r="H65" s="965">
        <f t="shared" ca="1" si="5"/>
        <v>0</v>
      </c>
      <c r="I65" s="963" t="str">
        <f t="shared" ca="1" si="5"/>
        <v/>
      </c>
    </row>
    <row r="66" spans="1:9">
      <c r="A66" s="722"/>
      <c r="B66" s="18"/>
      <c r="D66" s="18"/>
      <c r="F66" s="18"/>
      <c r="H66" s="18"/>
    </row>
    <row r="67" spans="1:9">
      <c r="A67" s="727" t="s">
        <v>566</v>
      </c>
      <c r="B67" s="1133">
        <f ca="1">+B33</f>
        <v>0</v>
      </c>
      <c r="C67" s="1133"/>
      <c r="D67" s="1133">
        <f ca="1">+D33</f>
        <v>0</v>
      </c>
      <c r="E67" s="1133"/>
      <c r="F67" s="1133">
        <f ca="1">+F33</f>
        <v>0</v>
      </c>
      <c r="G67" s="1133"/>
      <c r="H67" s="728">
        <f ca="1">+H33</f>
        <v>0</v>
      </c>
    </row>
    <row r="68" spans="1:9">
      <c r="A68" s="723" t="s">
        <v>491</v>
      </c>
      <c r="B68" s="1133">
        <f ca="1">+B22-B45</f>
        <v>0</v>
      </c>
      <c r="C68" s="1133"/>
      <c r="D68" s="1133">
        <f ca="1">+D22-D45</f>
        <v>0</v>
      </c>
      <c r="E68" s="1133"/>
      <c r="F68" s="1133">
        <f ca="1">+F22-F45</f>
        <v>0</v>
      </c>
      <c r="G68" s="1133"/>
      <c r="H68" s="728">
        <f ca="1">+H22-H45</f>
        <v>0</v>
      </c>
    </row>
    <row r="69" spans="1:9">
      <c r="A69" s="724" t="s">
        <v>1078</v>
      </c>
      <c r="B69" s="1134" t="str">
        <f ca="1">IF(ISERROR(+(B43+B45)/B33),"",(+(B43+B45)/B33))</f>
        <v/>
      </c>
      <c r="C69" s="1134"/>
      <c r="D69" s="1134" t="str">
        <f ca="1">IF(ISERROR(+(D43+D45)/D33),"",(+(D43+D45)/D33))</f>
        <v/>
      </c>
      <c r="E69" s="1134"/>
      <c r="F69" s="1134" t="str">
        <f ca="1">IF(ISERROR(+(F43+F45)/F33),"",(+(F43+F45)/F33))</f>
        <v/>
      </c>
      <c r="G69" s="1134"/>
      <c r="H69" s="960" t="str">
        <f ca="1">IF(ISERROR(+(H43+H45)/H33),"",(+(H43+H45)/H33))</f>
        <v/>
      </c>
    </row>
    <row r="71" spans="1:9">
      <c r="A71" s="715" t="s">
        <v>1079</v>
      </c>
      <c r="B71" s="949" t="s">
        <v>69</v>
      </c>
      <c r="C71" s="950" t="s">
        <v>70</v>
      </c>
    </row>
    <row r="72" spans="1:9">
      <c r="A72" s="715" t="s">
        <v>97</v>
      </c>
      <c r="B72" s="951">
        <f ca="1">+B22</f>
        <v>0</v>
      </c>
      <c r="C72" s="952" t="e">
        <f ca="1">+B72/B$54</f>
        <v>#DIV/0!</v>
      </c>
    </row>
    <row r="73" spans="1:9">
      <c r="A73" s="715" t="s">
        <v>93</v>
      </c>
      <c r="B73" s="715">
        <f ca="1">+B3</f>
        <v>0</v>
      </c>
      <c r="C73" s="952" t="e">
        <f ca="1">+B73/B$54</f>
        <v>#DIV/0!</v>
      </c>
    </row>
    <row r="74" spans="1:9">
      <c r="A74" s="715"/>
      <c r="B74" s="715"/>
      <c r="C74" s="953"/>
    </row>
    <row r="75" spans="1:9">
      <c r="A75" s="715" t="s">
        <v>1080</v>
      </c>
      <c r="B75" s="951">
        <f ca="1">+B45</f>
        <v>0</v>
      </c>
      <c r="C75" s="952" t="e">
        <f ca="1">+B75/B$54</f>
        <v>#DIV/0!</v>
      </c>
    </row>
    <row r="76" spans="1:9">
      <c r="A76" s="715" t="s">
        <v>1081</v>
      </c>
      <c r="B76" s="951">
        <f ca="1">+B43</f>
        <v>0</v>
      </c>
      <c r="C76" s="952" t="e">
        <f ca="1">+B76/B$54</f>
        <v>#DIV/0!</v>
      </c>
    </row>
    <row r="77" spans="1:9">
      <c r="A77" s="715" t="s">
        <v>104</v>
      </c>
      <c r="B77" s="951">
        <f ca="1">+B33</f>
        <v>0</v>
      </c>
      <c r="C77" s="952" t="e">
        <f ca="1">+B77/B$54</f>
        <v>#DIV/0!</v>
      </c>
    </row>
    <row r="80" spans="1:9">
      <c r="B80" s="6" t="s">
        <v>44</v>
      </c>
    </row>
    <row r="81" spans="2:2">
      <c r="B81" s="6" t="s">
        <v>44</v>
      </c>
    </row>
  </sheetData>
  <sheetProtection sheet="1" objects="1" scenarios="1"/>
  <mergeCells count="14">
    <mergeCell ref="B68:C68"/>
    <mergeCell ref="D68:E68"/>
    <mergeCell ref="F68:G68"/>
    <mergeCell ref="B69:C69"/>
    <mergeCell ref="D69:E69"/>
    <mergeCell ref="F69:G69"/>
    <mergeCell ref="B1:C1"/>
    <mergeCell ref="D1:E1"/>
    <mergeCell ref="F1:G1"/>
    <mergeCell ref="H1:I1"/>
    <mergeCell ref="B67:C67"/>
    <mergeCell ref="D67:E67"/>
    <mergeCell ref="F67:G67"/>
    <mergeCell ref="B57:C57"/>
  </mergeCells>
  <conditionalFormatting sqref="B55:I56 D57:I57 B66:I66">
    <cfRule type="cellIs" dxfId="205" priority="2" operator="equal">
      <formula>0</formula>
    </cfRule>
  </conditionalFormatting>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6">
    <tabColor theme="9" tint="-0.249977111117893"/>
  </sheetPr>
  <dimension ref="A1:AL57"/>
  <sheetViews>
    <sheetView topLeftCell="A2" workbookViewId="0">
      <selection activeCell="I62" sqref="I62"/>
    </sheetView>
  </sheetViews>
  <sheetFormatPr baseColWidth="10" defaultColWidth="11.42578125" defaultRowHeight="15" outlineLevelRow="1"/>
  <cols>
    <col min="1" max="1" width="32.7109375" customWidth="1"/>
    <col min="2" max="2" width="14" customWidth="1"/>
  </cols>
  <sheetData>
    <row r="1" spans="1:38" hidden="1">
      <c r="C1">
        <v>4</v>
      </c>
      <c r="D1">
        <v>5</v>
      </c>
      <c r="E1">
        <v>6</v>
      </c>
      <c r="F1">
        <v>7</v>
      </c>
      <c r="G1">
        <v>8</v>
      </c>
      <c r="H1">
        <v>9</v>
      </c>
      <c r="I1">
        <v>10</v>
      </c>
      <c r="J1">
        <v>11</v>
      </c>
      <c r="K1">
        <v>12</v>
      </c>
      <c r="L1">
        <v>13</v>
      </c>
      <c r="M1">
        <v>14</v>
      </c>
      <c r="N1">
        <v>15</v>
      </c>
      <c r="O1">
        <v>16</v>
      </c>
      <c r="P1">
        <v>17</v>
      </c>
      <c r="Q1">
        <v>18</v>
      </c>
      <c r="R1">
        <v>19</v>
      </c>
      <c r="S1">
        <v>20</v>
      </c>
      <c r="T1">
        <v>21</v>
      </c>
      <c r="U1">
        <v>22</v>
      </c>
      <c r="V1">
        <v>23</v>
      </c>
      <c r="W1">
        <v>24</v>
      </c>
      <c r="X1">
        <v>25</v>
      </c>
      <c r="Y1">
        <v>26</v>
      </c>
      <c r="Z1">
        <v>27</v>
      </c>
      <c r="AA1">
        <v>28</v>
      </c>
      <c r="AB1">
        <v>29</v>
      </c>
      <c r="AC1">
        <v>30</v>
      </c>
      <c r="AD1">
        <v>31</v>
      </c>
      <c r="AE1">
        <v>32</v>
      </c>
      <c r="AF1">
        <v>33</v>
      </c>
      <c r="AG1">
        <v>34</v>
      </c>
      <c r="AH1">
        <v>35</v>
      </c>
      <c r="AI1">
        <v>36</v>
      </c>
      <c r="AJ1">
        <v>37</v>
      </c>
      <c r="AK1">
        <v>38</v>
      </c>
      <c r="AL1">
        <v>39</v>
      </c>
    </row>
    <row r="2" spans="1:38" ht="15.75">
      <c r="B2" t="s">
        <v>44</v>
      </c>
      <c r="C2" s="1126" t="s">
        <v>111</v>
      </c>
      <c r="D2" s="1126"/>
      <c r="E2" s="1126"/>
      <c r="F2" s="1126"/>
      <c r="G2" s="1126"/>
      <c r="H2" s="1126"/>
      <c r="I2" s="1126"/>
      <c r="J2" s="1126"/>
      <c r="K2" s="1126"/>
      <c r="L2" s="1126"/>
      <c r="M2" s="1126"/>
      <c r="N2" s="1126"/>
      <c r="O2" s="1127" t="s">
        <v>112</v>
      </c>
      <c r="P2" s="1127"/>
      <c r="Q2" s="1127"/>
      <c r="R2" s="1127"/>
      <c r="S2" s="1127"/>
      <c r="T2" s="1127"/>
      <c r="U2" s="1127"/>
      <c r="V2" s="1127"/>
      <c r="W2" s="1127"/>
      <c r="X2" s="1127"/>
      <c r="Y2" s="1127"/>
      <c r="Z2" s="1127"/>
      <c r="AA2" s="1128" t="s">
        <v>113</v>
      </c>
      <c r="AB2" s="1128"/>
      <c r="AC2" s="1128"/>
      <c r="AD2" s="1128"/>
      <c r="AE2" s="1128"/>
      <c r="AF2" s="1128"/>
      <c r="AG2" s="1128"/>
      <c r="AH2" s="1128"/>
      <c r="AI2" s="1128"/>
      <c r="AJ2" s="1128"/>
      <c r="AK2" s="1128"/>
      <c r="AL2" s="1128"/>
    </row>
    <row r="3" spans="1:38">
      <c r="C3" s="78" t="s">
        <v>5</v>
      </c>
      <c r="D3" s="78" t="s">
        <v>6</v>
      </c>
      <c r="E3" s="78" t="s">
        <v>7</v>
      </c>
      <c r="F3" s="78" t="s">
        <v>8</v>
      </c>
      <c r="G3" s="78" t="s">
        <v>9</v>
      </c>
      <c r="H3" s="78" t="s">
        <v>10</v>
      </c>
      <c r="I3" s="78" t="s">
        <v>11</v>
      </c>
      <c r="J3" s="78" t="s">
        <v>12</v>
      </c>
      <c r="K3" s="78" t="s">
        <v>13</v>
      </c>
      <c r="L3" s="78" t="s">
        <v>14</v>
      </c>
      <c r="M3" s="78" t="s">
        <v>15</v>
      </c>
      <c r="N3" s="78" t="s">
        <v>16</v>
      </c>
      <c r="O3" s="78" t="s">
        <v>5</v>
      </c>
      <c r="P3" s="78" t="s">
        <v>6</v>
      </c>
      <c r="Q3" s="78" t="s">
        <v>7</v>
      </c>
      <c r="R3" s="78" t="s">
        <v>8</v>
      </c>
      <c r="S3" s="78" t="s">
        <v>9</v>
      </c>
      <c r="T3" s="78" t="s">
        <v>10</v>
      </c>
      <c r="U3" s="78" t="s">
        <v>11</v>
      </c>
      <c r="V3" s="78" t="s">
        <v>12</v>
      </c>
      <c r="W3" s="78" t="s">
        <v>13</v>
      </c>
      <c r="X3" s="78" t="s">
        <v>14</v>
      </c>
      <c r="Y3" s="78" t="s">
        <v>15</v>
      </c>
      <c r="Z3" s="78" t="s">
        <v>16</v>
      </c>
      <c r="AA3" s="78" t="s">
        <v>5</v>
      </c>
      <c r="AB3" s="78" t="s">
        <v>6</v>
      </c>
      <c r="AC3" s="78" t="s">
        <v>7</v>
      </c>
      <c r="AD3" s="78" t="s">
        <v>8</v>
      </c>
      <c r="AE3" s="78" t="s">
        <v>9</v>
      </c>
      <c r="AF3" s="78" t="s">
        <v>10</v>
      </c>
      <c r="AG3" s="78" t="s">
        <v>11</v>
      </c>
      <c r="AH3" s="78" t="s">
        <v>12</v>
      </c>
      <c r="AI3" s="78" t="s">
        <v>13</v>
      </c>
      <c r="AJ3" s="78" t="s">
        <v>14</v>
      </c>
      <c r="AK3" s="78" t="s">
        <v>15</v>
      </c>
      <c r="AL3" s="78" t="s">
        <v>16</v>
      </c>
    </row>
    <row r="4" spans="1:38" ht="18.75">
      <c r="A4" s="17" t="s">
        <v>188</v>
      </c>
      <c r="C4" s="80" t="s">
        <v>133</v>
      </c>
      <c r="D4" s="80" t="s">
        <v>134</v>
      </c>
      <c r="E4" s="80" t="s">
        <v>135</v>
      </c>
      <c r="F4" s="80" t="s">
        <v>136</v>
      </c>
      <c r="G4" s="80" t="s">
        <v>137</v>
      </c>
      <c r="H4" s="80" t="s">
        <v>138</v>
      </c>
      <c r="I4" s="80" t="s">
        <v>139</v>
      </c>
      <c r="J4" s="80" t="s">
        <v>140</v>
      </c>
      <c r="K4" s="80" t="s">
        <v>141</v>
      </c>
      <c r="L4" s="80" t="s">
        <v>142</v>
      </c>
      <c r="M4" s="80" t="s">
        <v>143</v>
      </c>
      <c r="N4" s="80" t="s">
        <v>144</v>
      </c>
      <c r="O4" s="81" t="s">
        <v>145</v>
      </c>
      <c r="P4" s="81" t="s">
        <v>146</v>
      </c>
      <c r="Q4" s="81" t="s">
        <v>147</v>
      </c>
      <c r="R4" s="81" t="s">
        <v>148</v>
      </c>
      <c r="S4" s="81" t="s">
        <v>149</v>
      </c>
      <c r="T4" s="81" t="s">
        <v>150</v>
      </c>
      <c r="U4" s="81" t="s">
        <v>151</v>
      </c>
      <c r="V4" s="81" t="s">
        <v>152</v>
      </c>
      <c r="W4" s="81" t="s">
        <v>153</v>
      </c>
      <c r="X4" s="81" t="s">
        <v>154</v>
      </c>
      <c r="Y4" s="81" t="s">
        <v>155</v>
      </c>
      <c r="Z4" s="81" t="s">
        <v>156</v>
      </c>
      <c r="AA4" s="80" t="s">
        <v>157</v>
      </c>
      <c r="AB4" s="80" t="s">
        <v>158</v>
      </c>
      <c r="AC4" s="80" t="s">
        <v>159</v>
      </c>
      <c r="AD4" s="80" t="s">
        <v>160</v>
      </c>
      <c r="AE4" s="80" t="s">
        <v>161</v>
      </c>
      <c r="AF4" s="80" t="s">
        <v>162</v>
      </c>
      <c r="AG4" s="80" t="s">
        <v>163</v>
      </c>
      <c r="AH4" s="80" t="s">
        <v>164</v>
      </c>
      <c r="AI4" s="80" t="s">
        <v>165</v>
      </c>
      <c r="AJ4" s="80" t="s">
        <v>166</v>
      </c>
      <c r="AK4" s="80" t="s">
        <v>167</v>
      </c>
      <c r="AL4" s="82" t="s">
        <v>168</v>
      </c>
    </row>
    <row r="5" spans="1:38" hidden="1" outlineLevel="1">
      <c r="A5" t="s">
        <v>22</v>
      </c>
      <c r="C5" s="84">
        <f ca="1">SUMIF('Inversión-Financiación'!$C$4:$AP$20,$A5,'Inversión-Financiación'!G$4:G$20)</f>
        <v>0</v>
      </c>
      <c r="D5" s="84">
        <f ca="1">SUMIF('Inversión-Financiación'!$C$4:$AP$20,$A5,'Inversión-Financiación'!H$4:H$20)</f>
        <v>0</v>
      </c>
      <c r="E5" s="84">
        <f ca="1">SUMIF('Inversión-Financiación'!$C$4:$AP$20,$A5,'Inversión-Financiación'!I$4:I$20)</f>
        <v>0</v>
      </c>
      <c r="F5" s="84">
        <f ca="1">SUMIF('Inversión-Financiación'!$C$4:$AP$20,$A5,'Inversión-Financiación'!J$4:J$20)</f>
        <v>0</v>
      </c>
      <c r="G5" s="84">
        <f ca="1">SUMIF('Inversión-Financiación'!$C$4:$AP$20,$A5,'Inversión-Financiación'!K$4:K$20)</f>
        <v>0</v>
      </c>
      <c r="H5" s="84">
        <f ca="1">SUMIF('Inversión-Financiación'!$C$4:$AP$20,$A5,'Inversión-Financiación'!L$4:L$20)</f>
        <v>0</v>
      </c>
      <c r="I5" s="84">
        <f ca="1">SUMIF('Inversión-Financiación'!$C$4:$AP$20,$A5,'Inversión-Financiación'!M$4:M$20)</f>
        <v>0</v>
      </c>
      <c r="J5" s="84">
        <f ca="1">SUMIF('Inversión-Financiación'!$C$4:$AP$20,$A5,'Inversión-Financiación'!N$4:N$20)</f>
        <v>0</v>
      </c>
      <c r="K5" s="84">
        <f ca="1">SUMIF('Inversión-Financiación'!$C$4:$AP$20,$A5,'Inversión-Financiación'!O$4:O$20)</f>
        <v>0</v>
      </c>
      <c r="L5" s="84">
        <f ca="1">SUMIF('Inversión-Financiación'!$C$4:$AP$20,$A5,'Inversión-Financiación'!P$4:P$20)</f>
        <v>0</v>
      </c>
      <c r="M5" s="84">
        <f ca="1">SUMIF('Inversión-Financiación'!$C$4:$AP$20,$A5,'Inversión-Financiación'!Q$4:Q$20)</f>
        <v>0</v>
      </c>
      <c r="N5" s="84">
        <f ca="1">SUMIF('Inversión-Financiación'!$C$4:$AP$20,$A5,'Inversión-Financiación'!R$4:R$20)</f>
        <v>0</v>
      </c>
      <c r="O5" s="85">
        <f ca="1">SUMIF('Inversión-Financiación'!$C$4:$AP$20,$A5,'Inversión-Financiación'!S$4:S$20)</f>
        <v>0</v>
      </c>
      <c r="P5" s="85">
        <f ca="1">SUMIF('Inversión-Financiación'!$C$4:$AP$20,$A5,'Inversión-Financiación'!T$4:T$20)</f>
        <v>0</v>
      </c>
      <c r="Q5" s="85">
        <f ca="1">SUMIF('Inversión-Financiación'!$C$4:$AP$20,$A5,'Inversión-Financiación'!U$4:U$20)</f>
        <v>0</v>
      </c>
      <c r="R5" s="85">
        <f ca="1">SUMIF('Inversión-Financiación'!$C$4:$AP$20,$A5,'Inversión-Financiación'!V$4:V$20)</f>
        <v>0</v>
      </c>
      <c r="S5" s="85">
        <f ca="1">SUMIF('Inversión-Financiación'!$C$4:$AP$20,$A5,'Inversión-Financiación'!W$4:W$20)</f>
        <v>0</v>
      </c>
      <c r="T5" s="85">
        <f ca="1">SUMIF('Inversión-Financiación'!$C$4:$AP$20,$A5,'Inversión-Financiación'!X$4:X$20)</f>
        <v>0</v>
      </c>
      <c r="U5" s="85">
        <f ca="1">SUMIF('Inversión-Financiación'!$C$4:$AP$20,$A5,'Inversión-Financiación'!Y$4:Y$20)</f>
        <v>0</v>
      </c>
      <c r="V5" s="85">
        <f ca="1">SUMIF('Inversión-Financiación'!$C$4:$AP$20,$A5,'Inversión-Financiación'!Z$4:Z$20)</f>
        <v>0</v>
      </c>
      <c r="W5" s="85">
        <f ca="1">SUMIF('Inversión-Financiación'!$C$4:$AP$20,$A5,'Inversión-Financiación'!AA$4:AA$20)</f>
        <v>0</v>
      </c>
      <c r="X5" s="85">
        <f ca="1">SUMIF('Inversión-Financiación'!$C$4:$AP$20,$A5,'Inversión-Financiación'!AB$4:AB$20)</f>
        <v>0</v>
      </c>
      <c r="Y5" s="85">
        <f ca="1">SUMIF('Inversión-Financiación'!$C$4:$AP$20,$A5,'Inversión-Financiación'!AC$4:AC$20)</f>
        <v>0</v>
      </c>
      <c r="Z5" s="85">
        <f ca="1">SUMIF('Inversión-Financiación'!$C$4:$AP$20,$A5,'Inversión-Financiación'!AD$4:AD$20)</f>
        <v>0</v>
      </c>
      <c r="AA5" s="84">
        <f ca="1">SUMIF('Inversión-Financiación'!$C$4:$AP$20,$A5,'Inversión-Financiación'!AE$4:AE$20)</f>
        <v>0</v>
      </c>
      <c r="AB5" s="84">
        <f ca="1">SUMIF('Inversión-Financiación'!$C$4:$AP$20,$A5,'Inversión-Financiación'!AF$4:AF$20)</f>
        <v>0</v>
      </c>
      <c r="AC5" s="84">
        <f ca="1">SUMIF('Inversión-Financiación'!$C$4:$AP$20,$A5,'Inversión-Financiación'!AG$4:AG$20)</f>
        <v>0</v>
      </c>
      <c r="AD5" s="84">
        <f ca="1">SUMIF('Inversión-Financiación'!$C$4:$AP$20,$A5,'Inversión-Financiación'!AH$4:AH$20)</f>
        <v>0</v>
      </c>
      <c r="AE5" s="84">
        <f ca="1">SUMIF('Inversión-Financiación'!$C$4:$AP$20,$A5,'Inversión-Financiación'!AI$4:AI$20)</f>
        <v>0</v>
      </c>
      <c r="AF5" s="84">
        <f ca="1">SUMIF('Inversión-Financiación'!$C$4:$AP$20,$A5,'Inversión-Financiación'!AJ$4:AJ$20)</f>
        <v>0</v>
      </c>
      <c r="AG5" s="84">
        <f ca="1">SUMIF('Inversión-Financiación'!$C$4:$AP$20,$A5,'Inversión-Financiación'!AK$4:AK$20)</f>
        <v>0</v>
      </c>
      <c r="AH5" s="84">
        <f ca="1">SUMIF('Inversión-Financiación'!$C$4:$AP$20,$A5,'Inversión-Financiación'!AL$4:AL$20)</f>
        <v>0</v>
      </c>
      <c r="AI5" s="84">
        <f ca="1">SUMIF('Inversión-Financiación'!$C$4:$AP$20,$A5,'Inversión-Financiación'!AM$4:AM$20)</f>
        <v>0</v>
      </c>
      <c r="AJ5" s="84">
        <f ca="1">SUMIF('Inversión-Financiación'!$C$4:$AP$20,$A5,'Inversión-Financiación'!AN$4:AN$20)</f>
        <v>0</v>
      </c>
      <c r="AK5" s="84">
        <f ca="1">SUMIF('Inversión-Financiación'!$C$4:$AP$20,$A5,'Inversión-Financiación'!AO$4:AO$20)</f>
        <v>0</v>
      </c>
      <c r="AL5" s="84">
        <f ca="1">SUMIF('Inversión-Financiación'!$C$4:$AP$20,$A5,'Inversión-Financiación'!AP$4:AP$20)</f>
        <v>0</v>
      </c>
    </row>
    <row r="6" spans="1:38" hidden="1" outlineLevel="1">
      <c r="A6" t="s">
        <v>23</v>
      </c>
      <c r="C6" s="84">
        <f ca="1">SUMIF('Inversión-Financiación'!$C$4:$AP$20,$A6,'Inversión-Financiación'!G$4:G$20)</f>
        <v>0</v>
      </c>
      <c r="D6" s="84">
        <f ca="1">SUMIF('Inversión-Financiación'!$C$4:$AP$20,$A6,'Inversión-Financiación'!H$4:H$20)</f>
        <v>0</v>
      </c>
      <c r="E6" s="84">
        <f ca="1">SUMIF('Inversión-Financiación'!$C$4:$AP$20,$A6,'Inversión-Financiación'!I$4:I$20)</f>
        <v>0</v>
      </c>
      <c r="F6" s="84">
        <f ca="1">SUMIF('Inversión-Financiación'!$C$4:$AP$20,$A6,'Inversión-Financiación'!J$4:J$20)</f>
        <v>0</v>
      </c>
      <c r="G6" s="84">
        <f ca="1">SUMIF('Inversión-Financiación'!$C$4:$AP$20,$A6,'Inversión-Financiación'!K$4:K$20)</f>
        <v>0</v>
      </c>
      <c r="H6" s="84">
        <f ca="1">SUMIF('Inversión-Financiación'!$C$4:$AP$20,$A6,'Inversión-Financiación'!L$4:L$20)</f>
        <v>0</v>
      </c>
      <c r="I6" s="84">
        <f ca="1">SUMIF('Inversión-Financiación'!$C$4:$AP$20,$A6,'Inversión-Financiación'!M$4:M$20)</f>
        <v>0</v>
      </c>
      <c r="J6" s="84">
        <f ca="1">SUMIF('Inversión-Financiación'!$C$4:$AP$20,$A6,'Inversión-Financiación'!N$4:N$20)</f>
        <v>0</v>
      </c>
      <c r="K6" s="84">
        <f ca="1">SUMIF('Inversión-Financiación'!$C$4:$AP$20,$A6,'Inversión-Financiación'!O$4:O$20)</f>
        <v>0</v>
      </c>
      <c r="L6" s="84">
        <f ca="1">SUMIF('Inversión-Financiación'!$C$4:$AP$20,$A6,'Inversión-Financiación'!P$4:P$20)</f>
        <v>0</v>
      </c>
      <c r="M6" s="84">
        <f ca="1">SUMIF('Inversión-Financiación'!$C$4:$AP$20,$A6,'Inversión-Financiación'!Q$4:Q$20)</f>
        <v>0</v>
      </c>
      <c r="N6" s="84">
        <f ca="1">SUMIF('Inversión-Financiación'!$C$4:$AP$20,$A6,'Inversión-Financiación'!R$4:R$20)</f>
        <v>0</v>
      </c>
      <c r="O6" s="85">
        <f ca="1">SUMIF('Inversión-Financiación'!$C$4:$AP$20,$A6,'Inversión-Financiación'!S$4:S$20)</f>
        <v>0</v>
      </c>
      <c r="P6" s="85">
        <f ca="1">SUMIF('Inversión-Financiación'!$C$4:$AP$20,$A6,'Inversión-Financiación'!T$4:T$20)</f>
        <v>0</v>
      </c>
      <c r="Q6" s="85">
        <f ca="1">SUMIF('Inversión-Financiación'!$C$4:$AP$20,$A6,'Inversión-Financiación'!U$4:U$20)</f>
        <v>0</v>
      </c>
      <c r="R6" s="85">
        <f ca="1">SUMIF('Inversión-Financiación'!$C$4:$AP$20,$A6,'Inversión-Financiación'!V$4:V$20)</f>
        <v>0</v>
      </c>
      <c r="S6" s="85">
        <f ca="1">SUMIF('Inversión-Financiación'!$C$4:$AP$20,$A6,'Inversión-Financiación'!W$4:W$20)</f>
        <v>0</v>
      </c>
      <c r="T6" s="85">
        <f ca="1">SUMIF('Inversión-Financiación'!$C$4:$AP$20,$A6,'Inversión-Financiación'!X$4:X$20)</f>
        <v>0</v>
      </c>
      <c r="U6" s="85">
        <f ca="1">SUMIF('Inversión-Financiación'!$C$4:$AP$20,$A6,'Inversión-Financiación'!Y$4:Y$20)</f>
        <v>0</v>
      </c>
      <c r="V6" s="85">
        <f ca="1">SUMIF('Inversión-Financiación'!$C$4:$AP$20,$A6,'Inversión-Financiación'!Z$4:Z$20)</f>
        <v>0</v>
      </c>
      <c r="W6" s="85">
        <f ca="1">SUMIF('Inversión-Financiación'!$C$4:$AP$20,$A6,'Inversión-Financiación'!AA$4:AA$20)</f>
        <v>0</v>
      </c>
      <c r="X6" s="85">
        <f ca="1">SUMIF('Inversión-Financiación'!$C$4:$AP$20,$A6,'Inversión-Financiación'!AB$4:AB$20)</f>
        <v>0</v>
      </c>
      <c r="Y6" s="85">
        <f ca="1">SUMIF('Inversión-Financiación'!$C$4:$AP$20,$A6,'Inversión-Financiación'!AC$4:AC$20)</f>
        <v>0</v>
      </c>
      <c r="Z6" s="85">
        <f ca="1">SUMIF('Inversión-Financiación'!$C$4:$AP$20,$A6,'Inversión-Financiación'!AD$4:AD$20)</f>
        <v>0</v>
      </c>
      <c r="AA6" s="84">
        <f ca="1">SUMIF('Inversión-Financiación'!$C$4:$AP$20,$A6,'Inversión-Financiación'!AE$4:AE$20)</f>
        <v>0</v>
      </c>
      <c r="AB6" s="84">
        <f ca="1">SUMIF('Inversión-Financiación'!$C$4:$AP$20,$A6,'Inversión-Financiación'!AF$4:AF$20)</f>
        <v>0</v>
      </c>
      <c r="AC6" s="84">
        <f ca="1">SUMIF('Inversión-Financiación'!$C$4:$AP$20,$A6,'Inversión-Financiación'!AG$4:AG$20)</f>
        <v>0</v>
      </c>
      <c r="AD6" s="84">
        <f ca="1">SUMIF('Inversión-Financiación'!$C$4:$AP$20,$A6,'Inversión-Financiación'!AH$4:AH$20)</f>
        <v>0</v>
      </c>
      <c r="AE6" s="84">
        <f ca="1">SUMIF('Inversión-Financiación'!$C$4:$AP$20,$A6,'Inversión-Financiación'!AI$4:AI$20)</f>
        <v>0</v>
      </c>
      <c r="AF6" s="84">
        <f ca="1">SUMIF('Inversión-Financiación'!$C$4:$AP$20,$A6,'Inversión-Financiación'!AJ$4:AJ$20)</f>
        <v>0</v>
      </c>
      <c r="AG6" s="84">
        <f ca="1">SUMIF('Inversión-Financiación'!$C$4:$AP$20,$A6,'Inversión-Financiación'!AK$4:AK$20)</f>
        <v>0</v>
      </c>
      <c r="AH6" s="84">
        <f ca="1">SUMIF('Inversión-Financiación'!$C$4:$AP$20,$A6,'Inversión-Financiación'!AL$4:AL$20)</f>
        <v>0</v>
      </c>
      <c r="AI6" s="84">
        <f ca="1">SUMIF('Inversión-Financiación'!$C$4:$AP$20,$A6,'Inversión-Financiación'!AM$4:AM$20)</f>
        <v>0</v>
      </c>
      <c r="AJ6" s="84">
        <f ca="1">SUMIF('Inversión-Financiación'!$C$4:$AP$20,$A6,'Inversión-Financiación'!AN$4:AN$20)</f>
        <v>0</v>
      </c>
      <c r="AK6" s="84">
        <f ca="1">SUMIF('Inversión-Financiación'!$C$4:$AP$20,$A6,'Inversión-Financiación'!AO$4:AO$20)</f>
        <v>0</v>
      </c>
      <c r="AL6" s="84">
        <f ca="1">SUMIF('Inversión-Financiación'!$C$4:$AP$20,$A6,'Inversión-Financiación'!AP$4:AP$20)</f>
        <v>0</v>
      </c>
    </row>
    <row r="7" spans="1:38" hidden="1" outlineLevel="1">
      <c r="A7" t="s">
        <v>24</v>
      </c>
      <c r="C7" s="84">
        <f ca="1">SUMIF('Inversión-Financiación'!$C$4:$AP$20,$A7,'Inversión-Financiación'!G$4:G$20)</f>
        <v>0</v>
      </c>
      <c r="D7" s="84">
        <f ca="1">SUMIF('Inversión-Financiación'!$C$4:$AP$20,$A7,'Inversión-Financiación'!H$4:H$20)</f>
        <v>0</v>
      </c>
      <c r="E7" s="84">
        <f ca="1">SUMIF('Inversión-Financiación'!$C$4:$AP$20,$A7,'Inversión-Financiación'!I$4:I$20)</f>
        <v>0</v>
      </c>
      <c r="F7" s="84">
        <f ca="1">SUMIF('Inversión-Financiación'!$C$4:$AP$20,$A7,'Inversión-Financiación'!J$4:J$20)</f>
        <v>0</v>
      </c>
      <c r="G7" s="84">
        <f ca="1">SUMIF('Inversión-Financiación'!$C$4:$AP$20,$A7,'Inversión-Financiación'!K$4:K$20)</f>
        <v>0</v>
      </c>
      <c r="H7" s="84">
        <f ca="1">SUMIF('Inversión-Financiación'!$C$4:$AP$20,$A7,'Inversión-Financiación'!L$4:L$20)</f>
        <v>0</v>
      </c>
      <c r="I7" s="84">
        <f ca="1">SUMIF('Inversión-Financiación'!$C$4:$AP$20,$A7,'Inversión-Financiación'!M$4:M$20)</f>
        <v>0</v>
      </c>
      <c r="J7" s="84">
        <f ca="1">SUMIF('Inversión-Financiación'!$C$4:$AP$20,$A7,'Inversión-Financiación'!N$4:N$20)</f>
        <v>0</v>
      </c>
      <c r="K7" s="84">
        <f ca="1">SUMIF('Inversión-Financiación'!$C$4:$AP$20,$A7,'Inversión-Financiación'!O$4:O$20)</f>
        <v>0</v>
      </c>
      <c r="L7" s="84">
        <f ca="1">SUMIF('Inversión-Financiación'!$C$4:$AP$20,$A7,'Inversión-Financiación'!P$4:P$20)</f>
        <v>0</v>
      </c>
      <c r="M7" s="84">
        <f ca="1">SUMIF('Inversión-Financiación'!$C$4:$AP$20,$A7,'Inversión-Financiación'!Q$4:Q$20)</f>
        <v>0</v>
      </c>
      <c r="N7" s="84">
        <f ca="1">SUMIF('Inversión-Financiación'!$C$4:$AP$20,$A7,'Inversión-Financiación'!R$4:R$20)</f>
        <v>0</v>
      </c>
      <c r="O7" s="85">
        <f ca="1">SUMIF('Inversión-Financiación'!$C$4:$AP$20,$A7,'Inversión-Financiación'!S$4:S$20)</f>
        <v>0</v>
      </c>
      <c r="P7" s="85">
        <f ca="1">SUMIF('Inversión-Financiación'!$C$4:$AP$20,$A7,'Inversión-Financiación'!T$4:T$20)</f>
        <v>0</v>
      </c>
      <c r="Q7" s="85">
        <f ca="1">SUMIF('Inversión-Financiación'!$C$4:$AP$20,$A7,'Inversión-Financiación'!U$4:U$20)</f>
        <v>0</v>
      </c>
      <c r="R7" s="85">
        <f ca="1">SUMIF('Inversión-Financiación'!$C$4:$AP$20,$A7,'Inversión-Financiación'!V$4:V$20)</f>
        <v>0</v>
      </c>
      <c r="S7" s="85">
        <f ca="1">SUMIF('Inversión-Financiación'!$C$4:$AP$20,$A7,'Inversión-Financiación'!W$4:W$20)</f>
        <v>0</v>
      </c>
      <c r="T7" s="85">
        <f ca="1">SUMIF('Inversión-Financiación'!$C$4:$AP$20,$A7,'Inversión-Financiación'!X$4:X$20)</f>
        <v>0</v>
      </c>
      <c r="U7" s="85">
        <f ca="1">SUMIF('Inversión-Financiación'!$C$4:$AP$20,$A7,'Inversión-Financiación'!Y$4:Y$20)</f>
        <v>0</v>
      </c>
      <c r="V7" s="85">
        <f ca="1">SUMIF('Inversión-Financiación'!$C$4:$AP$20,$A7,'Inversión-Financiación'!Z$4:Z$20)</f>
        <v>0</v>
      </c>
      <c r="W7" s="85">
        <f ca="1">SUMIF('Inversión-Financiación'!$C$4:$AP$20,$A7,'Inversión-Financiación'!AA$4:AA$20)</f>
        <v>0</v>
      </c>
      <c r="X7" s="85">
        <f ca="1">SUMIF('Inversión-Financiación'!$C$4:$AP$20,$A7,'Inversión-Financiación'!AB$4:AB$20)</f>
        <v>0</v>
      </c>
      <c r="Y7" s="85">
        <f ca="1">SUMIF('Inversión-Financiación'!$C$4:$AP$20,$A7,'Inversión-Financiación'!AC$4:AC$20)</f>
        <v>0</v>
      </c>
      <c r="Z7" s="85">
        <f ca="1">SUMIF('Inversión-Financiación'!$C$4:$AP$20,$A7,'Inversión-Financiación'!AD$4:AD$20)</f>
        <v>0</v>
      </c>
      <c r="AA7" s="84">
        <f ca="1">SUMIF('Inversión-Financiación'!$C$4:$AP$20,$A7,'Inversión-Financiación'!AE$4:AE$20)</f>
        <v>0</v>
      </c>
      <c r="AB7" s="84">
        <f ca="1">SUMIF('Inversión-Financiación'!$C$4:$AP$20,$A7,'Inversión-Financiación'!AF$4:AF$20)</f>
        <v>0</v>
      </c>
      <c r="AC7" s="84">
        <f ca="1">SUMIF('Inversión-Financiación'!$C$4:$AP$20,$A7,'Inversión-Financiación'!AG$4:AG$20)</f>
        <v>0</v>
      </c>
      <c r="AD7" s="84">
        <f ca="1">SUMIF('Inversión-Financiación'!$C$4:$AP$20,$A7,'Inversión-Financiación'!AH$4:AH$20)</f>
        <v>0</v>
      </c>
      <c r="AE7" s="84">
        <f ca="1">SUMIF('Inversión-Financiación'!$C$4:$AP$20,$A7,'Inversión-Financiación'!AI$4:AI$20)</f>
        <v>0</v>
      </c>
      <c r="AF7" s="84">
        <f ca="1">SUMIF('Inversión-Financiación'!$C$4:$AP$20,$A7,'Inversión-Financiación'!AJ$4:AJ$20)</f>
        <v>0</v>
      </c>
      <c r="AG7" s="84">
        <f ca="1">SUMIF('Inversión-Financiación'!$C$4:$AP$20,$A7,'Inversión-Financiación'!AK$4:AK$20)</f>
        <v>0</v>
      </c>
      <c r="AH7" s="84">
        <f ca="1">SUMIF('Inversión-Financiación'!$C$4:$AP$20,$A7,'Inversión-Financiación'!AL$4:AL$20)</f>
        <v>0</v>
      </c>
      <c r="AI7" s="84">
        <f ca="1">SUMIF('Inversión-Financiación'!$C$4:$AP$20,$A7,'Inversión-Financiación'!AM$4:AM$20)</f>
        <v>0</v>
      </c>
      <c r="AJ7" s="84">
        <f ca="1">SUMIF('Inversión-Financiación'!$C$4:$AP$20,$A7,'Inversión-Financiación'!AN$4:AN$20)</f>
        <v>0</v>
      </c>
      <c r="AK7" s="84">
        <f ca="1">SUMIF('Inversión-Financiación'!$C$4:$AP$20,$A7,'Inversión-Financiación'!AO$4:AO$20)</f>
        <v>0</v>
      </c>
      <c r="AL7" s="84">
        <f ca="1">SUMIF('Inversión-Financiación'!$C$4:$AP$20,$A7,'Inversión-Financiación'!AP$4:AP$20)</f>
        <v>0</v>
      </c>
    </row>
    <row r="8" spans="1:38" hidden="1" outlineLevel="1">
      <c r="A8" t="s">
        <v>25</v>
      </c>
      <c r="C8" s="84">
        <f ca="1">SUMIF('Inversión-Financiación'!$C$4:$AP$20,$A8,'Inversión-Financiación'!G$4:G$20)</f>
        <v>0</v>
      </c>
      <c r="D8" s="84">
        <f ca="1">SUMIF('Inversión-Financiación'!$C$4:$AP$20,$A8,'Inversión-Financiación'!H$4:H$20)</f>
        <v>0</v>
      </c>
      <c r="E8" s="84">
        <f ca="1">SUMIF('Inversión-Financiación'!$C$4:$AP$20,$A8,'Inversión-Financiación'!I$4:I$20)</f>
        <v>0</v>
      </c>
      <c r="F8" s="84">
        <f ca="1">SUMIF('Inversión-Financiación'!$C$4:$AP$20,$A8,'Inversión-Financiación'!J$4:J$20)</f>
        <v>0</v>
      </c>
      <c r="G8" s="84">
        <f ca="1">SUMIF('Inversión-Financiación'!$C$4:$AP$20,$A8,'Inversión-Financiación'!K$4:K$20)</f>
        <v>0</v>
      </c>
      <c r="H8" s="84">
        <f ca="1">SUMIF('Inversión-Financiación'!$C$4:$AP$20,$A8,'Inversión-Financiación'!L$4:L$20)</f>
        <v>0</v>
      </c>
      <c r="I8" s="84">
        <f ca="1">SUMIF('Inversión-Financiación'!$C$4:$AP$20,$A8,'Inversión-Financiación'!M$4:M$20)</f>
        <v>0</v>
      </c>
      <c r="J8" s="84">
        <f ca="1">SUMIF('Inversión-Financiación'!$C$4:$AP$20,$A8,'Inversión-Financiación'!N$4:N$20)</f>
        <v>0</v>
      </c>
      <c r="K8" s="84">
        <f ca="1">SUMIF('Inversión-Financiación'!$C$4:$AP$20,$A8,'Inversión-Financiación'!O$4:O$20)</f>
        <v>0</v>
      </c>
      <c r="L8" s="84">
        <f ca="1">SUMIF('Inversión-Financiación'!$C$4:$AP$20,$A8,'Inversión-Financiación'!P$4:P$20)</f>
        <v>0</v>
      </c>
      <c r="M8" s="84">
        <f ca="1">SUMIF('Inversión-Financiación'!$C$4:$AP$20,$A8,'Inversión-Financiación'!Q$4:Q$20)</f>
        <v>0</v>
      </c>
      <c r="N8" s="84">
        <f ca="1">SUMIF('Inversión-Financiación'!$C$4:$AP$20,$A8,'Inversión-Financiación'!R$4:R$20)</f>
        <v>0</v>
      </c>
      <c r="O8" s="85">
        <f ca="1">SUMIF('Inversión-Financiación'!$C$4:$AP$20,$A8,'Inversión-Financiación'!S$4:S$20)</f>
        <v>0</v>
      </c>
      <c r="P8" s="85">
        <f ca="1">SUMIF('Inversión-Financiación'!$C$4:$AP$20,$A8,'Inversión-Financiación'!T$4:T$20)</f>
        <v>0</v>
      </c>
      <c r="Q8" s="85">
        <f ca="1">SUMIF('Inversión-Financiación'!$C$4:$AP$20,$A8,'Inversión-Financiación'!U$4:U$20)</f>
        <v>0</v>
      </c>
      <c r="R8" s="85">
        <f ca="1">SUMIF('Inversión-Financiación'!$C$4:$AP$20,$A8,'Inversión-Financiación'!V$4:V$20)</f>
        <v>0</v>
      </c>
      <c r="S8" s="85">
        <f ca="1">SUMIF('Inversión-Financiación'!$C$4:$AP$20,$A8,'Inversión-Financiación'!W$4:W$20)</f>
        <v>0</v>
      </c>
      <c r="T8" s="85">
        <f ca="1">SUMIF('Inversión-Financiación'!$C$4:$AP$20,$A8,'Inversión-Financiación'!X$4:X$20)</f>
        <v>0</v>
      </c>
      <c r="U8" s="85">
        <f ca="1">SUMIF('Inversión-Financiación'!$C$4:$AP$20,$A8,'Inversión-Financiación'!Y$4:Y$20)</f>
        <v>0</v>
      </c>
      <c r="V8" s="85">
        <f ca="1">SUMIF('Inversión-Financiación'!$C$4:$AP$20,$A8,'Inversión-Financiación'!Z$4:Z$20)</f>
        <v>0</v>
      </c>
      <c r="W8" s="85">
        <f ca="1">SUMIF('Inversión-Financiación'!$C$4:$AP$20,$A8,'Inversión-Financiación'!AA$4:AA$20)</f>
        <v>0</v>
      </c>
      <c r="X8" s="85">
        <f ca="1">SUMIF('Inversión-Financiación'!$C$4:$AP$20,$A8,'Inversión-Financiación'!AB$4:AB$20)</f>
        <v>0</v>
      </c>
      <c r="Y8" s="85">
        <f ca="1">SUMIF('Inversión-Financiación'!$C$4:$AP$20,$A8,'Inversión-Financiación'!AC$4:AC$20)</f>
        <v>0</v>
      </c>
      <c r="Z8" s="85">
        <f ca="1">SUMIF('Inversión-Financiación'!$C$4:$AP$20,$A8,'Inversión-Financiación'!AD$4:AD$20)</f>
        <v>0</v>
      </c>
      <c r="AA8" s="84">
        <f ca="1">SUMIF('Inversión-Financiación'!$C$4:$AP$20,$A8,'Inversión-Financiación'!AE$4:AE$20)</f>
        <v>0</v>
      </c>
      <c r="AB8" s="84">
        <f ca="1">SUMIF('Inversión-Financiación'!$C$4:$AP$20,$A8,'Inversión-Financiación'!AF$4:AF$20)</f>
        <v>0</v>
      </c>
      <c r="AC8" s="84">
        <f ca="1">SUMIF('Inversión-Financiación'!$C$4:$AP$20,$A8,'Inversión-Financiación'!AG$4:AG$20)</f>
        <v>0</v>
      </c>
      <c r="AD8" s="84">
        <f ca="1">SUMIF('Inversión-Financiación'!$C$4:$AP$20,$A8,'Inversión-Financiación'!AH$4:AH$20)</f>
        <v>0</v>
      </c>
      <c r="AE8" s="84">
        <f ca="1">SUMIF('Inversión-Financiación'!$C$4:$AP$20,$A8,'Inversión-Financiación'!AI$4:AI$20)</f>
        <v>0</v>
      </c>
      <c r="AF8" s="84">
        <f ca="1">SUMIF('Inversión-Financiación'!$C$4:$AP$20,$A8,'Inversión-Financiación'!AJ$4:AJ$20)</f>
        <v>0</v>
      </c>
      <c r="AG8" s="84">
        <f ca="1">SUMIF('Inversión-Financiación'!$C$4:$AP$20,$A8,'Inversión-Financiación'!AK$4:AK$20)</f>
        <v>0</v>
      </c>
      <c r="AH8" s="84">
        <f ca="1">SUMIF('Inversión-Financiación'!$C$4:$AP$20,$A8,'Inversión-Financiación'!AL$4:AL$20)</f>
        <v>0</v>
      </c>
      <c r="AI8" s="84">
        <f ca="1">SUMIF('Inversión-Financiación'!$C$4:$AP$20,$A8,'Inversión-Financiación'!AM$4:AM$20)</f>
        <v>0</v>
      </c>
      <c r="AJ8" s="84">
        <f ca="1">SUMIF('Inversión-Financiación'!$C$4:$AP$20,$A8,'Inversión-Financiación'!AN$4:AN$20)</f>
        <v>0</v>
      </c>
      <c r="AK8" s="84">
        <f ca="1">SUMIF('Inversión-Financiación'!$C$4:$AP$20,$A8,'Inversión-Financiación'!AO$4:AO$20)</f>
        <v>0</v>
      </c>
      <c r="AL8" s="84">
        <f ca="1">SUMIF('Inversión-Financiación'!$C$4:$AP$20,$A8,'Inversión-Financiación'!AP$4:AP$20)</f>
        <v>0</v>
      </c>
    </row>
    <row r="9" spans="1:38" hidden="1" outlineLevel="1">
      <c r="A9" t="s">
        <v>26</v>
      </c>
      <c r="C9" s="84">
        <f ca="1">SUMIF('Inversión-Financiación'!$C$4:$AP$20,$A9,'Inversión-Financiación'!G$4:G$20)</f>
        <v>0</v>
      </c>
      <c r="D9" s="84">
        <f ca="1">SUMIF('Inversión-Financiación'!$C$4:$AP$20,$A9,'Inversión-Financiación'!H$4:H$20)</f>
        <v>0</v>
      </c>
      <c r="E9" s="84">
        <f ca="1">SUMIF('Inversión-Financiación'!$C$4:$AP$20,$A9,'Inversión-Financiación'!I$4:I$20)</f>
        <v>0</v>
      </c>
      <c r="F9" s="84">
        <f ca="1">SUMIF('Inversión-Financiación'!$C$4:$AP$20,$A9,'Inversión-Financiación'!J$4:J$20)</f>
        <v>0</v>
      </c>
      <c r="G9" s="84">
        <f ca="1">SUMIF('Inversión-Financiación'!$C$4:$AP$20,$A9,'Inversión-Financiación'!K$4:K$20)</f>
        <v>0</v>
      </c>
      <c r="H9" s="84">
        <f ca="1">SUMIF('Inversión-Financiación'!$C$4:$AP$20,$A9,'Inversión-Financiación'!L$4:L$20)</f>
        <v>0</v>
      </c>
      <c r="I9" s="84">
        <f ca="1">SUMIF('Inversión-Financiación'!$C$4:$AP$20,$A9,'Inversión-Financiación'!M$4:M$20)</f>
        <v>0</v>
      </c>
      <c r="J9" s="84">
        <f ca="1">SUMIF('Inversión-Financiación'!$C$4:$AP$20,$A9,'Inversión-Financiación'!N$4:N$20)</f>
        <v>0</v>
      </c>
      <c r="K9" s="84">
        <f ca="1">SUMIF('Inversión-Financiación'!$C$4:$AP$20,$A9,'Inversión-Financiación'!O$4:O$20)</f>
        <v>0</v>
      </c>
      <c r="L9" s="84">
        <f ca="1">SUMIF('Inversión-Financiación'!$C$4:$AP$20,$A9,'Inversión-Financiación'!P$4:P$20)</f>
        <v>0</v>
      </c>
      <c r="M9" s="84">
        <f ca="1">SUMIF('Inversión-Financiación'!$C$4:$AP$20,$A9,'Inversión-Financiación'!Q$4:Q$20)</f>
        <v>0</v>
      </c>
      <c r="N9" s="84">
        <f ca="1">SUMIF('Inversión-Financiación'!$C$4:$AP$20,$A9,'Inversión-Financiación'!R$4:R$20)</f>
        <v>0</v>
      </c>
      <c r="O9" s="85">
        <f ca="1">SUMIF('Inversión-Financiación'!$C$4:$AP$20,$A9,'Inversión-Financiación'!S$4:S$20)</f>
        <v>0</v>
      </c>
      <c r="P9" s="85">
        <f ca="1">SUMIF('Inversión-Financiación'!$C$4:$AP$20,$A9,'Inversión-Financiación'!T$4:T$20)</f>
        <v>0</v>
      </c>
      <c r="Q9" s="85">
        <f ca="1">SUMIF('Inversión-Financiación'!$C$4:$AP$20,$A9,'Inversión-Financiación'!U$4:U$20)</f>
        <v>0</v>
      </c>
      <c r="R9" s="85">
        <f ca="1">SUMIF('Inversión-Financiación'!$C$4:$AP$20,$A9,'Inversión-Financiación'!V$4:V$20)</f>
        <v>0</v>
      </c>
      <c r="S9" s="85">
        <f ca="1">SUMIF('Inversión-Financiación'!$C$4:$AP$20,$A9,'Inversión-Financiación'!W$4:W$20)</f>
        <v>0</v>
      </c>
      <c r="T9" s="85">
        <f ca="1">SUMIF('Inversión-Financiación'!$C$4:$AP$20,$A9,'Inversión-Financiación'!X$4:X$20)</f>
        <v>0</v>
      </c>
      <c r="U9" s="85">
        <f ca="1">SUMIF('Inversión-Financiación'!$C$4:$AP$20,$A9,'Inversión-Financiación'!Y$4:Y$20)</f>
        <v>0</v>
      </c>
      <c r="V9" s="85">
        <f ca="1">SUMIF('Inversión-Financiación'!$C$4:$AP$20,$A9,'Inversión-Financiación'!Z$4:Z$20)</f>
        <v>0</v>
      </c>
      <c r="W9" s="85">
        <f ca="1">SUMIF('Inversión-Financiación'!$C$4:$AP$20,$A9,'Inversión-Financiación'!AA$4:AA$20)</f>
        <v>0</v>
      </c>
      <c r="X9" s="85">
        <f ca="1">SUMIF('Inversión-Financiación'!$C$4:$AP$20,$A9,'Inversión-Financiación'!AB$4:AB$20)</f>
        <v>0</v>
      </c>
      <c r="Y9" s="85">
        <f ca="1">SUMIF('Inversión-Financiación'!$C$4:$AP$20,$A9,'Inversión-Financiación'!AC$4:AC$20)</f>
        <v>0</v>
      </c>
      <c r="Z9" s="85">
        <f ca="1">SUMIF('Inversión-Financiación'!$C$4:$AP$20,$A9,'Inversión-Financiación'!AD$4:AD$20)</f>
        <v>0</v>
      </c>
      <c r="AA9" s="84">
        <f ca="1">SUMIF('Inversión-Financiación'!$C$4:$AP$20,$A9,'Inversión-Financiación'!AE$4:AE$20)</f>
        <v>0</v>
      </c>
      <c r="AB9" s="84">
        <f ca="1">SUMIF('Inversión-Financiación'!$C$4:$AP$20,$A9,'Inversión-Financiación'!AF$4:AF$20)</f>
        <v>0</v>
      </c>
      <c r="AC9" s="84">
        <f ca="1">SUMIF('Inversión-Financiación'!$C$4:$AP$20,$A9,'Inversión-Financiación'!AG$4:AG$20)</f>
        <v>0</v>
      </c>
      <c r="AD9" s="84">
        <f ca="1">SUMIF('Inversión-Financiación'!$C$4:$AP$20,$A9,'Inversión-Financiación'!AH$4:AH$20)</f>
        <v>0</v>
      </c>
      <c r="AE9" s="84">
        <f ca="1">SUMIF('Inversión-Financiación'!$C$4:$AP$20,$A9,'Inversión-Financiación'!AI$4:AI$20)</f>
        <v>0</v>
      </c>
      <c r="AF9" s="84">
        <f ca="1">SUMIF('Inversión-Financiación'!$C$4:$AP$20,$A9,'Inversión-Financiación'!AJ$4:AJ$20)</f>
        <v>0</v>
      </c>
      <c r="AG9" s="84">
        <f ca="1">SUMIF('Inversión-Financiación'!$C$4:$AP$20,$A9,'Inversión-Financiación'!AK$4:AK$20)</f>
        <v>0</v>
      </c>
      <c r="AH9" s="84">
        <f ca="1">SUMIF('Inversión-Financiación'!$C$4:$AP$20,$A9,'Inversión-Financiación'!AL$4:AL$20)</f>
        <v>0</v>
      </c>
      <c r="AI9" s="84">
        <f ca="1">SUMIF('Inversión-Financiación'!$C$4:$AP$20,$A9,'Inversión-Financiación'!AM$4:AM$20)</f>
        <v>0</v>
      </c>
      <c r="AJ9" s="84">
        <f ca="1">SUMIF('Inversión-Financiación'!$C$4:$AP$20,$A9,'Inversión-Financiación'!AN$4:AN$20)</f>
        <v>0</v>
      </c>
      <c r="AK9" s="84">
        <f ca="1">SUMIF('Inversión-Financiación'!$C$4:$AP$20,$A9,'Inversión-Financiación'!AO$4:AO$20)</f>
        <v>0</v>
      </c>
      <c r="AL9" s="84">
        <f ca="1">SUMIF('Inversión-Financiación'!$C$4:$AP$20,$A9,'Inversión-Financiación'!AP$4:AP$20)</f>
        <v>0</v>
      </c>
    </row>
    <row r="10" spans="1:38" hidden="1" outlineLevel="1">
      <c r="A10" t="s">
        <v>27</v>
      </c>
      <c r="C10" s="84">
        <f ca="1">SUMIF('Inversión-Financiación'!$C$4:$AP$20,$A10,'Inversión-Financiación'!G$4:G$20)</f>
        <v>0</v>
      </c>
      <c r="D10" s="84">
        <f ca="1">SUMIF('Inversión-Financiación'!$C$4:$AP$20,$A10,'Inversión-Financiación'!H$4:H$20)</f>
        <v>0</v>
      </c>
      <c r="E10" s="84">
        <f ca="1">SUMIF('Inversión-Financiación'!$C$4:$AP$20,$A10,'Inversión-Financiación'!I$4:I$20)</f>
        <v>0</v>
      </c>
      <c r="F10" s="84">
        <f ca="1">SUMIF('Inversión-Financiación'!$C$4:$AP$20,$A10,'Inversión-Financiación'!J$4:J$20)</f>
        <v>0</v>
      </c>
      <c r="G10" s="84">
        <f ca="1">SUMIF('Inversión-Financiación'!$C$4:$AP$20,$A10,'Inversión-Financiación'!K$4:K$20)</f>
        <v>0</v>
      </c>
      <c r="H10" s="84">
        <f ca="1">SUMIF('Inversión-Financiación'!$C$4:$AP$20,$A10,'Inversión-Financiación'!L$4:L$20)</f>
        <v>0</v>
      </c>
      <c r="I10" s="84">
        <f ca="1">SUMIF('Inversión-Financiación'!$C$4:$AP$20,$A10,'Inversión-Financiación'!M$4:M$20)</f>
        <v>0</v>
      </c>
      <c r="J10" s="84">
        <f ca="1">SUMIF('Inversión-Financiación'!$C$4:$AP$20,$A10,'Inversión-Financiación'!N$4:N$20)</f>
        <v>0</v>
      </c>
      <c r="K10" s="84">
        <f ca="1">SUMIF('Inversión-Financiación'!$C$4:$AP$20,$A10,'Inversión-Financiación'!O$4:O$20)</f>
        <v>0</v>
      </c>
      <c r="L10" s="84">
        <f ca="1">SUMIF('Inversión-Financiación'!$C$4:$AP$20,$A10,'Inversión-Financiación'!P$4:P$20)</f>
        <v>0</v>
      </c>
      <c r="M10" s="84">
        <f ca="1">SUMIF('Inversión-Financiación'!$C$4:$AP$20,$A10,'Inversión-Financiación'!Q$4:Q$20)</f>
        <v>0</v>
      </c>
      <c r="N10" s="84">
        <f ca="1">SUMIF('Inversión-Financiación'!$C$4:$AP$20,$A10,'Inversión-Financiación'!R$4:R$20)</f>
        <v>0</v>
      </c>
      <c r="O10" s="85">
        <f ca="1">SUMIF('Inversión-Financiación'!$C$4:$AP$20,$A10,'Inversión-Financiación'!S$4:S$20)</f>
        <v>0</v>
      </c>
      <c r="P10" s="85">
        <f ca="1">SUMIF('Inversión-Financiación'!$C$4:$AP$20,$A10,'Inversión-Financiación'!T$4:T$20)</f>
        <v>0</v>
      </c>
      <c r="Q10" s="85">
        <f ca="1">SUMIF('Inversión-Financiación'!$C$4:$AP$20,$A10,'Inversión-Financiación'!U$4:U$20)</f>
        <v>0</v>
      </c>
      <c r="R10" s="85">
        <f ca="1">SUMIF('Inversión-Financiación'!$C$4:$AP$20,$A10,'Inversión-Financiación'!V$4:V$20)</f>
        <v>0</v>
      </c>
      <c r="S10" s="85">
        <f ca="1">SUMIF('Inversión-Financiación'!$C$4:$AP$20,$A10,'Inversión-Financiación'!W$4:W$20)</f>
        <v>0</v>
      </c>
      <c r="T10" s="85">
        <f ca="1">SUMIF('Inversión-Financiación'!$C$4:$AP$20,$A10,'Inversión-Financiación'!X$4:X$20)</f>
        <v>0</v>
      </c>
      <c r="U10" s="85">
        <f ca="1">SUMIF('Inversión-Financiación'!$C$4:$AP$20,$A10,'Inversión-Financiación'!Y$4:Y$20)</f>
        <v>0</v>
      </c>
      <c r="V10" s="85">
        <f ca="1">SUMIF('Inversión-Financiación'!$C$4:$AP$20,$A10,'Inversión-Financiación'!Z$4:Z$20)</f>
        <v>0</v>
      </c>
      <c r="W10" s="85">
        <f ca="1">SUMIF('Inversión-Financiación'!$C$4:$AP$20,$A10,'Inversión-Financiación'!AA$4:AA$20)</f>
        <v>0</v>
      </c>
      <c r="X10" s="85">
        <f ca="1">SUMIF('Inversión-Financiación'!$C$4:$AP$20,$A10,'Inversión-Financiación'!AB$4:AB$20)</f>
        <v>0</v>
      </c>
      <c r="Y10" s="85">
        <f ca="1">SUMIF('Inversión-Financiación'!$C$4:$AP$20,$A10,'Inversión-Financiación'!AC$4:AC$20)</f>
        <v>0</v>
      </c>
      <c r="Z10" s="85">
        <f ca="1">SUMIF('Inversión-Financiación'!$C$4:$AP$20,$A10,'Inversión-Financiación'!AD$4:AD$20)</f>
        <v>0</v>
      </c>
      <c r="AA10" s="84">
        <f ca="1">SUMIF('Inversión-Financiación'!$C$4:$AP$20,$A10,'Inversión-Financiación'!AE$4:AE$20)</f>
        <v>0</v>
      </c>
      <c r="AB10" s="84">
        <f ca="1">SUMIF('Inversión-Financiación'!$C$4:$AP$20,$A10,'Inversión-Financiación'!AF$4:AF$20)</f>
        <v>0</v>
      </c>
      <c r="AC10" s="84">
        <f ca="1">SUMIF('Inversión-Financiación'!$C$4:$AP$20,$A10,'Inversión-Financiación'!AG$4:AG$20)</f>
        <v>0</v>
      </c>
      <c r="AD10" s="84">
        <f ca="1">SUMIF('Inversión-Financiación'!$C$4:$AP$20,$A10,'Inversión-Financiación'!AH$4:AH$20)</f>
        <v>0</v>
      </c>
      <c r="AE10" s="84">
        <f ca="1">SUMIF('Inversión-Financiación'!$C$4:$AP$20,$A10,'Inversión-Financiación'!AI$4:AI$20)</f>
        <v>0</v>
      </c>
      <c r="AF10" s="84">
        <f ca="1">SUMIF('Inversión-Financiación'!$C$4:$AP$20,$A10,'Inversión-Financiación'!AJ$4:AJ$20)</f>
        <v>0</v>
      </c>
      <c r="AG10" s="84">
        <f ca="1">SUMIF('Inversión-Financiación'!$C$4:$AP$20,$A10,'Inversión-Financiación'!AK$4:AK$20)</f>
        <v>0</v>
      </c>
      <c r="AH10" s="84">
        <f ca="1">SUMIF('Inversión-Financiación'!$C$4:$AP$20,$A10,'Inversión-Financiación'!AL$4:AL$20)</f>
        <v>0</v>
      </c>
      <c r="AI10" s="84">
        <f ca="1">SUMIF('Inversión-Financiación'!$C$4:$AP$20,$A10,'Inversión-Financiación'!AM$4:AM$20)</f>
        <v>0</v>
      </c>
      <c r="AJ10" s="84">
        <f ca="1">SUMIF('Inversión-Financiación'!$C$4:$AP$20,$A10,'Inversión-Financiación'!AN$4:AN$20)</f>
        <v>0</v>
      </c>
      <c r="AK10" s="84">
        <f ca="1">SUMIF('Inversión-Financiación'!$C$4:$AP$20,$A10,'Inversión-Financiación'!AO$4:AO$20)</f>
        <v>0</v>
      </c>
      <c r="AL10" s="84">
        <f ca="1">SUMIF('Inversión-Financiación'!$C$4:$AP$20,$A10,'Inversión-Financiación'!AP$4:AP$20)</f>
        <v>0</v>
      </c>
    </row>
    <row r="11" spans="1:38" hidden="1" outlineLevel="1">
      <c r="A11" t="s">
        <v>28</v>
      </c>
      <c r="C11" s="84">
        <f ca="1">SUMIF('Inversión-Financiación'!$C$4:$AP$20,$A11,'Inversión-Financiación'!G$4:G$20)</f>
        <v>0</v>
      </c>
      <c r="D11" s="84">
        <f ca="1">SUMIF('Inversión-Financiación'!$C$4:$AP$20,$A11,'Inversión-Financiación'!H$4:H$20)</f>
        <v>0</v>
      </c>
      <c r="E11" s="84">
        <f ca="1">SUMIF('Inversión-Financiación'!$C$4:$AP$20,$A11,'Inversión-Financiación'!I$4:I$20)</f>
        <v>0</v>
      </c>
      <c r="F11" s="84">
        <f ca="1">SUMIF('Inversión-Financiación'!$C$4:$AP$20,$A11,'Inversión-Financiación'!J$4:J$20)</f>
        <v>0</v>
      </c>
      <c r="G11" s="84">
        <f ca="1">SUMIF('Inversión-Financiación'!$C$4:$AP$20,$A11,'Inversión-Financiación'!K$4:K$20)</f>
        <v>0</v>
      </c>
      <c r="H11" s="84">
        <f ca="1">SUMIF('Inversión-Financiación'!$C$4:$AP$20,$A11,'Inversión-Financiación'!L$4:L$20)</f>
        <v>0</v>
      </c>
      <c r="I11" s="84">
        <f ca="1">SUMIF('Inversión-Financiación'!$C$4:$AP$20,$A11,'Inversión-Financiación'!M$4:M$20)</f>
        <v>0</v>
      </c>
      <c r="J11" s="84">
        <f ca="1">SUMIF('Inversión-Financiación'!$C$4:$AP$20,$A11,'Inversión-Financiación'!N$4:N$20)</f>
        <v>0</v>
      </c>
      <c r="K11" s="84">
        <f ca="1">SUMIF('Inversión-Financiación'!$C$4:$AP$20,$A11,'Inversión-Financiación'!O$4:O$20)</f>
        <v>0</v>
      </c>
      <c r="L11" s="84">
        <f ca="1">SUMIF('Inversión-Financiación'!$C$4:$AP$20,$A11,'Inversión-Financiación'!P$4:P$20)</f>
        <v>0</v>
      </c>
      <c r="M11" s="84">
        <f ca="1">SUMIF('Inversión-Financiación'!$C$4:$AP$20,$A11,'Inversión-Financiación'!Q$4:Q$20)</f>
        <v>0</v>
      </c>
      <c r="N11" s="84">
        <f ca="1">SUMIF('Inversión-Financiación'!$C$4:$AP$20,$A11,'Inversión-Financiación'!R$4:R$20)</f>
        <v>0</v>
      </c>
      <c r="O11" s="85">
        <f ca="1">SUMIF('Inversión-Financiación'!$C$4:$AP$20,$A11,'Inversión-Financiación'!S$4:S$20)</f>
        <v>0</v>
      </c>
      <c r="P11" s="85">
        <f ca="1">SUMIF('Inversión-Financiación'!$C$4:$AP$20,$A11,'Inversión-Financiación'!T$4:T$20)</f>
        <v>0</v>
      </c>
      <c r="Q11" s="85">
        <f ca="1">SUMIF('Inversión-Financiación'!$C$4:$AP$20,$A11,'Inversión-Financiación'!U$4:U$20)</f>
        <v>0</v>
      </c>
      <c r="R11" s="85">
        <f ca="1">SUMIF('Inversión-Financiación'!$C$4:$AP$20,$A11,'Inversión-Financiación'!V$4:V$20)</f>
        <v>0</v>
      </c>
      <c r="S11" s="85">
        <f ca="1">SUMIF('Inversión-Financiación'!$C$4:$AP$20,$A11,'Inversión-Financiación'!W$4:W$20)</f>
        <v>0</v>
      </c>
      <c r="T11" s="85">
        <f ca="1">SUMIF('Inversión-Financiación'!$C$4:$AP$20,$A11,'Inversión-Financiación'!X$4:X$20)</f>
        <v>0</v>
      </c>
      <c r="U11" s="85">
        <f ca="1">SUMIF('Inversión-Financiación'!$C$4:$AP$20,$A11,'Inversión-Financiación'!Y$4:Y$20)</f>
        <v>0</v>
      </c>
      <c r="V11" s="85">
        <f ca="1">SUMIF('Inversión-Financiación'!$C$4:$AP$20,$A11,'Inversión-Financiación'!Z$4:Z$20)</f>
        <v>0</v>
      </c>
      <c r="W11" s="85">
        <f ca="1">SUMIF('Inversión-Financiación'!$C$4:$AP$20,$A11,'Inversión-Financiación'!AA$4:AA$20)</f>
        <v>0</v>
      </c>
      <c r="X11" s="85">
        <f ca="1">SUMIF('Inversión-Financiación'!$C$4:$AP$20,$A11,'Inversión-Financiación'!AB$4:AB$20)</f>
        <v>0</v>
      </c>
      <c r="Y11" s="85">
        <f ca="1">SUMIF('Inversión-Financiación'!$C$4:$AP$20,$A11,'Inversión-Financiación'!AC$4:AC$20)</f>
        <v>0</v>
      </c>
      <c r="Z11" s="85">
        <f ca="1">SUMIF('Inversión-Financiación'!$C$4:$AP$20,$A11,'Inversión-Financiación'!AD$4:AD$20)</f>
        <v>0</v>
      </c>
      <c r="AA11" s="84">
        <f ca="1">SUMIF('Inversión-Financiación'!$C$4:$AP$20,$A11,'Inversión-Financiación'!AE$4:AE$20)</f>
        <v>0</v>
      </c>
      <c r="AB11" s="84">
        <f ca="1">SUMIF('Inversión-Financiación'!$C$4:$AP$20,$A11,'Inversión-Financiación'!AF$4:AF$20)</f>
        <v>0</v>
      </c>
      <c r="AC11" s="84">
        <f ca="1">SUMIF('Inversión-Financiación'!$C$4:$AP$20,$A11,'Inversión-Financiación'!AG$4:AG$20)</f>
        <v>0</v>
      </c>
      <c r="AD11" s="84">
        <f ca="1">SUMIF('Inversión-Financiación'!$C$4:$AP$20,$A11,'Inversión-Financiación'!AH$4:AH$20)</f>
        <v>0</v>
      </c>
      <c r="AE11" s="84">
        <f ca="1">SUMIF('Inversión-Financiación'!$C$4:$AP$20,$A11,'Inversión-Financiación'!AI$4:AI$20)</f>
        <v>0</v>
      </c>
      <c r="AF11" s="84">
        <f ca="1">SUMIF('Inversión-Financiación'!$C$4:$AP$20,$A11,'Inversión-Financiación'!AJ$4:AJ$20)</f>
        <v>0</v>
      </c>
      <c r="AG11" s="84">
        <f ca="1">SUMIF('Inversión-Financiación'!$C$4:$AP$20,$A11,'Inversión-Financiación'!AK$4:AK$20)</f>
        <v>0</v>
      </c>
      <c r="AH11" s="84">
        <f ca="1">SUMIF('Inversión-Financiación'!$C$4:$AP$20,$A11,'Inversión-Financiación'!AL$4:AL$20)</f>
        <v>0</v>
      </c>
      <c r="AI11" s="84">
        <f ca="1">SUMIF('Inversión-Financiación'!$C$4:$AP$20,$A11,'Inversión-Financiación'!AM$4:AM$20)</f>
        <v>0</v>
      </c>
      <c r="AJ11" s="84">
        <f ca="1">SUMIF('Inversión-Financiación'!$C$4:$AP$20,$A11,'Inversión-Financiación'!AN$4:AN$20)</f>
        <v>0</v>
      </c>
      <c r="AK11" s="84">
        <f ca="1">SUMIF('Inversión-Financiación'!$C$4:$AP$20,$A11,'Inversión-Financiación'!AO$4:AO$20)</f>
        <v>0</v>
      </c>
      <c r="AL11" s="84">
        <f ca="1">SUMIF('Inversión-Financiación'!$C$4:$AP$20,$A11,'Inversión-Financiación'!AP$4:AP$20)</f>
        <v>0</v>
      </c>
    </row>
    <row r="12" spans="1:38" hidden="1" outlineLevel="1">
      <c r="A12" t="s">
        <v>29</v>
      </c>
      <c r="C12" s="84">
        <f ca="1">SUMIF('Inversión-Financiación'!$C$4:$AP$20,$A12,'Inversión-Financiación'!G$4:G$20)</f>
        <v>0</v>
      </c>
      <c r="D12" s="84">
        <f ca="1">SUMIF('Inversión-Financiación'!$C$4:$AP$20,$A12,'Inversión-Financiación'!H$4:H$20)</f>
        <v>0</v>
      </c>
      <c r="E12" s="84">
        <f ca="1">SUMIF('Inversión-Financiación'!$C$4:$AP$20,$A12,'Inversión-Financiación'!I$4:I$20)</f>
        <v>0</v>
      </c>
      <c r="F12" s="84">
        <f ca="1">SUMIF('Inversión-Financiación'!$C$4:$AP$20,$A12,'Inversión-Financiación'!J$4:J$20)</f>
        <v>0</v>
      </c>
      <c r="G12" s="84">
        <f ca="1">SUMIF('Inversión-Financiación'!$C$4:$AP$20,$A12,'Inversión-Financiación'!K$4:K$20)</f>
        <v>0</v>
      </c>
      <c r="H12" s="84">
        <f ca="1">SUMIF('Inversión-Financiación'!$C$4:$AP$20,$A12,'Inversión-Financiación'!L$4:L$20)</f>
        <v>0</v>
      </c>
      <c r="I12" s="84">
        <f ca="1">SUMIF('Inversión-Financiación'!$C$4:$AP$20,$A12,'Inversión-Financiación'!M$4:M$20)</f>
        <v>0</v>
      </c>
      <c r="J12" s="84">
        <f ca="1">SUMIF('Inversión-Financiación'!$C$4:$AP$20,$A12,'Inversión-Financiación'!N$4:N$20)</f>
        <v>0</v>
      </c>
      <c r="K12" s="84">
        <f ca="1">SUMIF('Inversión-Financiación'!$C$4:$AP$20,$A12,'Inversión-Financiación'!O$4:O$20)</f>
        <v>0</v>
      </c>
      <c r="L12" s="84">
        <f ca="1">SUMIF('Inversión-Financiación'!$C$4:$AP$20,$A12,'Inversión-Financiación'!P$4:P$20)</f>
        <v>0</v>
      </c>
      <c r="M12" s="84">
        <f ca="1">SUMIF('Inversión-Financiación'!$C$4:$AP$20,$A12,'Inversión-Financiación'!Q$4:Q$20)</f>
        <v>0</v>
      </c>
      <c r="N12" s="84">
        <f ca="1">SUMIF('Inversión-Financiación'!$C$4:$AP$20,$A12,'Inversión-Financiación'!R$4:R$20)</f>
        <v>0</v>
      </c>
      <c r="O12" s="85">
        <f ca="1">SUMIF('Inversión-Financiación'!$C$4:$AP$20,$A12,'Inversión-Financiación'!S$4:S$20)</f>
        <v>0</v>
      </c>
      <c r="P12" s="85">
        <f ca="1">SUMIF('Inversión-Financiación'!$C$4:$AP$20,$A12,'Inversión-Financiación'!T$4:T$20)</f>
        <v>0</v>
      </c>
      <c r="Q12" s="85">
        <f ca="1">SUMIF('Inversión-Financiación'!$C$4:$AP$20,$A12,'Inversión-Financiación'!U$4:U$20)</f>
        <v>0</v>
      </c>
      <c r="R12" s="85">
        <f ca="1">SUMIF('Inversión-Financiación'!$C$4:$AP$20,$A12,'Inversión-Financiación'!V$4:V$20)</f>
        <v>0</v>
      </c>
      <c r="S12" s="85">
        <f ca="1">SUMIF('Inversión-Financiación'!$C$4:$AP$20,$A12,'Inversión-Financiación'!W$4:W$20)</f>
        <v>0</v>
      </c>
      <c r="T12" s="85">
        <f ca="1">SUMIF('Inversión-Financiación'!$C$4:$AP$20,$A12,'Inversión-Financiación'!X$4:X$20)</f>
        <v>0</v>
      </c>
      <c r="U12" s="85">
        <f ca="1">SUMIF('Inversión-Financiación'!$C$4:$AP$20,$A12,'Inversión-Financiación'!Y$4:Y$20)</f>
        <v>0</v>
      </c>
      <c r="V12" s="85">
        <f ca="1">SUMIF('Inversión-Financiación'!$C$4:$AP$20,$A12,'Inversión-Financiación'!Z$4:Z$20)</f>
        <v>0</v>
      </c>
      <c r="W12" s="85">
        <f ca="1">SUMIF('Inversión-Financiación'!$C$4:$AP$20,$A12,'Inversión-Financiación'!AA$4:AA$20)</f>
        <v>0</v>
      </c>
      <c r="X12" s="85">
        <f ca="1">SUMIF('Inversión-Financiación'!$C$4:$AP$20,$A12,'Inversión-Financiación'!AB$4:AB$20)</f>
        <v>0</v>
      </c>
      <c r="Y12" s="85">
        <f ca="1">SUMIF('Inversión-Financiación'!$C$4:$AP$20,$A12,'Inversión-Financiación'!AC$4:AC$20)</f>
        <v>0</v>
      </c>
      <c r="Z12" s="85">
        <f ca="1">SUMIF('Inversión-Financiación'!$C$4:$AP$20,$A12,'Inversión-Financiación'!AD$4:AD$20)</f>
        <v>0</v>
      </c>
      <c r="AA12" s="84">
        <f ca="1">SUMIF('Inversión-Financiación'!$C$4:$AP$20,$A12,'Inversión-Financiación'!AE$4:AE$20)</f>
        <v>0</v>
      </c>
      <c r="AB12" s="84">
        <f ca="1">SUMIF('Inversión-Financiación'!$C$4:$AP$20,$A12,'Inversión-Financiación'!AF$4:AF$20)</f>
        <v>0</v>
      </c>
      <c r="AC12" s="84">
        <f ca="1">SUMIF('Inversión-Financiación'!$C$4:$AP$20,$A12,'Inversión-Financiación'!AG$4:AG$20)</f>
        <v>0</v>
      </c>
      <c r="AD12" s="84">
        <f ca="1">SUMIF('Inversión-Financiación'!$C$4:$AP$20,$A12,'Inversión-Financiación'!AH$4:AH$20)</f>
        <v>0</v>
      </c>
      <c r="AE12" s="84">
        <f ca="1">SUMIF('Inversión-Financiación'!$C$4:$AP$20,$A12,'Inversión-Financiación'!AI$4:AI$20)</f>
        <v>0</v>
      </c>
      <c r="AF12" s="84">
        <f ca="1">SUMIF('Inversión-Financiación'!$C$4:$AP$20,$A12,'Inversión-Financiación'!AJ$4:AJ$20)</f>
        <v>0</v>
      </c>
      <c r="AG12" s="84">
        <f ca="1">SUMIF('Inversión-Financiación'!$C$4:$AP$20,$A12,'Inversión-Financiación'!AK$4:AK$20)</f>
        <v>0</v>
      </c>
      <c r="AH12" s="84">
        <f ca="1">SUMIF('Inversión-Financiación'!$C$4:$AP$20,$A12,'Inversión-Financiación'!AL$4:AL$20)</f>
        <v>0</v>
      </c>
      <c r="AI12" s="84">
        <f ca="1">SUMIF('Inversión-Financiación'!$C$4:$AP$20,$A12,'Inversión-Financiación'!AM$4:AM$20)</f>
        <v>0</v>
      </c>
      <c r="AJ12" s="84">
        <f ca="1">SUMIF('Inversión-Financiación'!$C$4:$AP$20,$A12,'Inversión-Financiación'!AN$4:AN$20)</f>
        <v>0</v>
      </c>
      <c r="AK12" s="84">
        <f ca="1">SUMIF('Inversión-Financiación'!$C$4:$AP$20,$A12,'Inversión-Financiación'!AO$4:AO$20)</f>
        <v>0</v>
      </c>
      <c r="AL12" s="84">
        <f ca="1">SUMIF('Inversión-Financiación'!$C$4:$AP$20,$A12,'Inversión-Financiación'!AP$4:AP$20)</f>
        <v>0</v>
      </c>
    </row>
    <row r="13" spans="1:38" hidden="1" outlineLevel="1">
      <c r="A13" t="s">
        <v>2</v>
      </c>
      <c r="B13" t="s">
        <v>44</v>
      </c>
      <c r="C13" s="84">
        <f ca="1">SUMIF('Inversión-Financiación'!$C$4:$AP$20,$A13,'Inversión-Financiación'!G$4:G$20)</f>
        <v>0</v>
      </c>
      <c r="D13" s="84">
        <f ca="1">SUMIF('Inversión-Financiación'!$C$4:$AP$20,$A13,'Inversión-Financiación'!H$4:H$20)</f>
        <v>0</v>
      </c>
      <c r="E13" s="84">
        <f ca="1">SUMIF('Inversión-Financiación'!$C$4:$AP$20,$A13,'Inversión-Financiación'!I$4:I$20)</f>
        <v>0</v>
      </c>
      <c r="F13" s="84">
        <f ca="1">SUMIF('Inversión-Financiación'!$C$4:$AP$20,$A13,'Inversión-Financiación'!J$4:J$20)</f>
        <v>0</v>
      </c>
      <c r="G13" s="84">
        <f ca="1">SUMIF('Inversión-Financiación'!$C$4:$AP$20,$A13,'Inversión-Financiación'!K$4:K$20)</f>
        <v>0</v>
      </c>
      <c r="H13" s="84">
        <f ca="1">SUMIF('Inversión-Financiación'!$C$4:$AP$20,$A13,'Inversión-Financiación'!L$4:L$20)</f>
        <v>0</v>
      </c>
      <c r="I13" s="84">
        <f ca="1">SUMIF('Inversión-Financiación'!$C$4:$AP$20,$A13,'Inversión-Financiación'!M$4:M$20)</f>
        <v>0</v>
      </c>
      <c r="J13" s="84">
        <f ca="1">SUMIF('Inversión-Financiación'!$C$4:$AP$20,$A13,'Inversión-Financiación'!N$4:N$20)</f>
        <v>0</v>
      </c>
      <c r="K13" s="84">
        <f ca="1">SUMIF('Inversión-Financiación'!$C$4:$AP$20,$A13,'Inversión-Financiación'!O$4:O$20)</f>
        <v>0</v>
      </c>
      <c r="L13" s="84">
        <f ca="1">SUMIF('Inversión-Financiación'!$C$4:$AP$20,$A13,'Inversión-Financiación'!P$4:P$20)</f>
        <v>0</v>
      </c>
      <c r="M13" s="84">
        <f ca="1">SUMIF('Inversión-Financiación'!$C$4:$AP$20,$A13,'Inversión-Financiación'!Q$4:Q$20)</f>
        <v>0</v>
      </c>
      <c r="N13" s="84">
        <f ca="1">SUMIF('Inversión-Financiación'!$C$4:$AP$20,$A13,'Inversión-Financiación'!R$4:R$20)</f>
        <v>0</v>
      </c>
      <c r="O13" s="85">
        <f ca="1">SUMIF('Inversión-Financiación'!$C$4:$AP$20,$A13,'Inversión-Financiación'!S$4:S$20)</f>
        <v>0</v>
      </c>
      <c r="P13" s="85">
        <f ca="1">SUMIF('Inversión-Financiación'!$C$4:$AP$20,$A13,'Inversión-Financiación'!T$4:T$20)</f>
        <v>0</v>
      </c>
      <c r="Q13" s="85">
        <f ca="1">SUMIF('Inversión-Financiación'!$C$4:$AP$20,$A13,'Inversión-Financiación'!U$4:U$20)</f>
        <v>0</v>
      </c>
      <c r="R13" s="85">
        <f ca="1">SUMIF('Inversión-Financiación'!$C$4:$AP$20,$A13,'Inversión-Financiación'!V$4:V$20)</f>
        <v>0</v>
      </c>
      <c r="S13" s="85">
        <f ca="1">SUMIF('Inversión-Financiación'!$C$4:$AP$20,$A13,'Inversión-Financiación'!W$4:W$20)</f>
        <v>0</v>
      </c>
      <c r="T13" s="85">
        <f ca="1">SUMIF('Inversión-Financiación'!$C$4:$AP$20,$A13,'Inversión-Financiación'!X$4:X$20)</f>
        <v>0</v>
      </c>
      <c r="U13" s="85">
        <f ca="1">SUMIF('Inversión-Financiación'!$C$4:$AP$20,$A13,'Inversión-Financiación'!Y$4:Y$20)</f>
        <v>0</v>
      </c>
      <c r="V13" s="85">
        <f ca="1">SUMIF('Inversión-Financiación'!$C$4:$AP$20,$A13,'Inversión-Financiación'!Z$4:Z$20)</f>
        <v>0</v>
      </c>
      <c r="W13" s="85">
        <f ca="1">SUMIF('Inversión-Financiación'!$C$4:$AP$20,$A13,'Inversión-Financiación'!AA$4:AA$20)</f>
        <v>0</v>
      </c>
      <c r="X13" s="85">
        <f ca="1">SUMIF('Inversión-Financiación'!$C$4:$AP$20,$A13,'Inversión-Financiación'!AB$4:AB$20)</f>
        <v>0</v>
      </c>
      <c r="Y13" s="85">
        <f ca="1">SUMIF('Inversión-Financiación'!$C$4:$AP$20,$A13,'Inversión-Financiación'!AC$4:AC$20)</f>
        <v>0</v>
      </c>
      <c r="Z13" s="85">
        <f ca="1">SUMIF('Inversión-Financiación'!$C$4:$AP$20,$A13,'Inversión-Financiación'!AD$4:AD$20)</f>
        <v>0</v>
      </c>
      <c r="AA13" s="84">
        <f ca="1">SUMIF('Inversión-Financiación'!$C$4:$AP$20,$A13,'Inversión-Financiación'!AE$4:AE$20)</f>
        <v>0</v>
      </c>
      <c r="AB13" s="84">
        <f ca="1">SUMIF('Inversión-Financiación'!$C$4:$AP$20,$A13,'Inversión-Financiación'!AF$4:AF$20)</f>
        <v>0</v>
      </c>
      <c r="AC13" s="84">
        <f ca="1">SUMIF('Inversión-Financiación'!$C$4:$AP$20,$A13,'Inversión-Financiación'!AG$4:AG$20)</f>
        <v>0</v>
      </c>
      <c r="AD13" s="84">
        <f ca="1">SUMIF('Inversión-Financiación'!$C$4:$AP$20,$A13,'Inversión-Financiación'!AH$4:AH$20)</f>
        <v>0</v>
      </c>
      <c r="AE13" s="84">
        <f ca="1">SUMIF('Inversión-Financiación'!$C$4:$AP$20,$A13,'Inversión-Financiación'!AI$4:AI$20)</f>
        <v>0</v>
      </c>
      <c r="AF13" s="84">
        <f ca="1">SUMIF('Inversión-Financiación'!$C$4:$AP$20,$A13,'Inversión-Financiación'!AJ$4:AJ$20)</f>
        <v>0</v>
      </c>
      <c r="AG13" s="84">
        <f ca="1">SUMIF('Inversión-Financiación'!$C$4:$AP$20,$A13,'Inversión-Financiación'!AK$4:AK$20)</f>
        <v>0</v>
      </c>
      <c r="AH13" s="84">
        <f ca="1">SUMIF('Inversión-Financiación'!$C$4:$AP$20,$A13,'Inversión-Financiación'!AL$4:AL$20)</f>
        <v>0</v>
      </c>
      <c r="AI13" s="84">
        <f ca="1">SUMIF('Inversión-Financiación'!$C$4:$AP$20,$A13,'Inversión-Financiación'!AM$4:AM$20)</f>
        <v>0</v>
      </c>
      <c r="AJ13" s="84">
        <f ca="1">SUMIF('Inversión-Financiación'!$C$4:$AP$20,$A13,'Inversión-Financiación'!AN$4:AN$20)</f>
        <v>0</v>
      </c>
      <c r="AK13" s="84">
        <f ca="1">SUMIF('Inversión-Financiación'!$C$4:$AP$20,$A13,'Inversión-Financiación'!AO$4:AO$20)</f>
        <v>0</v>
      </c>
      <c r="AL13" s="84">
        <f ca="1">SUMIF('Inversión-Financiación'!$C$4:$AP$20,$A13,'Inversión-Financiación'!AP$4:AP$20)</f>
        <v>0</v>
      </c>
    </row>
    <row r="14" spans="1:38" hidden="1" outlineLevel="1">
      <c r="A14" t="s">
        <v>30</v>
      </c>
      <c r="C14" s="84">
        <f ca="1">SUMIF('Inversión-Financiación'!$C$4:$AP$20,$A14,'Inversión-Financiación'!G$4:G$20)</f>
        <v>0</v>
      </c>
      <c r="D14" s="84">
        <f ca="1">SUMIF('Inversión-Financiación'!$C$4:$AP$20,$A14,'Inversión-Financiación'!H$4:H$20)</f>
        <v>0</v>
      </c>
      <c r="E14" s="84">
        <f ca="1">SUMIF('Inversión-Financiación'!$C$4:$AP$20,$A14,'Inversión-Financiación'!I$4:I$20)</f>
        <v>0</v>
      </c>
      <c r="F14" s="84">
        <f ca="1">SUMIF('Inversión-Financiación'!$C$4:$AP$20,$A14,'Inversión-Financiación'!J$4:J$20)</f>
        <v>0</v>
      </c>
      <c r="G14" s="84">
        <f ca="1">SUMIF('Inversión-Financiación'!$C$4:$AP$20,$A14,'Inversión-Financiación'!K$4:K$20)</f>
        <v>0</v>
      </c>
      <c r="H14" s="84">
        <f ca="1">SUMIF('Inversión-Financiación'!$C$4:$AP$20,$A14,'Inversión-Financiación'!L$4:L$20)</f>
        <v>0</v>
      </c>
      <c r="I14" s="84">
        <f ca="1">SUMIF('Inversión-Financiación'!$C$4:$AP$20,$A14,'Inversión-Financiación'!M$4:M$20)</f>
        <v>0</v>
      </c>
      <c r="J14" s="84">
        <f ca="1">SUMIF('Inversión-Financiación'!$C$4:$AP$20,$A14,'Inversión-Financiación'!N$4:N$20)</f>
        <v>0</v>
      </c>
      <c r="K14" s="84">
        <f ca="1">SUMIF('Inversión-Financiación'!$C$4:$AP$20,$A14,'Inversión-Financiación'!O$4:O$20)</f>
        <v>0</v>
      </c>
      <c r="L14" s="84">
        <f ca="1">SUMIF('Inversión-Financiación'!$C$4:$AP$20,$A14,'Inversión-Financiación'!P$4:P$20)</f>
        <v>0</v>
      </c>
      <c r="M14" s="84">
        <f ca="1">SUMIF('Inversión-Financiación'!$C$4:$AP$20,$A14,'Inversión-Financiación'!Q$4:Q$20)</f>
        <v>0</v>
      </c>
      <c r="N14" s="84">
        <f ca="1">SUMIF('Inversión-Financiación'!$C$4:$AP$20,$A14,'Inversión-Financiación'!R$4:R$20)</f>
        <v>0</v>
      </c>
      <c r="O14" s="85">
        <f ca="1">SUMIF('Inversión-Financiación'!$C$4:$AP$20,$A14,'Inversión-Financiación'!S$4:S$20)</f>
        <v>0</v>
      </c>
      <c r="P14" s="85">
        <f ca="1">SUMIF('Inversión-Financiación'!$C$4:$AP$20,$A14,'Inversión-Financiación'!T$4:T$20)</f>
        <v>0</v>
      </c>
      <c r="Q14" s="85">
        <f ca="1">SUMIF('Inversión-Financiación'!$C$4:$AP$20,$A14,'Inversión-Financiación'!U$4:U$20)</f>
        <v>0</v>
      </c>
      <c r="R14" s="85">
        <f ca="1">SUMIF('Inversión-Financiación'!$C$4:$AP$20,$A14,'Inversión-Financiación'!V$4:V$20)</f>
        <v>0</v>
      </c>
      <c r="S14" s="85">
        <f ca="1">SUMIF('Inversión-Financiación'!$C$4:$AP$20,$A14,'Inversión-Financiación'!W$4:W$20)</f>
        <v>0</v>
      </c>
      <c r="T14" s="85">
        <f ca="1">SUMIF('Inversión-Financiación'!$C$4:$AP$20,$A14,'Inversión-Financiación'!X$4:X$20)</f>
        <v>0</v>
      </c>
      <c r="U14" s="85">
        <f ca="1">SUMIF('Inversión-Financiación'!$C$4:$AP$20,$A14,'Inversión-Financiación'!Y$4:Y$20)</f>
        <v>0</v>
      </c>
      <c r="V14" s="85">
        <f ca="1">SUMIF('Inversión-Financiación'!$C$4:$AP$20,$A14,'Inversión-Financiación'!Z$4:Z$20)</f>
        <v>0</v>
      </c>
      <c r="W14" s="85">
        <f ca="1">SUMIF('Inversión-Financiación'!$C$4:$AP$20,$A14,'Inversión-Financiación'!AA$4:AA$20)</f>
        <v>0</v>
      </c>
      <c r="X14" s="85">
        <f ca="1">SUMIF('Inversión-Financiación'!$C$4:$AP$20,$A14,'Inversión-Financiación'!AB$4:AB$20)</f>
        <v>0</v>
      </c>
      <c r="Y14" s="85">
        <f ca="1">SUMIF('Inversión-Financiación'!$C$4:$AP$20,$A14,'Inversión-Financiación'!AC$4:AC$20)</f>
        <v>0</v>
      </c>
      <c r="Z14" s="85">
        <f ca="1">SUMIF('Inversión-Financiación'!$C$4:$AP$20,$A14,'Inversión-Financiación'!AD$4:AD$20)</f>
        <v>0</v>
      </c>
      <c r="AA14" s="84">
        <f ca="1">SUMIF('Inversión-Financiación'!$C$4:$AP$20,$A14,'Inversión-Financiación'!AE$4:AE$20)</f>
        <v>0</v>
      </c>
      <c r="AB14" s="84">
        <f ca="1">SUMIF('Inversión-Financiación'!$C$4:$AP$20,$A14,'Inversión-Financiación'!AF$4:AF$20)</f>
        <v>0</v>
      </c>
      <c r="AC14" s="84">
        <f ca="1">SUMIF('Inversión-Financiación'!$C$4:$AP$20,$A14,'Inversión-Financiación'!AG$4:AG$20)</f>
        <v>0</v>
      </c>
      <c r="AD14" s="84">
        <f ca="1">SUMIF('Inversión-Financiación'!$C$4:$AP$20,$A14,'Inversión-Financiación'!AH$4:AH$20)</f>
        <v>0</v>
      </c>
      <c r="AE14" s="84">
        <f ca="1">SUMIF('Inversión-Financiación'!$C$4:$AP$20,$A14,'Inversión-Financiación'!AI$4:AI$20)</f>
        <v>0</v>
      </c>
      <c r="AF14" s="84">
        <f ca="1">SUMIF('Inversión-Financiación'!$C$4:$AP$20,$A14,'Inversión-Financiación'!AJ$4:AJ$20)</f>
        <v>0</v>
      </c>
      <c r="AG14" s="84">
        <f ca="1">SUMIF('Inversión-Financiación'!$C$4:$AP$20,$A14,'Inversión-Financiación'!AK$4:AK$20)</f>
        <v>0</v>
      </c>
      <c r="AH14" s="84">
        <f ca="1">SUMIF('Inversión-Financiación'!$C$4:$AP$20,$A14,'Inversión-Financiación'!AL$4:AL$20)</f>
        <v>0</v>
      </c>
      <c r="AI14" s="84">
        <f ca="1">SUMIF('Inversión-Financiación'!$C$4:$AP$20,$A14,'Inversión-Financiación'!AM$4:AM$20)</f>
        <v>0</v>
      </c>
      <c r="AJ14" s="84">
        <f ca="1">SUMIF('Inversión-Financiación'!$C$4:$AP$20,$A14,'Inversión-Financiación'!AN$4:AN$20)</f>
        <v>0</v>
      </c>
      <c r="AK14" s="84">
        <f ca="1">SUMIF('Inversión-Financiación'!$C$4:$AP$20,$A14,'Inversión-Financiación'!AO$4:AO$20)</f>
        <v>0</v>
      </c>
      <c r="AL14" s="84">
        <f ca="1">SUMIF('Inversión-Financiación'!$C$4:$AP$20,$A14,'Inversión-Financiación'!AP$4:AP$20)</f>
        <v>0</v>
      </c>
    </row>
    <row r="15" spans="1:38" hidden="1" outlineLevel="1">
      <c r="A15" t="s">
        <v>31</v>
      </c>
      <c r="C15" s="84">
        <f ca="1">SUMIF('Inversión-Financiación'!$C$4:$AP$20,$A15,'Inversión-Financiación'!G$4:G$20)+Seguimiento!G21</f>
        <v>0</v>
      </c>
      <c r="D15" s="84">
        <f ca="1">SUMIF('Inversión-Financiación'!$C$4:$AP$20,$A15,'Inversión-Financiación'!H$4:H$20)</f>
        <v>0</v>
      </c>
      <c r="E15" s="84">
        <f ca="1">SUMIF('Inversión-Financiación'!$C$4:$AP$20,$A15,'Inversión-Financiación'!I$4:I$20)</f>
        <v>0</v>
      </c>
      <c r="F15" s="84">
        <f ca="1">SUMIF('Inversión-Financiación'!$C$4:$AP$20,$A15,'Inversión-Financiación'!J$4:J$20)</f>
        <v>0</v>
      </c>
      <c r="G15" s="84">
        <f ca="1">SUMIF('Inversión-Financiación'!$C$4:$AP$20,$A15,'Inversión-Financiación'!K$4:K$20)</f>
        <v>0</v>
      </c>
      <c r="H15" s="84">
        <f ca="1">SUMIF('Inversión-Financiación'!$C$4:$AP$20,$A15,'Inversión-Financiación'!L$4:L$20)</f>
        <v>0</v>
      </c>
      <c r="I15" s="84">
        <f ca="1">SUMIF('Inversión-Financiación'!$C$4:$AP$20,$A15,'Inversión-Financiación'!M$4:M$20)</f>
        <v>0</v>
      </c>
      <c r="J15" s="84">
        <f ca="1">SUMIF('Inversión-Financiación'!$C$4:$AP$20,$A15,'Inversión-Financiación'!N$4:N$20)</f>
        <v>0</v>
      </c>
      <c r="K15" s="84">
        <f ca="1">SUMIF('Inversión-Financiación'!$C$4:$AP$20,$A15,'Inversión-Financiación'!O$4:O$20)</f>
        <v>0</v>
      </c>
      <c r="L15" s="84">
        <f ca="1">SUMIF('Inversión-Financiación'!$C$4:$AP$20,$A15,'Inversión-Financiación'!P$4:P$20)</f>
        <v>0</v>
      </c>
      <c r="M15" s="84">
        <f ca="1">SUMIF('Inversión-Financiación'!$C$4:$AP$20,$A15,'Inversión-Financiación'!Q$4:Q$20)</f>
        <v>0</v>
      </c>
      <c r="N15" s="84">
        <f ca="1">SUMIF('Inversión-Financiación'!$C$4:$AP$20,$A15,'Inversión-Financiación'!R$4:R$20)</f>
        <v>0</v>
      </c>
      <c r="O15" s="85">
        <f ca="1">SUMIF('Inversión-Financiación'!$C$4:$AP$20,$A15,'Inversión-Financiación'!S$4:S$20)</f>
        <v>0</v>
      </c>
      <c r="P15" s="85">
        <f ca="1">SUMIF('Inversión-Financiación'!$C$4:$AP$20,$A15,'Inversión-Financiación'!T$4:T$20)</f>
        <v>0</v>
      </c>
      <c r="Q15" s="85">
        <f ca="1">SUMIF('Inversión-Financiación'!$C$4:$AP$20,$A15,'Inversión-Financiación'!U$4:U$20)</f>
        <v>0</v>
      </c>
      <c r="R15" s="85">
        <f ca="1">SUMIF('Inversión-Financiación'!$C$4:$AP$20,$A15,'Inversión-Financiación'!V$4:V$20)</f>
        <v>0</v>
      </c>
      <c r="S15" s="85">
        <f ca="1">SUMIF('Inversión-Financiación'!$C$4:$AP$20,$A15,'Inversión-Financiación'!W$4:W$20)</f>
        <v>0</v>
      </c>
      <c r="T15" s="85">
        <f ca="1">SUMIF('Inversión-Financiación'!$C$4:$AP$20,$A15,'Inversión-Financiación'!X$4:X$20)</f>
        <v>0</v>
      </c>
      <c r="U15" s="85">
        <f ca="1">SUMIF('Inversión-Financiación'!$C$4:$AP$20,$A15,'Inversión-Financiación'!Y$4:Y$20)</f>
        <v>0</v>
      </c>
      <c r="V15" s="85">
        <f ca="1">SUMIF('Inversión-Financiación'!$C$4:$AP$20,$A15,'Inversión-Financiación'!Z$4:Z$20)</f>
        <v>0</v>
      </c>
      <c r="W15" s="85">
        <f ca="1">SUMIF('Inversión-Financiación'!$C$4:$AP$20,$A15,'Inversión-Financiación'!AA$4:AA$20)</f>
        <v>0</v>
      </c>
      <c r="X15" s="85">
        <f ca="1">SUMIF('Inversión-Financiación'!$C$4:$AP$20,$A15,'Inversión-Financiación'!AB$4:AB$20)</f>
        <v>0</v>
      </c>
      <c r="Y15" s="85">
        <f ca="1">SUMIF('Inversión-Financiación'!$C$4:$AP$20,$A15,'Inversión-Financiación'!AC$4:AC$20)</f>
        <v>0</v>
      </c>
      <c r="Z15" s="85">
        <f ca="1">SUMIF('Inversión-Financiación'!$C$4:$AP$20,$A15,'Inversión-Financiación'!AD$4:AD$20)</f>
        <v>0</v>
      </c>
      <c r="AA15" s="84">
        <f ca="1">SUMIF('Inversión-Financiación'!$C$4:$AP$20,$A15,'Inversión-Financiación'!AE$4:AE$20)</f>
        <v>0</v>
      </c>
      <c r="AB15" s="84">
        <f ca="1">SUMIF('Inversión-Financiación'!$C$4:$AP$20,$A15,'Inversión-Financiación'!AF$4:AF$20)</f>
        <v>0</v>
      </c>
      <c r="AC15" s="84">
        <f ca="1">SUMIF('Inversión-Financiación'!$C$4:$AP$20,$A15,'Inversión-Financiación'!AG$4:AG$20)</f>
        <v>0</v>
      </c>
      <c r="AD15" s="84">
        <f ca="1">SUMIF('Inversión-Financiación'!$C$4:$AP$20,$A15,'Inversión-Financiación'!AH$4:AH$20)</f>
        <v>0</v>
      </c>
      <c r="AE15" s="84">
        <f ca="1">SUMIF('Inversión-Financiación'!$C$4:$AP$20,$A15,'Inversión-Financiación'!AI$4:AI$20)</f>
        <v>0</v>
      </c>
      <c r="AF15" s="84">
        <f ca="1">SUMIF('Inversión-Financiación'!$C$4:$AP$20,$A15,'Inversión-Financiación'!AJ$4:AJ$20)</f>
        <v>0</v>
      </c>
      <c r="AG15" s="84">
        <f ca="1">SUMIF('Inversión-Financiación'!$C$4:$AP$20,$A15,'Inversión-Financiación'!AK$4:AK$20)</f>
        <v>0</v>
      </c>
      <c r="AH15" s="84">
        <f ca="1">SUMIF('Inversión-Financiación'!$C$4:$AP$20,$A15,'Inversión-Financiación'!AL$4:AL$20)</f>
        <v>0</v>
      </c>
      <c r="AI15" s="84">
        <f ca="1">SUMIF('Inversión-Financiación'!$C$4:$AP$20,$A15,'Inversión-Financiación'!AM$4:AM$20)</f>
        <v>0</v>
      </c>
      <c r="AJ15" s="84">
        <f ca="1">SUMIF('Inversión-Financiación'!$C$4:$AP$20,$A15,'Inversión-Financiación'!AN$4:AN$20)</f>
        <v>0</v>
      </c>
      <c r="AK15" s="84">
        <f ca="1">SUMIF('Inversión-Financiación'!$C$4:$AP$20,$A15,'Inversión-Financiación'!AO$4:AO$20)</f>
        <v>0</v>
      </c>
      <c r="AL15" s="84">
        <f ca="1">SUMIF('Inversión-Financiación'!$C$4:$AP$20,$A15,'Inversión-Financiación'!AP$4:AP$20)</f>
        <v>0</v>
      </c>
    </row>
    <row r="16" spans="1:38" hidden="1" outlineLevel="1">
      <c r="A16" t="s">
        <v>333</v>
      </c>
      <c r="C16" s="84">
        <f ca="1">SUMIF('Inversión-Financiación'!$C$4:$AP$20,$A16,'Inversión-Financiación'!G$4:G$20)+Seguimiento!G19</f>
        <v>0</v>
      </c>
      <c r="D16" s="84">
        <f ca="1">SUMIF('Inversión-Financiación'!$C$4:$AP$20,$A16,'Inversión-Financiación'!H$4:H$20)</f>
        <v>0</v>
      </c>
      <c r="E16" s="84">
        <f ca="1">SUMIF('Inversión-Financiación'!$C$4:$AP$20,$A16,'Inversión-Financiación'!I$4:I$20)</f>
        <v>0</v>
      </c>
      <c r="F16" s="84">
        <f ca="1">SUMIF('Inversión-Financiación'!$C$4:$AP$20,$A16,'Inversión-Financiación'!J$4:J$20)</f>
        <v>0</v>
      </c>
      <c r="G16" s="84">
        <f ca="1">SUMIF('Inversión-Financiación'!$C$4:$AP$20,$A16,'Inversión-Financiación'!K$4:K$20)</f>
        <v>0</v>
      </c>
      <c r="H16" s="84">
        <f ca="1">SUMIF('Inversión-Financiación'!$C$4:$AP$20,$A16,'Inversión-Financiación'!L$4:L$20)</f>
        <v>0</v>
      </c>
      <c r="I16" s="84">
        <f ca="1">SUMIF('Inversión-Financiación'!$C$4:$AP$20,$A16,'Inversión-Financiación'!M$4:M$20)</f>
        <v>0</v>
      </c>
      <c r="J16" s="84">
        <f ca="1">SUMIF('Inversión-Financiación'!$C$4:$AP$20,$A16,'Inversión-Financiación'!N$4:N$20)</f>
        <v>0</v>
      </c>
      <c r="K16" s="84">
        <f ca="1">SUMIF('Inversión-Financiación'!$C$4:$AP$20,$A16,'Inversión-Financiación'!O$4:O$20)</f>
        <v>0</v>
      </c>
      <c r="L16" s="84">
        <f ca="1">SUMIF('Inversión-Financiación'!$C$4:$AP$20,$A16,'Inversión-Financiación'!P$4:P$20)</f>
        <v>0</v>
      </c>
      <c r="M16" s="84">
        <f ca="1">SUMIF('Inversión-Financiación'!$C$4:$AP$20,$A16,'Inversión-Financiación'!Q$4:Q$20)</f>
        <v>0</v>
      </c>
      <c r="N16" s="84">
        <f ca="1">SUMIF('Inversión-Financiación'!$C$4:$AP$20,$A16,'Inversión-Financiación'!R$4:R$20)</f>
        <v>0</v>
      </c>
      <c r="O16" s="85">
        <f ca="1">SUMIF('Inversión-Financiación'!$C$4:$AP$20,$A16,'Inversión-Financiación'!S$4:S$20)</f>
        <v>0</v>
      </c>
      <c r="P16" s="85">
        <f ca="1">SUMIF('Inversión-Financiación'!$C$4:$AP$20,$A16,'Inversión-Financiación'!T$4:T$20)</f>
        <v>0</v>
      </c>
      <c r="Q16" s="85">
        <f ca="1">SUMIF('Inversión-Financiación'!$C$4:$AP$20,$A16,'Inversión-Financiación'!U$4:U$20)</f>
        <v>0</v>
      </c>
      <c r="R16" s="85">
        <f ca="1">SUMIF('Inversión-Financiación'!$C$4:$AP$20,$A16,'Inversión-Financiación'!V$4:V$20)</f>
        <v>0</v>
      </c>
      <c r="S16" s="85">
        <f ca="1">SUMIF('Inversión-Financiación'!$C$4:$AP$20,$A16,'Inversión-Financiación'!W$4:W$20)</f>
        <v>0</v>
      </c>
      <c r="T16" s="85">
        <f ca="1">SUMIF('Inversión-Financiación'!$C$4:$AP$20,$A16,'Inversión-Financiación'!X$4:X$20)</f>
        <v>0</v>
      </c>
      <c r="U16" s="85">
        <f ca="1">SUMIF('Inversión-Financiación'!$C$4:$AP$20,$A16,'Inversión-Financiación'!Y$4:Y$20)</f>
        <v>0</v>
      </c>
      <c r="V16" s="85">
        <f ca="1">SUMIF('Inversión-Financiación'!$C$4:$AP$20,$A16,'Inversión-Financiación'!Z$4:Z$20)</f>
        <v>0</v>
      </c>
      <c r="W16" s="85">
        <f ca="1">SUMIF('Inversión-Financiación'!$C$4:$AP$20,$A16,'Inversión-Financiación'!AA$4:AA$20)</f>
        <v>0</v>
      </c>
      <c r="X16" s="85">
        <f ca="1">SUMIF('Inversión-Financiación'!$C$4:$AP$20,$A16,'Inversión-Financiación'!AB$4:AB$20)</f>
        <v>0</v>
      </c>
      <c r="Y16" s="85">
        <f ca="1">SUMIF('Inversión-Financiación'!$C$4:$AP$20,$A16,'Inversión-Financiación'!AC$4:AC$20)</f>
        <v>0</v>
      </c>
      <c r="Z16" s="85">
        <f ca="1">SUMIF('Inversión-Financiación'!$C$4:$AP$20,$A16,'Inversión-Financiación'!AD$4:AD$20)</f>
        <v>0</v>
      </c>
      <c r="AA16" s="84">
        <f ca="1">SUMIF('Inversión-Financiación'!$C$4:$AP$20,$A16,'Inversión-Financiación'!AE$4:AE$20)</f>
        <v>0</v>
      </c>
      <c r="AB16" s="84">
        <f ca="1">SUMIF('Inversión-Financiación'!$C$4:$AP$20,$A16,'Inversión-Financiación'!AF$4:AF$20)</f>
        <v>0</v>
      </c>
      <c r="AC16" s="84">
        <f ca="1">SUMIF('Inversión-Financiación'!$C$4:$AP$20,$A16,'Inversión-Financiación'!AG$4:AG$20)</f>
        <v>0</v>
      </c>
      <c r="AD16" s="84">
        <f ca="1">SUMIF('Inversión-Financiación'!$C$4:$AP$20,$A16,'Inversión-Financiación'!AH$4:AH$20)</f>
        <v>0</v>
      </c>
      <c r="AE16" s="84">
        <f ca="1">SUMIF('Inversión-Financiación'!$C$4:$AP$20,$A16,'Inversión-Financiación'!AI$4:AI$20)</f>
        <v>0</v>
      </c>
      <c r="AF16" s="84">
        <f ca="1">SUMIF('Inversión-Financiación'!$C$4:$AP$20,$A16,'Inversión-Financiación'!AJ$4:AJ$20)</f>
        <v>0</v>
      </c>
      <c r="AG16" s="84">
        <f ca="1">SUMIF('Inversión-Financiación'!$C$4:$AP$20,$A16,'Inversión-Financiación'!AK$4:AK$20)</f>
        <v>0</v>
      </c>
      <c r="AH16" s="84">
        <f ca="1">SUMIF('Inversión-Financiación'!$C$4:$AP$20,$A16,'Inversión-Financiación'!AL$4:AL$20)</f>
        <v>0</v>
      </c>
      <c r="AI16" s="84">
        <f ca="1">SUMIF('Inversión-Financiación'!$C$4:$AP$20,$A16,'Inversión-Financiación'!AM$4:AM$20)</f>
        <v>0</v>
      </c>
      <c r="AJ16" s="84">
        <f ca="1">SUMIF('Inversión-Financiación'!$C$4:$AP$20,$A16,'Inversión-Financiación'!AN$4:AN$20)</f>
        <v>0</v>
      </c>
      <c r="AK16" s="84">
        <f ca="1">SUMIF('Inversión-Financiación'!$C$4:$AP$20,$A16,'Inversión-Financiación'!AO$4:AO$20)</f>
        <v>0</v>
      </c>
      <c r="AL16" s="84">
        <f ca="1">SUMIF('Inversión-Financiación'!$C$4:$AP$20,$A16,'Inversión-Financiación'!AP$4:AP$20)</f>
        <v>0</v>
      </c>
    </row>
    <row r="17" spans="1:38" ht="15.75" collapsed="1">
      <c r="A17" s="90" t="s">
        <v>189</v>
      </c>
      <c r="B17" s="87"/>
      <c r="C17" s="88">
        <f t="shared" ref="C17:AL17" ca="1" si="0">SUM(C5:C15)</f>
        <v>0</v>
      </c>
      <c r="D17" s="88">
        <f t="shared" ca="1" si="0"/>
        <v>0</v>
      </c>
      <c r="E17" s="88">
        <f t="shared" ca="1" si="0"/>
        <v>0</v>
      </c>
      <c r="F17" s="88">
        <f t="shared" ca="1" si="0"/>
        <v>0</v>
      </c>
      <c r="G17" s="88">
        <f t="shared" ca="1" si="0"/>
        <v>0</v>
      </c>
      <c r="H17" s="88">
        <f t="shared" ca="1" si="0"/>
        <v>0</v>
      </c>
      <c r="I17" s="88">
        <f t="shared" ca="1" si="0"/>
        <v>0</v>
      </c>
      <c r="J17" s="88">
        <f t="shared" ca="1" si="0"/>
        <v>0</v>
      </c>
      <c r="K17" s="88">
        <f t="shared" ca="1" si="0"/>
        <v>0</v>
      </c>
      <c r="L17" s="88">
        <f t="shared" ca="1" si="0"/>
        <v>0</v>
      </c>
      <c r="M17" s="88">
        <f t="shared" ca="1" si="0"/>
        <v>0</v>
      </c>
      <c r="N17" s="88">
        <f t="shared" ca="1" si="0"/>
        <v>0</v>
      </c>
      <c r="O17" s="89">
        <f t="shared" ca="1" si="0"/>
        <v>0</v>
      </c>
      <c r="P17" s="89">
        <f t="shared" ca="1" si="0"/>
        <v>0</v>
      </c>
      <c r="Q17" s="89">
        <f t="shared" ca="1" si="0"/>
        <v>0</v>
      </c>
      <c r="R17" s="89">
        <f t="shared" ca="1" si="0"/>
        <v>0</v>
      </c>
      <c r="S17" s="89">
        <f t="shared" ca="1" si="0"/>
        <v>0</v>
      </c>
      <c r="T17" s="89">
        <f t="shared" ca="1" si="0"/>
        <v>0</v>
      </c>
      <c r="U17" s="89">
        <f t="shared" ca="1" si="0"/>
        <v>0</v>
      </c>
      <c r="V17" s="89">
        <f t="shared" ca="1" si="0"/>
        <v>0</v>
      </c>
      <c r="W17" s="89">
        <f t="shared" ca="1" si="0"/>
        <v>0</v>
      </c>
      <c r="X17" s="89">
        <f t="shared" ca="1" si="0"/>
        <v>0</v>
      </c>
      <c r="Y17" s="89">
        <f t="shared" ca="1" si="0"/>
        <v>0</v>
      </c>
      <c r="Z17" s="89">
        <f t="shared" ca="1" si="0"/>
        <v>0</v>
      </c>
      <c r="AA17" s="88">
        <f t="shared" ca="1" si="0"/>
        <v>0</v>
      </c>
      <c r="AB17" s="88">
        <f t="shared" ca="1" si="0"/>
        <v>0</v>
      </c>
      <c r="AC17" s="88">
        <f t="shared" ca="1" si="0"/>
        <v>0</v>
      </c>
      <c r="AD17" s="88">
        <f t="shared" ca="1" si="0"/>
        <v>0</v>
      </c>
      <c r="AE17" s="88">
        <f t="shared" ca="1" si="0"/>
        <v>0</v>
      </c>
      <c r="AF17" s="88">
        <f t="shared" ca="1" si="0"/>
        <v>0</v>
      </c>
      <c r="AG17" s="88">
        <f t="shared" ca="1" si="0"/>
        <v>0</v>
      </c>
      <c r="AH17" s="88">
        <f t="shared" ca="1" si="0"/>
        <v>0</v>
      </c>
      <c r="AI17" s="88">
        <f t="shared" ca="1" si="0"/>
        <v>0</v>
      </c>
      <c r="AJ17" s="88">
        <f t="shared" ca="1" si="0"/>
        <v>0</v>
      </c>
      <c r="AK17" s="88">
        <f t="shared" ca="1" si="0"/>
        <v>0</v>
      </c>
      <c r="AL17" s="88">
        <f t="shared" ca="1" si="0"/>
        <v>0</v>
      </c>
    </row>
    <row r="18" spans="1:38" ht="18.75">
      <c r="A18" s="17" t="s">
        <v>190</v>
      </c>
    </row>
    <row r="19" spans="1:38" hidden="1" outlineLevel="1">
      <c r="A19" t="s">
        <v>22</v>
      </c>
      <c r="B19" s="77"/>
      <c r="C19" s="84">
        <f t="shared" ref="C19:C30" ca="1" si="1">+SUM(C5)</f>
        <v>0</v>
      </c>
      <c r="D19" s="84">
        <f ca="1">SUM($C5:D5)</f>
        <v>0</v>
      </c>
      <c r="E19" s="84">
        <f ca="1">SUM($C5:E5)</f>
        <v>0</v>
      </c>
      <c r="F19" s="84">
        <f ca="1">SUM($C5:F5)</f>
        <v>0</v>
      </c>
      <c r="G19" s="84">
        <f ca="1">SUM($C5:G5)</f>
        <v>0</v>
      </c>
      <c r="H19" s="84">
        <f ca="1">SUM($C5:H5)</f>
        <v>0</v>
      </c>
      <c r="I19" s="84">
        <f ca="1">SUM($C5:I5)</f>
        <v>0</v>
      </c>
      <c r="J19" s="84">
        <f ca="1">SUM($C5:J5)</f>
        <v>0</v>
      </c>
      <c r="K19" s="84">
        <f ca="1">SUM($C5:K5)</f>
        <v>0</v>
      </c>
      <c r="L19" s="84">
        <f ca="1">SUM($C5:L5)</f>
        <v>0</v>
      </c>
      <c r="M19" s="84">
        <f ca="1">SUM($C5:M5)</f>
        <v>0</v>
      </c>
      <c r="N19" s="84">
        <f ca="1">SUM($C5:N5)</f>
        <v>0</v>
      </c>
      <c r="O19" s="85">
        <f ca="1">SUM($C5:O5)</f>
        <v>0</v>
      </c>
      <c r="P19" s="85">
        <f ca="1">SUM($C5:P5)</f>
        <v>0</v>
      </c>
      <c r="Q19" s="85">
        <f ca="1">SUM($C5:Q5)</f>
        <v>0</v>
      </c>
      <c r="R19" s="85">
        <f ca="1">SUM($C5:R5)</f>
        <v>0</v>
      </c>
      <c r="S19" s="85">
        <f ca="1">SUM($C5:S5)</f>
        <v>0</v>
      </c>
      <c r="T19" s="85">
        <f ca="1">SUM($C5:T5)</f>
        <v>0</v>
      </c>
      <c r="U19" s="85">
        <f ca="1">SUM($C5:U5)</f>
        <v>0</v>
      </c>
      <c r="V19" s="85">
        <f ca="1">SUM($C5:V5)</f>
        <v>0</v>
      </c>
      <c r="W19" s="85">
        <f ca="1">SUM($C5:W5)</f>
        <v>0</v>
      </c>
      <c r="X19" s="85">
        <f ca="1">SUM($C5:X5)</f>
        <v>0</v>
      </c>
      <c r="Y19" s="85">
        <f ca="1">SUM($C5:Y5)</f>
        <v>0</v>
      </c>
      <c r="Z19" s="85">
        <f ca="1">SUM($C5:Z5)</f>
        <v>0</v>
      </c>
      <c r="AA19" s="84">
        <f ca="1">SUM($C5:AA5)</f>
        <v>0</v>
      </c>
      <c r="AB19" s="84">
        <f ca="1">SUM($C5:AB5)</f>
        <v>0</v>
      </c>
      <c r="AC19" s="84">
        <f ca="1">SUM($C5:AC5)</f>
        <v>0</v>
      </c>
      <c r="AD19" s="84">
        <f ca="1">SUM($C5:AD5)</f>
        <v>0</v>
      </c>
      <c r="AE19" s="84">
        <f ca="1">SUM($C5:AE5)</f>
        <v>0</v>
      </c>
      <c r="AF19" s="84">
        <f ca="1">SUM($C5:AF5)</f>
        <v>0</v>
      </c>
      <c r="AG19" s="84">
        <f ca="1">SUM($C5:AG5)</f>
        <v>0</v>
      </c>
      <c r="AH19" s="84">
        <f ca="1">SUM($C5:AH5)</f>
        <v>0</v>
      </c>
      <c r="AI19" s="84">
        <f ca="1">SUM($C5:AI5)</f>
        <v>0</v>
      </c>
      <c r="AJ19" s="84">
        <f ca="1">SUM($C5:AJ5)</f>
        <v>0</v>
      </c>
      <c r="AK19" s="84">
        <f ca="1">SUM($C5:AK5)</f>
        <v>0</v>
      </c>
      <c r="AL19" s="84">
        <f ca="1">SUM($C5:AL5)</f>
        <v>0</v>
      </c>
    </row>
    <row r="20" spans="1:38" hidden="1" outlineLevel="1">
      <c r="A20" t="s">
        <v>23</v>
      </c>
      <c r="B20" s="77"/>
      <c r="C20" s="84">
        <f t="shared" ca="1" si="1"/>
        <v>0</v>
      </c>
      <c r="D20" s="84">
        <f ca="1">SUM($C6:D6)</f>
        <v>0</v>
      </c>
      <c r="E20" s="84">
        <f ca="1">SUM($C6:E6)</f>
        <v>0</v>
      </c>
      <c r="F20" s="84">
        <f ca="1">SUM($C6:F6)</f>
        <v>0</v>
      </c>
      <c r="G20" s="84">
        <f ca="1">SUM($C6:G6)</f>
        <v>0</v>
      </c>
      <c r="H20" s="84">
        <f ca="1">SUM($C6:H6)</f>
        <v>0</v>
      </c>
      <c r="I20" s="84">
        <f ca="1">SUM($C6:I6)</f>
        <v>0</v>
      </c>
      <c r="J20" s="84">
        <f ca="1">SUM($C6:J6)</f>
        <v>0</v>
      </c>
      <c r="K20" s="84">
        <f ca="1">SUM($C6:K6)</f>
        <v>0</v>
      </c>
      <c r="L20" s="84">
        <f ca="1">SUM($C6:L6)</f>
        <v>0</v>
      </c>
      <c r="M20" s="84">
        <f ca="1">SUM($C6:M6)</f>
        <v>0</v>
      </c>
      <c r="N20" s="84">
        <f ca="1">SUM($C6:N6)</f>
        <v>0</v>
      </c>
      <c r="O20" s="85">
        <f ca="1">SUM($C6:O6)</f>
        <v>0</v>
      </c>
      <c r="P20" s="85">
        <f ca="1">SUM($C6:P6)</f>
        <v>0</v>
      </c>
      <c r="Q20" s="85">
        <f ca="1">SUM($C6:Q6)</f>
        <v>0</v>
      </c>
      <c r="R20" s="85">
        <f ca="1">SUM($C6:R6)</f>
        <v>0</v>
      </c>
      <c r="S20" s="85">
        <f ca="1">SUM($C6:S6)</f>
        <v>0</v>
      </c>
      <c r="T20" s="85">
        <f ca="1">SUM($C6:T6)</f>
        <v>0</v>
      </c>
      <c r="U20" s="85">
        <f ca="1">SUM($C6:U6)</f>
        <v>0</v>
      </c>
      <c r="V20" s="85">
        <f ca="1">SUM($C6:V6)</f>
        <v>0</v>
      </c>
      <c r="W20" s="85">
        <f ca="1">SUM($C6:W6)</f>
        <v>0</v>
      </c>
      <c r="X20" s="85">
        <f ca="1">SUM($C6:X6)</f>
        <v>0</v>
      </c>
      <c r="Y20" s="85">
        <f ca="1">SUM($C6:Y6)</f>
        <v>0</v>
      </c>
      <c r="Z20" s="85">
        <f ca="1">SUM($C6:Z6)</f>
        <v>0</v>
      </c>
      <c r="AA20" s="84">
        <f ca="1">SUM($C6:AA6)</f>
        <v>0</v>
      </c>
      <c r="AB20" s="84">
        <f ca="1">SUM($C6:AB6)</f>
        <v>0</v>
      </c>
      <c r="AC20" s="84">
        <f ca="1">SUM($C6:AC6)</f>
        <v>0</v>
      </c>
      <c r="AD20" s="84">
        <f ca="1">SUM($C6:AD6)</f>
        <v>0</v>
      </c>
      <c r="AE20" s="84">
        <f ca="1">SUM($C6:AE6)</f>
        <v>0</v>
      </c>
      <c r="AF20" s="84">
        <f ca="1">SUM($C6:AF6)</f>
        <v>0</v>
      </c>
      <c r="AG20" s="84">
        <f ca="1">SUM($C6:AG6)</f>
        <v>0</v>
      </c>
      <c r="AH20" s="84">
        <f ca="1">SUM($C6:AH6)</f>
        <v>0</v>
      </c>
      <c r="AI20" s="84">
        <f ca="1">SUM($C6:AI6)</f>
        <v>0</v>
      </c>
      <c r="AJ20" s="84">
        <f ca="1">SUM($C6:AJ6)</f>
        <v>0</v>
      </c>
      <c r="AK20" s="84">
        <f ca="1">SUM($C6:AK6)</f>
        <v>0</v>
      </c>
      <c r="AL20" s="84">
        <f ca="1">SUM($C6:AL6)</f>
        <v>0</v>
      </c>
    </row>
    <row r="21" spans="1:38" hidden="1" outlineLevel="1">
      <c r="A21" t="s">
        <v>24</v>
      </c>
      <c r="B21" s="77"/>
      <c r="C21" s="84">
        <f t="shared" ca="1" si="1"/>
        <v>0</v>
      </c>
      <c r="D21" s="84">
        <f ca="1">SUM($C7:D7)</f>
        <v>0</v>
      </c>
      <c r="E21" s="84">
        <f ca="1">SUM($C7:E7)</f>
        <v>0</v>
      </c>
      <c r="F21" s="84">
        <f ca="1">SUM($C7:F7)</f>
        <v>0</v>
      </c>
      <c r="G21" s="84">
        <f ca="1">SUM($C7:G7)</f>
        <v>0</v>
      </c>
      <c r="H21" s="84">
        <f ca="1">SUM($C7:H7)</f>
        <v>0</v>
      </c>
      <c r="I21" s="84">
        <f ca="1">SUM($C7:I7)</f>
        <v>0</v>
      </c>
      <c r="J21" s="84">
        <f ca="1">SUM($C7:J7)</f>
        <v>0</v>
      </c>
      <c r="K21" s="84">
        <f ca="1">SUM($C7:K7)</f>
        <v>0</v>
      </c>
      <c r="L21" s="84">
        <f ca="1">SUM($C7:L7)</f>
        <v>0</v>
      </c>
      <c r="M21" s="84">
        <f ca="1">SUM($C7:M7)</f>
        <v>0</v>
      </c>
      <c r="N21" s="84">
        <f ca="1">SUM($C7:N7)</f>
        <v>0</v>
      </c>
      <c r="O21" s="85">
        <f ca="1">SUM($C7:O7)</f>
        <v>0</v>
      </c>
      <c r="P21" s="85">
        <f ca="1">SUM($C7:P7)</f>
        <v>0</v>
      </c>
      <c r="Q21" s="85">
        <f ca="1">SUM($C7:Q7)</f>
        <v>0</v>
      </c>
      <c r="R21" s="85">
        <f ca="1">SUM($C7:R7)</f>
        <v>0</v>
      </c>
      <c r="S21" s="85">
        <f ca="1">SUM($C7:S7)</f>
        <v>0</v>
      </c>
      <c r="T21" s="85">
        <f ca="1">SUM($C7:T7)</f>
        <v>0</v>
      </c>
      <c r="U21" s="85">
        <f ca="1">SUM($C7:U7)</f>
        <v>0</v>
      </c>
      <c r="V21" s="85">
        <f ca="1">SUM($C7:V7)</f>
        <v>0</v>
      </c>
      <c r="W21" s="85">
        <f ca="1">SUM($C7:W7)</f>
        <v>0</v>
      </c>
      <c r="X21" s="85">
        <f ca="1">SUM($C7:X7)</f>
        <v>0</v>
      </c>
      <c r="Y21" s="85">
        <f ca="1">SUM($C7:Y7)</f>
        <v>0</v>
      </c>
      <c r="Z21" s="85">
        <f ca="1">SUM($C7:Z7)</f>
        <v>0</v>
      </c>
      <c r="AA21" s="84">
        <f ca="1">SUM($C7:AA7)</f>
        <v>0</v>
      </c>
      <c r="AB21" s="84">
        <f ca="1">SUM($C7:AB7)</f>
        <v>0</v>
      </c>
      <c r="AC21" s="84">
        <f ca="1">SUM($C7:AC7)</f>
        <v>0</v>
      </c>
      <c r="AD21" s="84">
        <f ca="1">SUM($C7:AD7)</f>
        <v>0</v>
      </c>
      <c r="AE21" s="84">
        <f ca="1">SUM($C7:AE7)</f>
        <v>0</v>
      </c>
      <c r="AF21" s="84">
        <f ca="1">SUM($C7:AF7)</f>
        <v>0</v>
      </c>
      <c r="AG21" s="84">
        <f ca="1">SUM($C7:AG7)</f>
        <v>0</v>
      </c>
      <c r="AH21" s="84">
        <f ca="1">SUM($C7:AH7)</f>
        <v>0</v>
      </c>
      <c r="AI21" s="84">
        <f ca="1">SUM($C7:AI7)</f>
        <v>0</v>
      </c>
      <c r="AJ21" s="84">
        <f ca="1">SUM($C7:AJ7)</f>
        <v>0</v>
      </c>
      <c r="AK21" s="84">
        <f ca="1">SUM($C7:AK7)</f>
        <v>0</v>
      </c>
      <c r="AL21" s="84">
        <f ca="1">SUM($C7:AL7)</f>
        <v>0</v>
      </c>
    </row>
    <row r="22" spans="1:38" hidden="1" outlineLevel="1">
      <c r="A22" t="s">
        <v>25</v>
      </c>
      <c r="B22" s="77"/>
      <c r="C22" s="84">
        <f t="shared" ca="1" si="1"/>
        <v>0</v>
      </c>
      <c r="D22" s="84">
        <f ca="1">SUM($C8:D8)</f>
        <v>0</v>
      </c>
      <c r="E22" s="84">
        <f ca="1">SUM($C8:E8)</f>
        <v>0</v>
      </c>
      <c r="F22" s="84">
        <f ca="1">SUM($C8:F8)</f>
        <v>0</v>
      </c>
      <c r="G22" s="84">
        <f ca="1">SUM($C8:G8)</f>
        <v>0</v>
      </c>
      <c r="H22" s="84">
        <f ca="1">SUM($C8:H8)</f>
        <v>0</v>
      </c>
      <c r="I22" s="84">
        <f ca="1">SUM($C8:I8)</f>
        <v>0</v>
      </c>
      <c r="J22" s="84">
        <f ca="1">SUM($C8:J8)</f>
        <v>0</v>
      </c>
      <c r="K22" s="84">
        <f ca="1">SUM($C8:K8)</f>
        <v>0</v>
      </c>
      <c r="L22" s="84">
        <f ca="1">SUM($C8:L8)</f>
        <v>0</v>
      </c>
      <c r="M22" s="84">
        <f ca="1">SUM($C8:M8)</f>
        <v>0</v>
      </c>
      <c r="N22" s="84">
        <f ca="1">SUM($C8:N8)</f>
        <v>0</v>
      </c>
      <c r="O22" s="85">
        <f ca="1">SUM($C8:O8)</f>
        <v>0</v>
      </c>
      <c r="P22" s="85">
        <f ca="1">SUM($C8:P8)</f>
        <v>0</v>
      </c>
      <c r="Q22" s="85">
        <f ca="1">SUM($C8:Q8)</f>
        <v>0</v>
      </c>
      <c r="R22" s="85">
        <f ca="1">SUM($C8:R8)</f>
        <v>0</v>
      </c>
      <c r="S22" s="85">
        <f ca="1">SUM($C8:S8)</f>
        <v>0</v>
      </c>
      <c r="T22" s="85">
        <f ca="1">SUM($C8:T8)</f>
        <v>0</v>
      </c>
      <c r="U22" s="85">
        <f ca="1">SUM($C8:U8)</f>
        <v>0</v>
      </c>
      <c r="V22" s="85">
        <f ca="1">SUM($C8:V8)</f>
        <v>0</v>
      </c>
      <c r="W22" s="85">
        <f ca="1">SUM($C8:W8)</f>
        <v>0</v>
      </c>
      <c r="X22" s="85">
        <f ca="1">SUM($C8:X8)</f>
        <v>0</v>
      </c>
      <c r="Y22" s="85">
        <f ca="1">SUM($C8:Y8)</f>
        <v>0</v>
      </c>
      <c r="Z22" s="85">
        <f ca="1">SUM($C8:Z8)</f>
        <v>0</v>
      </c>
      <c r="AA22" s="84">
        <f ca="1">SUM($C8:AA8)</f>
        <v>0</v>
      </c>
      <c r="AB22" s="84">
        <f ca="1">SUM($C8:AB8)</f>
        <v>0</v>
      </c>
      <c r="AC22" s="84">
        <f ca="1">SUM($C8:AC8)</f>
        <v>0</v>
      </c>
      <c r="AD22" s="84">
        <f ca="1">SUM($C8:AD8)</f>
        <v>0</v>
      </c>
      <c r="AE22" s="84">
        <f ca="1">SUM($C8:AE8)</f>
        <v>0</v>
      </c>
      <c r="AF22" s="84">
        <f ca="1">SUM($C8:AF8)</f>
        <v>0</v>
      </c>
      <c r="AG22" s="84">
        <f ca="1">SUM($C8:AG8)</f>
        <v>0</v>
      </c>
      <c r="AH22" s="84">
        <f ca="1">SUM($C8:AH8)</f>
        <v>0</v>
      </c>
      <c r="AI22" s="84">
        <f ca="1">SUM($C8:AI8)</f>
        <v>0</v>
      </c>
      <c r="AJ22" s="84">
        <f ca="1">SUM($C8:AJ8)</f>
        <v>0</v>
      </c>
      <c r="AK22" s="84">
        <f ca="1">SUM($C8:AK8)</f>
        <v>0</v>
      </c>
      <c r="AL22" s="84">
        <f ca="1">SUM($C8:AL8)</f>
        <v>0</v>
      </c>
    </row>
    <row r="23" spans="1:38" hidden="1" outlineLevel="1">
      <c r="A23" t="s">
        <v>26</v>
      </c>
      <c r="B23" s="77"/>
      <c r="C23" s="84">
        <f t="shared" ca="1" si="1"/>
        <v>0</v>
      </c>
      <c r="D23" s="84">
        <f ca="1">SUM($C9:D9)</f>
        <v>0</v>
      </c>
      <c r="E23" s="84">
        <f ca="1">SUM($C9:E9)</f>
        <v>0</v>
      </c>
      <c r="F23" s="84">
        <f ca="1">SUM($C9:F9)</f>
        <v>0</v>
      </c>
      <c r="G23" s="84">
        <f ca="1">SUM($C9:G9)</f>
        <v>0</v>
      </c>
      <c r="H23" s="84">
        <f ca="1">SUM($C9:H9)</f>
        <v>0</v>
      </c>
      <c r="I23" s="84">
        <f ca="1">SUM($C9:I9)</f>
        <v>0</v>
      </c>
      <c r="J23" s="84">
        <f ca="1">SUM($C9:J9)</f>
        <v>0</v>
      </c>
      <c r="K23" s="84">
        <f ca="1">SUM($C9:K9)</f>
        <v>0</v>
      </c>
      <c r="L23" s="84">
        <f ca="1">SUM($C9:L9)</f>
        <v>0</v>
      </c>
      <c r="M23" s="84">
        <f ca="1">SUM($C9:M9)</f>
        <v>0</v>
      </c>
      <c r="N23" s="84">
        <f ca="1">SUM($C9:N9)</f>
        <v>0</v>
      </c>
      <c r="O23" s="85">
        <f ca="1">SUM($C9:O9)</f>
        <v>0</v>
      </c>
      <c r="P23" s="85">
        <f ca="1">SUM($C9:P9)</f>
        <v>0</v>
      </c>
      <c r="Q23" s="85">
        <f ca="1">SUM($C9:Q9)</f>
        <v>0</v>
      </c>
      <c r="R23" s="85">
        <f ca="1">SUM($C9:R9)</f>
        <v>0</v>
      </c>
      <c r="S23" s="85">
        <f ca="1">SUM($C9:S9)</f>
        <v>0</v>
      </c>
      <c r="T23" s="85">
        <f ca="1">SUM($C9:T9)</f>
        <v>0</v>
      </c>
      <c r="U23" s="85">
        <f ca="1">SUM($C9:U9)</f>
        <v>0</v>
      </c>
      <c r="V23" s="85">
        <f ca="1">SUM($C9:V9)</f>
        <v>0</v>
      </c>
      <c r="W23" s="85">
        <f ca="1">SUM($C9:W9)</f>
        <v>0</v>
      </c>
      <c r="X23" s="85">
        <f ca="1">SUM($C9:X9)</f>
        <v>0</v>
      </c>
      <c r="Y23" s="85">
        <f ca="1">SUM($C9:Y9)</f>
        <v>0</v>
      </c>
      <c r="Z23" s="85">
        <f ca="1">SUM($C9:Z9)</f>
        <v>0</v>
      </c>
      <c r="AA23" s="84">
        <f ca="1">SUM($C9:AA9)</f>
        <v>0</v>
      </c>
      <c r="AB23" s="84">
        <f ca="1">SUM($C9:AB9)</f>
        <v>0</v>
      </c>
      <c r="AC23" s="84">
        <f ca="1">SUM($C9:AC9)</f>
        <v>0</v>
      </c>
      <c r="AD23" s="84">
        <f ca="1">SUM($C9:AD9)</f>
        <v>0</v>
      </c>
      <c r="AE23" s="84">
        <f ca="1">SUM($C9:AE9)</f>
        <v>0</v>
      </c>
      <c r="AF23" s="84">
        <f ca="1">SUM($C9:AF9)</f>
        <v>0</v>
      </c>
      <c r="AG23" s="84">
        <f ca="1">SUM($C9:AG9)</f>
        <v>0</v>
      </c>
      <c r="AH23" s="84">
        <f ca="1">SUM($C9:AH9)</f>
        <v>0</v>
      </c>
      <c r="AI23" s="84">
        <f ca="1">SUM($C9:AI9)</f>
        <v>0</v>
      </c>
      <c r="AJ23" s="84">
        <f ca="1">SUM($C9:AJ9)</f>
        <v>0</v>
      </c>
      <c r="AK23" s="84">
        <f ca="1">SUM($C9:AK9)</f>
        <v>0</v>
      </c>
      <c r="AL23" s="84">
        <f ca="1">SUM($C9:AL9)</f>
        <v>0</v>
      </c>
    </row>
    <row r="24" spans="1:38" hidden="1" outlineLevel="1">
      <c r="A24" t="s">
        <v>27</v>
      </c>
      <c r="B24" s="77"/>
      <c r="C24" s="84">
        <f t="shared" ca="1" si="1"/>
        <v>0</v>
      </c>
      <c r="D24" s="84">
        <f ca="1">SUM($C10:D10)</f>
        <v>0</v>
      </c>
      <c r="E24" s="84">
        <f ca="1">SUM($C10:E10)</f>
        <v>0</v>
      </c>
      <c r="F24" s="84">
        <f ca="1">SUM($C10:F10)</f>
        <v>0</v>
      </c>
      <c r="G24" s="84">
        <f ca="1">SUM($C10:G10)</f>
        <v>0</v>
      </c>
      <c r="H24" s="84">
        <f ca="1">SUM($C10:H10)</f>
        <v>0</v>
      </c>
      <c r="I24" s="84">
        <f ca="1">SUM($C10:I10)</f>
        <v>0</v>
      </c>
      <c r="J24" s="84">
        <f ca="1">SUM($C10:J10)</f>
        <v>0</v>
      </c>
      <c r="K24" s="84">
        <f ca="1">SUM($C10:K10)</f>
        <v>0</v>
      </c>
      <c r="L24" s="84">
        <f ca="1">SUM($C10:L10)</f>
        <v>0</v>
      </c>
      <c r="M24" s="84">
        <f ca="1">SUM($C10:M10)</f>
        <v>0</v>
      </c>
      <c r="N24" s="84">
        <f ca="1">SUM($C10:N10)</f>
        <v>0</v>
      </c>
      <c r="O24" s="85">
        <f ca="1">SUM($C10:O10)</f>
        <v>0</v>
      </c>
      <c r="P24" s="85">
        <f ca="1">SUM($C10:P10)</f>
        <v>0</v>
      </c>
      <c r="Q24" s="85">
        <f ca="1">SUM($C10:Q10)</f>
        <v>0</v>
      </c>
      <c r="R24" s="85">
        <f ca="1">SUM($C10:R10)</f>
        <v>0</v>
      </c>
      <c r="S24" s="85">
        <f ca="1">SUM($C10:S10)</f>
        <v>0</v>
      </c>
      <c r="T24" s="85">
        <f ca="1">SUM($C10:T10)</f>
        <v>0</v>
      </c>
      <c r="U24" s="85">
        <f ca="1">SUM($C10:U10)</f>
        <v>0</v>
      </c>
      <c r="V24" s="85">
        <f ca="1">SUM($C10:V10)</f>
        <v>0</v>
      </c>
      <c r="W24" s="85">
        <f ca="1">SUM($C10:W10)</f>
        <v>0</v>
      </c>
      <c r="X24" s="85">
        <f ca="1">SUM($C10:X10)</f>
        <v>0</v>
      </c>
      <c r="Y24" s="85">
        <f ca="1">SUM($C10:Y10)</f>
        <v>0</v>
      </c>
      <c r="Z24" s="85">
        <f ca="1">SUM($C10:Z10)</f>
        <v>0</v>
      </c>
      <c r="AA24" s="84">
        <f ca="1">SUM($C10:AA10)</f>
        <v>0</v>
      </c>
      <c r="AB24" s="84">
        <f ca="1">SUM($C10:AB10)</f>
        <v>0</v>
      </c>
      <c r="AC24" s="84">
        <f ca="1">SUM($C10:AC10)</f>
        <v>0</v>
      </c>
      <c r="AD24" s="84">
        <f ca="1">SUM($C10:AD10)</f>
        <v>0</v>
      </c>
      <c r="AE24" s="84">
        <f ca="1">SUM($C10:AE10)</f>
        <v>0</v>
      </c>
      <c r="AF24" s="84">
        <f ca="1">SUM($C10:AF10)</f>
        <v>0</v>
      </c>
      <c r="AG24" s="84">
        <f ca="1">SUM($C10:AG10)</f>
        <v>0</v>
      </c>
      <c r="AH24" s="84">
        <f ca="1">SUM($C10:AH10)</f>
        <v>0</v>
      </c>
      <c r="AI24" s="84">
        <f ca="1">SUM($C10:AI10)</f>
        <v>0</v>
      </c>
      <c r="AJ24" s="84">
        <f ca="1">SUM($C10:AJ10)</f>
        <v>0</v>
      </c>
      <c r="AK24" s="84">
        <f ca="1">SUM($C10:AK10)</f>
        <v>0</v>
      </c>
      <c r="AL24" s="84">
        <f ca="1">SUM($C10:AL10)</f>
        <v>0</v>
      </c>
    </row>
    <row r="25" spans="1:38" hidden="1" outlineLevel="1">
      <c r="A25" t="s">
        <v>28</v>
      </c>
      <c r="B25" s="77"/>
      <c r="C25" s="84">
        <f ca="1">+SUM(C11)</f>
        <v>0</v>
      </c>
      <c r="D25" s="84">
        <f ca="1">SUM($C11:D11)</f>
        <v>0</v>
      </c>
      <c r="E25" s="84">
        <f ca="1">SUM($C11:E11)</f>
        <v>0</v>
      </c>
      <c r="F25" s="84">
        <f ca="1">SUM($C11:F11)</f>
        <v>0</v>
      </c>
      <c r="G25" s="84">
        <f ca="1">SUM($C11:G11)</f>
        <v>0</v>
      </c>
      <c r="H25" s="84">
        <f ca="1">SUM($C11:H11)</f>
        <v>0</v>
      </c>
      <c r="I25" s="84">
        <f ca="1">SUM($C11:I11)</f>
        <v>0</v>
      </c>
      <c r="J25" s="84">
        <f ca="1">SUM($C11:J11)</f>
        <v>0</v>
      </c>
      <c r="K25" s="84">
        <f ca="1">SUM($C11:K11)</f>
        <v>0</v>
      </c>
      <c r="L25" s="84">
        <f ca="1">SUM($C11:L11)</f>
        <v>0</v>
      </c>
      <c r="M25" s="84">
        <f ca="1">SUM($C11:M11)</f>
        <v>0</v>
      </c>
      <c r="N25" s="84">
        <f ca="1">SUM($C11:N11)</f>
        <v>0</v>
      </c>
      <c r="O25" s="85">
        <f ca="1">SUM($C11:O11)</f>
        <v>0</v>
      </c>
      <c r="P25" s="85">
        <f ca="1">SUM($C11:P11)</f>
        <v>0</v>
      </c>
      <c r="Q25" s="85">
        <f ca="1">SUM($C11:Q11)</f>
        <v>0</v>
      </c>
      <c r="R25" s="85">
        <f ca="1">SUM($C11:R11)</f>
        <v>0</v>
      </c>
      <c r="S25" s="85">
        <f ca="1">SUM($C11:S11)</f>
        <v>0</v>
      </c>
      <c r="T25" s="85">
        <f ca="1">SUM($C11:T11)</f>
        <v>0</v>
      </c>
      <c r="U25" s="85">
        <f ca="1">SUM($C11:U11)</f>
        <v>0</v>
      </c>
      <c r="V25" s="85">
        <f ca="1">SUM($C11:V11)</f>
        <v>0</v>
      </c>
      <c r="W25" s="85">
        <f ca="1">SUM($C11:W11)</f>
        <v>0</v>
      </c>
      <c r="X25" s="85">
        <f ca="1">SUM($C11:X11)</f>
        <v>0</v>
      </c>
      <c r="Y25" s="85">
        <f ca="1">SUM($C11:Y11)</f>
        <v>0</v>
      </c>
      <c r="Z25" s="85">
        <f ca="1">SUM($C11:Z11)</f>
        <v>0</v>
      </c>
      <c r="AA25" s="84">
        <f ca="1">SUM($C11:AA11)</f>
        <v>0</v>
      </c>
      <c r="AB25" s="84">
        <f ca="1">SUM($C11:AB11)</f>
        <v>0</v>
      </c>
      <c r="AC25" s="84">
        <f ca="1">SUM($C11:AC11)</f>
        <v>0</v>
      </c>
      <c r="AD25" s="84">
        <f ca="1">SUM($C11:AD11)</f>
        <v>0</v>
      </c>
      <c r="AE25" s="84">
        <f ca="1">SUM($C11:AE11)</f>
        <v>0</v>
      </c>
      <c r="AF25" s="84">
        <f ca="1">SUM($C11:AF11)</f>
        <v>0</v>
      </c>
      <c r="AG25" s="84">
        <f ca="1">SUM($C11:AG11)</f>
        <v>0</v>
      </c>
      <c r="AH25" s="84">
        <f ca="1">SUM($C11:AH11)</f>
        <v>0</v>
      </c>
      <c r="AI25" s="84">
        <f ca="1">SUM($C11:AI11)</f>
        <v>0</v>
      </c>
      <c r="AJ25" s="84">
        <f ca="1">SUM($C11:AJ11)</f>
        <v>0</v>
      </c>
      <c r="AK25" s="84">
        <f ca="1">SUM($C11:AK11)</f>
        <v>0</v>
      </c>
      <c r="AL25" s="84">
        <f ca="1">SUM($C11:AL11)</f>
        <v>0</v>
      </c>
    </row>
    <row r="26" spans="1:38" hidden="1" outlineLevel="1">
      <c r="A26" t="s">
        <v>29</v>
      </c>
      <c r="B26" s="77"/>
      <c r="C26" s="84">
        <f t="shared" ca="1" si="1"/>
        <v>0</v>
      </c>
      <c r="D26" s="84">
        <f ca="1">SUM($C12:D12)</f>
        <v>0</v>
      </c>
      <c r="E26" s="84">
        <f ca="1">SUM($C12:E12)</f>
        <v>0</v>
      </c>
      <c r="F26" s="84">
        <f ca="1">SUM($C12:F12)</f>
        <v>0</v>
      </c>
      <c r="G26" s="84">
        <f ca="1">SUM($C12:G12)</f>
        <v>0</v>
      </c>
      <c r="H26" s="84">
        <f ca="1">SUM($C12:H12)</f>
        <v>0</v>
      </c>
      <c r="I26" s="84">
        <f ca="1">SUM($C12:I12)</f>
        <v>0</v>
      </c>
      <c r="J26" s="84">
        <f ca="1">SUM($C12:J12)</f>
        <v>0</v>
      </c>
      <c r="K26" s="84">
        <f ca="1">SUM($C12:K12)</f>
        <v>0</v>
      </c>
      <c r="L26" s="84">
        <f ca="1">SUM($C12:L12)</f>
        <v>0</v>
      </c>
      <c r="M26" s="84">
        <f ca="1">SUM($C12:M12)</f>
        <v>0</v>
      </c>
      <c r="N26" s="84">
        <f ca="1">SUM($C12:N12)</f>
        <v>0</v>
      </c>
      <c r="O26" s="85">
        <f ca="1">SUM($C12:O12)</f>
        <v>0</v>
      </c>
      <c r="P26" s="85">
        <f ca="1">SUM($C12:P12)</f>
        <v>0</v>
      </c>
      <c r="Q26" s="85">
        <f ca="1">SUM($C12:Q12)</f>
        <v>0</v>
      </c>
      <c r="R26" s="85">
        <f ca="1">SUM($C12:R12)</f>
        <v>0</v>
      </c>
      <c r="S26" s="85">
        <f ca="1">SUM($C12:S12)</f>
        <v>0</v>
      </c>
      <c r="T26" s="85">
        <f ca="1">SUM($C12:T12)</f>
        <v>0</v>
      </c>
      <c r="U26" s="85">
        <f ca="1">SUM($C12:U12)</f>
        <v>0</v>
      </c>
      <c r="V26" s="85">
        <f ca="1">SUM($C12:V12)</f>
        <v>0</v>
      </c>
      <c r="W26" s="85">
        <f ca="1">SUM($C12:W12)</f>
        <v>0</v>
      </c>
      <c r="X26" s="85">
        <f ca="1">SUM($C12:X12)</f>
        <v>0</v>
      </c>
      <c r="Y26" s="85">
        <f ca="1">SUM($C12:Y12)</f>
        <v>0</v>
      </c>
      <c r="Z26" s="85">
        <f ca="1">SUM($C12:Z12)</f>
        <v>0</v>
      </c>
      <c r="AA26" s="84">
        <f ca="1">SUM($C12:AA12)</f>
        <v>0</v>
      </c>
      <c r="AB26" s="84">
        <f ca="1">SUM($C12:AB12)</f>
        <v>0</v>
      </c>
      <c r="AC26" s="84">
        <f ca="1">SUM($C12:AC12)</f>
        <v>0</v>
      </c>
      <c r="AD26" s="84">
        <f ca="1">SUM($C12:AD12)</f>
        <v>0</v>
      </c>
      <c r="AE26" s="84">
        <f ca="1">SUM($C12:AE12)</f>
        <v>0</v>
      </c>
      <c r="AF26" s="84">
        <f ca="1">SUM($C12:AF12)</f>
        <v>0</v>
      </c>
      <c r="AG26" s="84">
        <f ca="1">SUM($C12:AG12)</f>
        <v>0</v>
      </c>
      <c r="AH26" s="84">
        <f ca="1">SUM($C12:AH12)</f>
        <v>0</v>
      </c>
      <c r="AI26" s="84">
        <f ca="1">SUM($C12:AI12)</f>
        <v>0</v>
      </c>
      <c r="AJ26" s="84">
        <f ca="1">SUM($C12:AJ12)</f>
        <v>0</v>
      </c>
      <c r="AK26" s="84">
        <f ca="1">SUM($C12:AK12)</f>
        <v>0</v>
      </c>
      <c r="AL26" s="84">
        <f ca="1">SUM($C12:AL12)</f>
        <v>0</v>
      </c>
    </row>
    <row r="27" spans="1:38" hidden="1" outlineLevel="1">
      <c r="A27" t="s">
        <v>2</v>
      </c>
      <c r="B27" s="77"/>
      <c r="C27" s="84">
        <f t="shared" ca="1" si="1"/>
        <v>0</v>
      </c>
      <c r="D27" s="84">
        <f ca="1">SUM($C13:D13)</f>
        <v>0</v>
      </c>
      <c r="E27" s="84">
        <f ca="1">SUM($C13:E13)</f>
        <v>0</v>
      </c>
      <c r="F27" s="84">
        <f ca="1">SUM($C13:F13)</f>
        <v>0</v>
      </c>
      <c r="G27" s="84">
        <f ca="1">SUM($C13:G13)</f>
        <v>0</v>
      </c>
      <c r="H27" s="84">
        <f ca="1">SUM($C13:H13)</f>
        <v>0</v>
      </c>
      <c r="I27" s="84">
        <f ca="1">SUM($C13:I13)</f>
        <v>0</v>
      </c>
      <c r="J27" s="84">
        <f ca="1">SUM($C13:J13)</f>
        <v>0</v>
      </c>
      <c r="K27" s="84">
        <f ca="1">SUM($C13:K13)</f>
        <v>0</v>
      </c>
      <c r="L27" s="84">
        <f ca="1">SUM($C13:L13)</f>
        <v>0</v>
      </c>
      <c r="M27" s="84">
        <f ca="1">SUM($C13:M13)</f>
        <v>0</v>
      </c>
      <c r="N27" s="84">
        <f ca="1">SUM($C13:N13)</f>
        <v>0</v>
      </c>
      <c r="O27" s="85">
        <f ca="1">SUM($C13:O13)</f>
        <v>0</v>
      </c>
      <c r="P27" s="85">
        <f ca="1">SUM($C13:P13)</f>
        <v>0</v>
      </c>
      <c r="Q27" s="85">
        <f ca="1">SUM($C13:Q13)</f>
        <v>0</v>
      </c>
      <c r="R27" s="85">
        <f ca="1">SUM($C13:R13)</f>
        <v>0</v>
      </c>
      <c r="S27" s="85">
        <f ca="1">SUM($C13:S13)</f>
        <v>0</v>
      </c>
      <c r="T27" s="85">
        <f ca="1">SUM($C13:T13)</f>
        <v>0</v>
      </c>
      <c r="U27" s="85">
        <f ca="1">SUM($C13:U13)</f>
        <v>0</v>
      </c>
      <c r="V27" s="85">
        <f ca="1">SUM($C13:V13)</f>
        <v>0</v>
      </c>
      <c r="W27" s="85">
        <f ca="1">SUM($C13:W13)</f>
        <v>0</v>
      </c>
      <c r="X27" s="85">
        <f ca="1">SUM($C13:X13)</f>
        <v>0</v>
      </c>
      <c r="Y27" s="85">
        <f ca="1">SUM($C13:Y13)</f>
        <v>0</v>
      </c>
      <c r="Z27" s="85">
        <f ca="1">SUM($C13:Z13)</f>
        <v>0</v>
      </c>
      <c r="AA27" s="84">
        <f ca="1">SUM($C13:AA13)</f>
        <v>0</v>
      </c>
      <c r="AB27" s="84">
        <f ca="1">SUM($C13:AB13)</f>
        <v>0</v>
      </c>
      <c r="AC27" s="84">
        <f ca="1">SUM($C13:AC13)</f>
        <v>0</v>
      </c>
      <c r="AD27" s="84">
        <f ca="1">SUM($C13:AD13)</f>
        <v>0</v>
      </c>
      <c r="AE27" s="84">
        <f ca="1">SUM($C13:AE13)</f>
        <v>0</v>
      </c>
      <c r="AF27" s="84">
        <f ca="1">SUM($C13:AF13)</f>
        <v>0</v>
      </c>
      <c r="AG27" s="84">
        <f ca="1">SUM($C13:AG13)</f>
        <v>0</v>
      </c>
      <c r="AH27" s="84">
        <f ca="1">SUM($C13:AH13)</f>
        <v>0</v>
      </c>
      <c r="AI27" s="84">
        <f ca="1">SUM($C13:AI13)</f>
        <v>0</v>
      </c>
      <c r="AJ27" s="84">
        <f ca="1">SUM($C13:AJ13)</f>
        <v>0</v>
      </c>
      <c r="AK27" s="84">
        <f ca="1">SUM($C13:AK13)</f>
        <v>0</v>
      </c>
      <c r="AL27" s="84">
        <f ca="1">SUM($C13:AL13)</f>
        <v>0</v>
      </c>
    </row>
    <row r="28" spans="1:38" hidden="1" outlineLevel="1">
      <c r="A28" t="s">
        <v>30</v>
      </c>
      <c r="B28" s="77"/>
      <c r="C28" s="84">
        <f t="shared" ca="1" si="1"/>
        <v>0</v>
      </c>
      <c r="D28" s="84">
        <f ca="1">SUM($C14:D14)</f>
        <v>0</v>
      </c>
      <c r="E28" s="84">
        <f ca="1">SUM($C14:E14)</f>
        <v>0</v>
      </c>
      <c r="F28" s="84">
        <f ca="1">SUM($C14:F14)</f>
        <v>0</v>
      </c>
      <c r="G28" s="84">
        <f ca="1">SUM($C14:G14)</f>
        <v>0</v>
      </c>
      <c r="H28" s="84">
        <f ca="1">SUM($C14:H14)</f>
        <v>0</v>
      </c>
      <c r="I28" s="84">
        <f ca="1">SUM($C14:I14)</f>
        <v>0</v>
      </c>
      <c r="J28" s="84">
        <f ca="1">SUM($C14:J14)</f>
        <v>0</v>
      </c>
      <c r="K28" s="84">
        <f ca="1">SUM($C14:K14)</f>
        <v>0</v>
      </c>
      <c r="L28" s="84">
        <f ca="1">SUM($C14:L14)</f>
        <v>0</v>
      </c>
      <c r="M28" s="84">
        <f ca="1">SUM($C14:M14)</f>
        <v>0</v>
      </c>
      <c r="N28" s="84">
        <f ca="1">SUM($C14:N14)</f>
        <v>0</v>
      </c>
      <c r="O28" s="85">
        <f ca="1">SUM($C14:O14)</f>
        <v>0</v>
      </c>
      <c r="P28" s="85">
        <f ca="1">SUM($C14:P14)</f>
        <v>0</v>
      </c>
      <c r="Q28" s="85">
        <f ca="1">SUM($C14:Q14)</f>
        <v>0</v>
      </c>
      <c r="R28" s="85">
        <f ca="1">SUM($C14:R14)</f>
        <v>0</v>
      </c>
      <c r="S28" s="85">
        <f ca="1">SUM($C14:S14)</f>
        <v>0</v>
      </c>
      <c r="T28" s="85">
        <f ca="1">SUM($C14:T14)</f>
        <v>0</v>
      </c>
      <c r="U28" s="85">
        <f ca="1">SUM($C14:U14)</f>
        <v>0</v>
      </c>
      <c r="V28" s="85">
        <f ca="1">SUM($C14:V14)</f>
        <v>0</v>
      </c>
      <c r="W28" s="85">
        <f ca="1">SUM($C14:W14)</f>
        <v>0</v>
      </c>
      <c r="X28" s="85">
        <f ca="1">SUM($C14:X14)</f>
        <v>0</v>
      </c>
      <c r="Y28" s="85">
        <f ca="1">SUM($C14:Y14)</f>
        <v>0</v>
      </c>
      <c r="Z28" s="85">
        <f ca="1">SUM($C14:Z14)</f>
        <v>0</v>
      </c>
      <c r="AA28" s="84">
        <f ca="1">SUM($C14:AA14)</f>
        <v>0</v>
      </c>
      <c r="AB28" s="84">
        <f ca="1">SUM($C14:AB14)</f>
        <v>0</v>
      </c>
      <c r="AC28" s="84">
        <f ca="1">SUM($C14:AC14)</f>
        <v>0</v>
      </c>
      <c r="AD28" s="84">
        <f ca="1">SUM($C14:AD14)</f>
        <v>0</v>
      </c>
      <c r="AE28" s="84">
        <f ca="1">SUM($C14:AE14)</f>
        <v>0</v>
      </c>
      <c r="AF28" s="84">
        <f ca="1">SUM($C14:AF14)</f>
        <v>0</v>
      </c>
      <c r="AG28" s="84">
        <f ca="1">SUM($C14:AG14)</f>
        <v>0</v>
      </c>
      <c r="AH28" s="84">
        <f ca="1">SUM($C14:AH14)</f>
        <v>0</v>
      </c>
      <c r="AI28" s="84">
        <f ca="1">SUM($C14:AI14)</f>
        <v>0</v>
      </c>
      <c r="AJ28" s="84">
        <f ca="1">SUM($C14:AJ14)</f>
        <v>0</v>
      </c>
      <c r="AK28" s="84">
        <f ca="1">SUM($C14:AK14)</f>
        <v>0</v>
      </c>
      <c r="AL28" s="84">
        <f ca="1">SUM($C14:AL14)</f>
        <v>0</v>
      </c>
    </row>
    <row r="29" spans="1:38" hidden="1" outlineLevel="1">
      <c r="A29" t="s">
        <v>31</v>
      </c>
      <c r="B29" s="77"/>
      <c r="C29" s="84">
        <f t="shared" ca="1" si="1"/>
        <v>0</v>
      </c>
      <c r="D29" s="84">
        <f ca="1">SUM($C15:D15)</f>
        <v>0</v>
      </c>
      <c r="E29" s="84">
        <f ca="1">SUM($C15:E15)</f>
        <v>0</v>
      </c>
      <c r="F29" s="84">
        <f ca="1">SUM($C15:F15)</f>
        <v>0</v>
      </c>
      <c r="G29" s="84">
        <f ca="1">SUM($C15:G15)</f>
        <v>0</v>
      </c>
      <c r="H29" s="84">
        <f ca="1">SUM($C15:H15)</f>
        <v>0</v>
      </c>
      <c r="I29" s="84">
        <f ca="1">SUM($C15:I15)</f>
        <v>0</v>
      </c>
      <c r="J29" s="84">
        <f ca="1">SUM($C15:J15)</f>
        <v>0</v>
      </c>
      <c r="K29" s="84">
        <f ca="1">SUM($C15:K15)</f>
        <v>0</v>
      </c>
      <c r="L29" s="84">
        <f ca="1">SUM($C15:L15)</f>
        <v>0</v>
      </c>
      <c r="M29" s="84">
        <f ca="1">SUM($C15:M15)</f>
        <v>0</v>
      </c>
      <c r="N29" s="84">
        <f ca="1">SUM($C15:N15)</f>
        <v>0</v>
      </c>
      <c r="O29" s="85">
        <f ca="1">SUM($C15:O15)</f>
        <v>0</v>
      </c>
      <c r="P29" s="85">
        <f ca="1">SUM($C15:P15)</f>
        <v>0</v>
      </c>
      <c r="Q29" s="85">
        <f ca="1">SUM($C15:Q15)</f>
        <v>0</v>
      </c>
      <c r="R29" s="85">
        <f ca="1">SUM($C15:R15)</f>
        <v>0</v>
      </c>
      <c r="S29" s="85">
        <f ca="1">SUM($C15:S15)</f>
        <v>0</v>
      </c>
      <c r="T29" s="85">
        <f ca="1">SUM($C15:T15)</f>
        <v>0</v>
      </c>
      <c r="U29" s="85">
        <f ca="1">SUM($C15:U15)</f>
        <v>0</v>
      </c>
      <c r="V29" s="85">
        <f ca="1">SUM($C15:V15)</f>
        <v>0</v>
      </c>
      <c r="W29" s="85">
        <f ca="1">SUM($C15:W15)</f>
        <v>0</v>
      </c>
      <c r="X29" s="85">
        <f ca="1">SUM($C15:X15)</f>
        <v>0</v>
      </c>
      <c r="Y29" s="85">
        <f ca="1">SUM($C15:Y15)</f>
        <v>0</v>
      </c>
      <c r="Z29" s="85">
        <f ca="1">SUM($C15:Z15)</f>
        <v>0</v>
      </c>
      <c r="AA29" s="84">
        <f ca="1">SUM($C15:AA15)</f>
        <v>0</v>
      </c>
      <c r="AB29" s="84">
        <f ca="1">SUM($C15:AB15)</f>
        <v>0</v>
      </c>
      <c r="AC29" s="84">
        <f ca="1">SUM($C15:AC15)</f>
        <v>0</v>
      </c>
      <c r="AD29" s="84">
        <f ca="1">SUM($C15:AD15)</f>
        <v>0</v>
      </c>
      <c r="AE29" s="84">
        <f ca="1">SUM($C15:AE15)</f>
        <v>0</v>
      </c>
      <c r="AF29" s="84">
        <f ca="1">SUM($C15:AF15)</f>
        <v>0</v>
      </c>
      <c r="AG29" s="84">
        <f ca="1">SUM($C15:AG15)</f>
        <v>0</v>
      </c>
      <c r="AH29" s="84">
        <f ca="1">SUM($C15:AH15)</f>
        <v>0</v>
      </c>
      <c r="AI29" s="84">
        <f ca="1">SUM($C15:AI15)</f>
        <v>0</v>
      </c>
      <c r="AJ29" s="84">
        <f ca="1">SUM($C15:AJ15)</f>
        <v>0</v>
      </c>
      <c r="AK29" s="84">
        <f ca="1">SUM($C15:AK15)</f>
        <v>0</v>
      </c>
      <c r="AL29" s="84">
        <f ca="1">SUM($C15:AL15)</f>
        <v>0</v>
      </c>
    </row>
    <row r="30" spans="1:38" hidden="1" outlineLevel="1">
      <c r="A30" t="s">
        <v>333</v>
      </c>
      <c r="B30" s="77"/>
      <c r="C30" s="84">
        <f t="shared" ca="1" si="1"/>
        <v>0</v>
      </c>
      <c r="D30" s="84">
        <f ca="1">SUM($C16:D16)</f>
        <v>0</v>
      </c>
      <c r="E30" s="84">
        <f ca="1">SUM($C16:E16)</f>
        <v>0</v>
      </c>
      <c r="F30" s="84">
        <f ca="1">SUM($C16:F16)</f>
        <v>0</v>
      </c>
      <c r="G30" s="84">
        <f ca="1">SUM($C16:G16)</f>
        <v>0</v>
      </c>
      <c r="H30" s="84">
        <f ca="1">SUM($C16:H16)</f>
        <v>0</v>
      </c>
      <c r="I30" s="84">
        <f ca="1">SUM($C16:I16)</f>
        <v>0</v>
      </c>
      <c r="J30" s="84">
        <f ca="1">SUM($C16:J16)</f>
        <v>0</v>
      </c>
      <c r="K30" s="84">
        <f ca="1">SUM($C16:K16)</f>
        <v>0</v>
      </c>
      <c r="L30" s="84">
        <f ca="1">SUM($C16:L16)</f>
        <v>0</v>
      </c>
      <c r="M30" s="84">
        <f ca="1">SUM($C16:M16)</f>
        <v>0</v>
      </c>
      <c r="N30" s="84">
        <f ca="1">SUM($C16:N16)</f>
        <v>0</v>
      </c>
      <c r="O30" s="85">
        <f ca="1">SUM($C16:O16)</f>
        <v>0</v>
      </c>
      <c r="P30" s="85">
        <f ca="1">SUM($C16:P16)</f>
        <v>0</v>
      </c>
      <c r="Q30" s="85">
        <f ca="1">SUM($C16:Q16)</f>
        <v>0</v>
      </c>
      <c r="R30" s="85">
        <f ca="1">SUM($C16:R16)</f>
        <v>0</v>
      </c>
      <c r="S30" s="85">
        <f ca="1">SUM($C16:S16)</f>
        <v>0</v>
      </c>
      <c r="T30" s="85">
        <f ca="1">SUM($C16:T16)</f>
        <v>0</v>
      </c>
      <c r="U30" s="85">
        <f ca="1">SUM($C16:U16)</f>
        <v>0</v>
      </c>
      <c r="V30" s="85">
        <f ca="1">SUM($C16:V16)</f>
        <v>0</v>
      </c>
      <c r="W30" s="85">
        <f ca="1">SUM($C16:W16)</f>
        <v>0</v>
      </c>
      <c r="X30" s="85">
        <f ca="1">SUM($C16:X16)</f>
        <v>0</v>
      </c>
      <c r="Y30" s="85">
        <f ca="1">SUM($C16:Y16)</f>
        <v>0</v>
      </c>
      <c r="Z30" s="85">
        <f ca="1">SUM($C16:Z16)</f>
        <v>0</v>
      </c>
      <c r="AA30" s="84">
        <f ca="1">SUM($C16:AA16)</f>
        <v>0</v>
      </c>
      <c r="AB30" s="84">
        <f ca="1">SUM($C16:AB16)</f>
        <v>0</v>
      </c>
      <c r="AC30" s="84">
        <f ca="1">SUM($C16:AC16)</f>
        <v>0</v>
      </c>
      <c r="AD30" s="84">
        <f ca="1">SUM($C16:AD16)</f>
        <v>0</v>
      </c>
      <c r="AE30" s="84">
        <f ca="1">SUM($C16:AE16)</f>
        <v>0</v>
      </c>
      <c r="AF30" s="84">
        <f ca="1">SUM($C16:AF16)</f>
        <v>0</v>
      </c>
      <c r="AG30" s="84">
        <f ca="1">SUM($C16:AG16)</f>
        <v>0</v>
      </c>
      <c r="AH30" s="84">
        <f ca="1">SUM($C16:AH16)</f>
        <v>0</v>
      </c>
      <c r="AI30" s="84">
        <f ca="1">SUM($C16:AI16)</f>
        <v>0</v>
      </c>
      <c r="AJ30" s="84">
        <f ca="1">SUM($C16:AJ16)</f>
        <v>0</v>
      </c>
      <c r="AK30" s="84">
        <f ca="1">SUM($C16:AK16)</f>
        <v>0</v>
      </c>
      <c r="AL30" s="84">
        <f ca="1">SUM($C16:AL16)</f>
        <v>0</v>
      </c>
    </row>
    <row r="31" spans="1:38" s="86" customFormat="1" ht="15.75" collapsed="1">
      <c r="A31" s="90" t="s">
        <v>191</v>
      </c>
      <c r="B31" s="87"/>
      <c r="C31" s="88">
        <f t="shared" ref="C31:AL31" ca="1" si="2">SUM(C19:C29)</f>
        <v>0</v>
      </c>
      <c r="D31" s="88">
        <f t="shared" ca="1" si="2"/>
        <v>0</v>
      </c>
      <c r="E31" s="88">
        <f t="shared" ca="1" si="2"/>
        <v>0</v>
      </c>
      <c r="F31" s="88">
        <f t="shared" ca="1" si="2"/>
        <v>0</v>
      </c>
      <c r="G31" s="88">
        <f t="shared" ca="1" si="2"/>
        <v>0</v>
      </c>
      <c r="H31" s="88">
        <f t="shared" ca="1" si="2"/>
        <v>0</v>
      </c>
      <c r="I31" s="88">
        <f t="shared" ca="1" si="2"/>
        <v>0</v>
      </c>
      <c r="J31" s="88">
        <f t="shared" ca="1" si="2"/>
        <v>0</v>
      </c>
      <c r="K31" s="88">
        <f t="shared" ca="1" si="2"/>
        <v>0</v>
      </c>
      <c r="L31" s="88">
        <f t="shared" ca="1" si="2"/>
        <v>0</v>
      </c>
      <c r="M31" s="88">
        <f t="shared" ca="1" si="2"/>
        <v>0</v>
      </c>
      <c r="N31" s="88">
        <f t="shared" ca="1" si="2"/>
        <v>0</v>
      </c>
      <c r="O31" s="89">
        <f t="shared" ca="1" si="2"/>
        <v>0</v>
      </c>
      <c r="P31" s="89">
        <f t="shared" ca="1" si="2"/>
        <v>0</v>
      </c>
      <c r="Q31" s="89">
        <f t="shared" ca="1" si="2"/>
        <v>0</v>
      </c>
      <c r="R31" s="89">
        <f t="shared" ca="1" si="2"/>
        <v>0</v>
      </c>
      <c r="S31" s="89">
        <f t="shared" ca="1" si="2"/>
        <v>0</v>
      </c>
      <c r="T31" s="89">
        <f t="shared" ca="1" si="2"/>
        <v>0</v>
      </c>
      <c r="U31" s="89">
        <f t="shared" ca="1" si="2"/>
        <v>0</v>
      </c>
      <c r="V31" s="89">
        <f t="shared" ca="1" si="2"/>
        <v>0</v>
      </c>
      <c r="W31" s="89">
        <f t="shared" ca="1" si="2"/>
        <v>0</v>
      </c>
      <c r="X31" s="89">
        <f t="shared" ca="1" si="2"/>
        <v>0</v>
      </c>
      <c r="Y31" s="89">
        <f t="shared" ca="1" si="2"/>
        <v>0</v>
      </c>
      <c r="Z31" s="89">
        <f t="shared" ca="1" si="2"/>
        <v>0</v>
      </c>
      <c r="AA31" s="88">
        <f t="shared" ca="1" si="2"/>
        <v>0</v>
      </c>
      <c r="AB31" s="88">
        <f t="shared" ca="1" si="2"/>
        <v>0</v>
      </c>
      <c r="AC31" s="88">
        <f t="shared" ca="1" si="2"/>
        <v>0</v>
      </c>
      <c r="AD31" s="88">
        <f t="shared" ca="1" si="2"/>
        <v>0</v>
      </c>
      <c r="AE31" s="88">
        <f t="shared" ca="1" si="2"/>
        <v>0</v>
      </c>
      <c r="AF31" s="88">
        <f t="shared" ca="1" si="2"/>
        <v>0</v>
      </c>
      <c r="AG31" s="88">
        <f t="shared" ca="1" si="2"/>
        <v>0</v>
      </c>
      <c r="AH31" s="88">
        <f t="shared" ca="1" si="2"/>
        <v>0</v>
      </c>
      <c r="AI31" s="88">
        <f t="shared" ca="1" si="2"/>
        <v>0</v>
      </c>
      <c r="AJ31" s="88">
        <f t="shared" ca="1" si="2"/>
        <v>0</v>
      </c>
      <c r="AK31" s="88">
        <f t="shared" ca="1" si="2"/>
        <v>0</v>
      </c>
      <c r="AL31" s="88">
        <f t="shared" ca="1" si="2"/>
        <v>0</v>
      </c>
    </row>
    <row r="32" spans="1:38" ht="32.25">
      <c r="A32" s="17" t="s">
        <v>192</v>
      </c>
      <c r="B32" s="91" t="s">
        <v>193</v>
      </c>
    </row>
    <row r="33" spans="1:38" hidden="1" outlineLevel="1">
      <c r="A33" t="s">
        <v>22</v>
      </c>
      <c r="B33" s="77">
        <f>VLOOKUP(A33,DATOS!$E$2:$F$15,2,FALSE)</f>
        <v>0.25</v>
      </c>
      <c r="C33" s="84">
        <f t="shared" ref="C33:C42" ca="1" si="3">(C19*$B33)/12</f>
        <v>0</v>
      </c>
      <c r="D33" s="84">
        <f ca="1">IF(SUM($C33:C33)&gt;D19-1,0,(D19*$B33)/12)</f>
        <v>0</v>
      </c>
      <c r="E33" s="84">
        <f ca="1">IF(SUM($C33:D33)&gt;E19-1,0,(E19*$B33)/12)</f>
        <v>0</v>
      </c>
      <c r="F33" s="84">
        <f ca="1">IF(SUM($C33:E33)&gt;F19-1,0,(F19*$B33)/12)</f>
        <v>0</v>
      </c>
      <c r="G33" s="84">
        <f ca="1">IF(SUM($C33:F33)&gt;G19-1,0,(G19*$B33)/12)</f>
        <v>0</v>
      </c>
      <c r="H33" s="84">
        <f ca="1">IF(SUM($C33:G33)&gt;H19-1,0,(H19*$B33)/12)</f>
        <v>0</v>
      </c>
      <c r="I33" s="84">
        <f ca="1">IF(SUM($C33:H33)&gt;I19-1,0,(I19*$B33)/12)</f>
        <v>0</v>
      </c>
      <c r="J33" s="84">
        <f ca="1">IF(SUM($C33:I33)&gt;J19-1,0,(J19*$B33)/12)</f>
        <v>0</v>
      </c>
      <c r="K33" s="84">
        <f ca="1">IF(SUM($C33:J33)&gt;K19-1,0,(K19*$B33)/12)</f>
        <v>0</v>
      </c>
      <c r="L33" s="84">
        <f ca="1">IF(SUM($C33:K33)&gt;L19-1,0,(L19*$B33)/12)</f>
        <v>0</v>
      </c>
      <c r="M33" s="84">
        <f ca="1">IF(SUM($C33:L33)&gt;M19-1,0,(M19*$B33)/12)</f>
        <v>0</v>
      </c>
      <c r="N33" s="84">
        <f ca="1">IF(SUM($C33:M33)&gt;N19-1,0,(N19*$B33)/12)</f>
        <v>0</v>
      </c>
      <c r="O33" s="85">
        <f ca="1">IF(SUM($C33:N33)&gt;O19-1,0,(O19*$B33)/12)</f>
        <v>0</v>
      </c>
      <c r="P33" s="85">
        <f ca="1">IF(SUM($C33:O33)&gt;P19-1,0,(P19*$B33)/12)</f>
        <v>0</v>
      </c>
      <c r="Q33" s="85">
        <f ca="1">IF(SUM($C33:P33)&gt;Q19-1,0,(Q19*$B33)/12)</f>
        <v>0</v>
      </c>
      <c r="R33" s="85">
        <f ca="1">IF(SUM($C33:Q33)&gt;R19-1,0,(R19*$B33)/12)</f>
        <v>0</v>
      </c>
      <c r="S33" s="85">
        <f ca="1">IF(SUM($C33:R33)&gt;S19-1,0,(S19*$B33)/12)</f>
        <v>0</v>
      </c>
      <c r="T33" s="85">
        <f ca="1">IF(SUM($C33:S33)&gt;T19-1,0,(T19*$B33)/12)</f>
        <v>0</v>
      </c>
      <c r="U33" s="85">
        <f ca="1">IF(SUM($C33:T33)&gt;U19-1,0,(U19*$B33)/12)</f>
        <v>0</v>
      </c>
      <c r="V33" s="85">
        <f ca="1">IF(SUM($C33:U33)&gt;V19-1,0,(V19*$B33)/12)</f>
        <v>0</v>
      </c>
      <c r="W33" s="85">
        <f ca="1">IF(SUM($C33:V33)&gt;W19-1,0,(W19*$B33)/12)</f>
        <v>0</v>
      </c>
      <c r="X33" s="85">
        <f ca="1">IF(SUM($C33:W33)&gt;X19-1,0,(X19*$B33)/12)</f>
        <v>0</v>
      </c>
      <c r="Y33" s="85">
        <f ca="1">IF(SUM($C33:X33)&gt;Y19-1,0,(Y19*$B33)/12)</f>
        <v>0</v>
      </c>
      <c r="Z33" s="85">
        <f ca="1">IF(SUM($C33:Y33)&gt;Z19-1,0,(Z19*$B33)/12)</f>
        <v>0</v>
      </c>
      <c r="AA33" s="84">
        <f ca="1">IF(SUM($C33:Z33)&gt;AA19-1,0,(AA19*$B33)/12)</f>
        <v>0</v>
      </c>
      <c r="AB33" s="84">
        <f ca="1">IF(SUM($C33:AA33)&gt;AB19-1,0,(AB19*$B33)/12)</f>
        <v>0</v>
      </c>
      <c r="AC33" s="84">
        <f ca="1">IF(SUM($C33:AB33)&gt;AC19-1,0,(AC19*$B33)/12)</f>
        <v>0</v>
      </c>
      <c r="AD33" s="84">
        <f ca="1">IF(SUM($C33:AC33)&gt;AD19-1,0,(AD19*$B33)/12)</f>
        <v>0</v>
      </c>
      <c r="AE33" s="84">
        <f ca="1">IF(SUM($C33:AD33)&gt;AE19-1,0,(AE19*$B33)/12)</f>
        <v>0</v>
      </c>
      <c r="AF33" s="84">
        <f ca="1">IF(SUM($C33:AE33)&gt;AF19-1,0,(AF19*$B33)/12)</f>
        <v>0</v>
      </c>
      <c r="AG33" s="84">
        <f ca="1">IF(SUM($C33:AF33)&gt;AG19-1,0,(AG19*$B33)/12)</f>
        <v>0</v>
      </c>
      <c r="AH33" s="84">
        <f ca="1">IF(SUM($C33:AG33)&gt;AH19-1,0,(AH19*$B33)/12)</f>
        <v>0</v>
      </c>
      <c r="AI33" s="84">
        <f ca="1">IF(SUM($C33:AH33)&gt;AI19-1,0,(AI19*$B33)/12)</f>
        <v>0</v>
      </c>
      <c r="AJ33" s="84">
        <f ca="1">IF(SUM($C33:AI33)&gt;AJ19-1,0,(AJ19*$B33)/12)</f>
        <v>0</v>
      </c>
      <c r="AK33" s="84">
        <f ca="1">IF(SUM($C33:AJ33)&gt;AK19-1,0,(AK19*$B33)/12)</f>
        <v>0</v>
      </c>
      <c r="AL33" s="84">
        <f ca="1">IF(SUM($C33:AK33)&gt;AL19-1,0,(AL19*$B33)/12)</f>
        <v>0</v>
      </c>
    </row>
    <row r="34" spans="1:38" hidden="1" outlineLevel="1">
      <c r="A34" t="s">
        <v>23</v>
      </c>
      <c r="B34" s="77">
        <f>VLOOKUP(A34,DATOS!$E$2:$F$15,2,FALSE)</f>
        <v>0.25</v>
      </c>
      <c r="C34" s="84">
        <f t="shared" ca="1" si="3"/>
        <v>0</v>
      </c>
      <c r="D34" s="84">
        <f ca="1">IF(SUM($C34:C34)&gt;D20-1,0,(D20*$B34)/12)</f>
        <v>0</v>
      </c>
      <c r="E34" s="84">
        <f ca="1">IF(SUM($C34:D34)&gt;E20-1,0,(E20*$B34)/12)</f>
        <v>0</v>
      </c>
      <c r="F34" s="84">
        <f ca="1">IF(SUM($C34:E34)&gt;F20-1,0,(F20*$B34)/12)</f>
        <v>0</v>
      </c>
      <c r="G34" s="84">
        <f ca="1">IF(SUM($C34:F34)&gt;G20-1,0,(G20*$B34)/12)</f>
        <v>0</v>
      </c>
      <c r="H34" s="84">
        <f ca="1">IF(SUM($C34:G34)&gt;H20-1,0,(H20*$B34)/12)</f>
        <v>0</v>
      </c>
      <c r="I34" s="84">
        <f ca="1">IF(SUM($C34:H34)&gt;I20-1,0,(I20*$B34)/12)</f>
        <v>0</v>
      </c>
      <c r="J34" s="84">
        <f ca="1">IF(SUM($C34:I34)&gt;J20-1,0,(J20*$B34)/12)</f>
        <v>0</v>
      </c>
      <c r="K34" s="84">
        <f ca="1">IF(SUM($C34:J34)&gt;K20-1,0,(K20*$B34)/12)</f>
        <v>0</v>
      </c>
      <c r="L34" s="84">
        <f ca="1">IF(SUM($C34:K34)&gt;L20-1,0,(L20*$B34)/12)</f>
        <v>0</v>
      </c>
      <c r="M34" s="84">
        <f ca="1">IF(SUM($C34:L34)&gt;M20-1,0,(M20*$B34)/12)</f>
        <v>0</v>
      </c>
      <c r="N34" s="84">
        <f ca="1">IF(SUM($C34:M34)&gt;N20-1,0,(N20*$B34)/12)</f>
        <v>0</v>
      </c>
      <c r="O34" s="85">
        <f ca="1">IF(SUM($C34:N34)&gt;O20-1,0,(O20*$B34)/12)</f>
        <v>0</v>
      </c>
      <c r="P34" s="85">
        <f ca="1">IF(SUM($C34:O34)&gt;P20-1,0,(P20*$B34)/12)</f>
        <v>0</v>
      </c>
      <c r="Q34" s="85">
        <f ca="1">IF(SUM($C34:P34)&gt;Q20-1,0,(Q20*$B34)/12)</f>
        <v>0</v>
      </c>
      <c r="R34" s="85">
        <f ca="1">IF(SUM($C34:Q34)&gt;R20-1,0,(R20*$B34)/12)</f>
        <v>0</v>
      </c>
      <c r="S34" s="85">
        <f ca="1">IF(SUM($C34:R34)&gt;S20-1,0,(S20*$B34)/12)</f>
        <v>0</v>
      </c>
      <c r="T34" s="85">
        <f ca="1">IF(SUM($C34:S34)&gt;T20-1,0,(T20*$B34)/12)</f>
        <v>0</v>
      </c>
      <c r="U34" s="85">
        <f ca="1">IF(SUM($C34:T34)&gt;U20-1,0,(U20*$B34)/12)</f>
        <v>0</v>
      </c>
      <c r="V34" s="85">
        <f ca="1">IF(SUM($C34:U34)&gt;V20-1,0,(V20*$B34)/12)</f>
        <v>0</v>
      </c>
      <c r="W34" s="85">
        <f ca="1">IF(SUM($C34:V34)&gt;W20-1,0,(W20*$B34)/12)</f>
        <v>0</v>
      </c>
      <c r="X34" s="85">
        <f ca="1">IF(SUM($C34:W34)&gt;X20-1,0,(X20*$B34)/12)</f>
        <v>0</v>
      </c>
      <c r="Y34" s="85">
        <f ca="1">IF(SUM($C34:X34)&gt;Y20-1,0,(Y20*$B34)/12)</f>
        <v>0</v>
      </c>
      <c r="Z34" s="85">
        <f ca="1">IF(SUM($C34:Y34)&gt;Z20-1,0,(Z20*$B34)/12)</f>
        <v>0</v>
      </c>
      <c r="AA34" s="84">
        <f ca="1">IF(SUM($C34:Z34)&gt;AA20-1,0,(AA20*$B34)/12)</f>
        <v>0</v>
      </c>
      <c r="AB34" s="84">
        <f ca="1">IF(SUM($C34:AA34)&gt;AB20-1,0,(AB20*$B34)/12)</f>
        <v>0</v>
      </c>
      <c r="AC34" s="84">
        <f ca="1">IF(SUM($C34:AB34)&gt;AC20-1,0,(AC20*$B34)/12)</f>
        <v>0</v>
      </c>
      <c r="AD34" s="84">
        <f ca="1">IF(SUM($C34:AC34)&gt;AD20-1,0,(AD20*$B34)/12)</f>
        <v>0</v>
      </c>
      <c r="AE34" s="84">
        <f ca="1">IF(SUM($C34:AD34)&gt;AE20-1,0,(AE20*$B34)/12)</f>
        <v>0</v>
      </c>
      <c r="AF34" s="84">
        <f ca="1">IF(SUM($C34:AE34)&gt;AF20-1,0,(AF20*$B34)/12)</f>
        <v>0</v>
      </c>
      <c r="AG34" s="84">
        <f ca="1">IF(SUM($C34:AF34)&gt;AG20-1,0,(AG20*$B34)/12)</f>
        <v>0</v>
      </c>
      <c r="AH34" s="84">
        <f ca="1">IF(SUM($C34:AG34)&gt;AH20-1,0,(AH20*$B34)/12)</f>
        <v>0</v>
      </c>
      <c r="AI34" s="84">
        <f ca="1">IF(SUM($C34:AH34)&gt;AI20-1,0,(AI20*$B34)/12)</f>
        <v>0</v>
      </c>
      <c r="AJ34" s="84">
        <f ca="1">IF(SUM($C34:AI34)&gt;AJ20-1,0,(AJ20*$B34)/12)</f>
        <v>0</v>
      </c>
      <c r="AK34" s="84">
        <f ca="1">IF(SUM($C34:AJ34)&gt;AK20-1,0,(AK20*$B34)/12)</f>
        <v>0</v>
      </c>
      <c r="AL34" s="84">
        <f ca="1">IF(SUM($C34:AK34)&gt;AL20-1,0,(AL20*$B34)/12)</f>
        <v>0</v>
      </c>
    </row>
    <row r="35" spans="1:38" hidden="1" outlineLevel="1">
      <c r="A35" t="s">
        <v>24</v>
      </c>
      <c r="B35" s="77">
        <f>VLOOKUP(A35,DATOS!$E$2:$F$15,2,FALSE)</f>
        <v>0.2</v>
      </c>
      <c r="C35" s="84">
        <f t="shared" ca="1" si="3"/>
        <v>0</v>
      </c>
      <c r="D35" s="84">
        <f ca="1">IF(SUM($C35:C35)&gt;D21-1,0,(D21*$B35)/12)</f>
        <v>0</v>
      </c>
      <c r="E35" s="84">
        <f ca="1">IF(SUM($C35:D35)&gt;E21-1,0,(E21*$B35)/12)</f>
        <v>0</v>
      </c>
      <c r="F35" s="84">
        <f ca="1">IF(SUM($C35:E35)&gt;F21-1,0,(F21*$B35)/12)</f>
        <v>0</v>
      </c>
      <c r="G35" s="84">
        <f ca="1">IF(SUM($C35:F35)&gt;G21-1,0,(G21*$B35)/12)</f>
        <v>0</v>
      </c>
      <c r="H35" s="84">
        <f ca="1">IF(SUM($C35:G35)&gt;H21-1,0,(H21*$B35)/12)</f>
        <v>0</v>
      </c>
      <c r="I35" s="84">
        <f ca="1">IF(SUM($C35:H35)&gt;I21-1,0,(I21*$B35)/12)</f>
        <v>0</v>
      </c>
      <c r="J35" s="84">
        <f ca="1">IF(SUM($C35:I35)&gt;J21-1,0,(J21*$B35)/12)</f>
        <v>0</v>
      </c>
      <c r="K35" s="84">
        <f ca="1">IF(SUM($C35:J35)&gt;K21-1,0,(K21*$B35)/12)</f>
        <v>0</v>
      </c>
      <c r="L35" s="84">
        <f ca="1">IF(SUM($C35:K35)&gt;L21-1,0,(L21*$B35)/12)</f>
        <v>0</v>
      </c>
      <c r="M35" s="84">
        <f ca="1">IF(SUM($C35:L35)&gt;M21-1,0,(M21*$B35)/12)</f>
        <v>0</v>
      </c>
      <c r="N35" s="84">
        <f ca="1">IF(SUM($C35:M35)&gt;N21-1,0,(N21*$B35)/12)</f>
        <v>0</v>
      </c>
      <c r="O35" s="85">
        <f ca="1">IF(SUM($C35:N35)&gt;O21-1,0,(O21*$B35)/12)</f>
        <v>0</v>
      </c>
      <c r="P35" s="85">
        <f ca="1">IF(SUM($C35:O35)&gt;P21-1,0,(P21*$B35)/12)</f>
        <v>0</v>
      </c>
      <c r="Q35" s="85">
        <f ca="1">IF(SUM($C35:P35)&gt;Q21-1,0,(Q21*$B35)/12)</f>
        <v>0</v>
      </c>
      <c r="R35" s="85">
        <f ca="1">IF(SUM($C35:Q35)&gt;R21-1,0,(R21*$B35)/12)</f>
        <v>0</v>
      </c>
      <c r="S35" s="85">
        <f ca="1">IF(SUM($C35:R35)&gt;S21-1,0,(S21*$B35)/12)</f>
        <v>0</v>
      </c>
      <c r="T35" s="85">
        <f ca="1">IF(SUM($C35:S35)&gt;T21-1,0,(T21*$B35)/12)</f>
        <v>0</v>
      </c>
      <c r="U35" s="85">
        <f ca="1">IF(SUM($C35:T35)&gt;U21-1,0,(U21*$B35)/12)</f>
        <v>0</v>
      </c>
      <c r="V35" s="85">
        <f ca="1">IF(SUM($C35:U35)&gt;V21-1,0,(V21*$B35)/12)</f>
        <v>0</v>
      </c>
      <c r="W35" s="85">
        <f ca="1">IF(SUM($C35:V35)&gt;W21-1,0,(W21*$B35)/12)</f>
        <v>0</v>
      </c>
      <c r="X35" s="85">
        <f ca="1">IF(SUM($C35:W35)&gt;X21-1,0,(X21*$B35)/12)</f>
        <v>0</v>
      </c>
      <c r="Y35" s="85">
        <f ca="1">IF(SUM($C35:X35)&gt;Y21-1,0,(Y21*$B35)/12)</f>
        <v>0</v>
      </c>
      <c r="Z35" s="85">
        <f ca="1">IF(SUM($C35:Y35)&gt;Z21-1,0,(Z21*$B35)/12)</f>
        <v>0</v>
      </c>
      <c r="AA35" s="84">
        <f ca="1">IF(SUM($C35:Z35)&gt;AA21-1,0,(AA21*$B35)/12)</f>
        <v>0</v>
      </c>
      <c r="AB35" s="84">
        <f ca="1">IF(SUM($C35:AA35)&gt;AB21-1,0,(AB21*$B35)/12)</f>
        <v>0</v>
      </c>
      <c r="AC35" s="84">
        <f ca="1">IF(SUM($C35:AB35)&gt;AC21-1,0,(AC21*$B35)/12)</f>
        <v>0</v>
      </c>
      <c r="AD35" s="84">
        <f ca="1">IF(SUM($C35:AC35)&gt;AD21-1,0,(AD21*$B35)/12)</f>
        <v>0</v>
      </c>
      <c r="AE35" s="84">
        <f ca="1">IF(SUM($C35:AD35)&gt;AE21-1,0,(AE21*$B35)/12)</f>
        <v>0</v>
      </c>
      <c r="AF35" s="84">
        <f ca="1">IF(SUM($C35:AE35)&gt;AF21-1,0,(AF21*$B35)/12)</f>
        <v>0</v>
      </c>
      <c r="AG35" s="84">
        <f ca="1">IF(SUM($C35:AF35)&gt;AG21-1,0,(AG21*$B35)/12)</f>
        <v>0</v>
      </c>
      <c r="AH35" s="84">
        <f ca="1">IF(SUM($C35:AG35)&gt;AH21-1,0,(AH21*$B35)/12)</f>
        <v>0</v>
      </c>
      <c r="AI35" s="84">
        <f ca="1">IF(SUM($C35:AH35)&gt;AI21-1,0,(AI21*$B35)/12)</f>
        <v>0</v>
      </c>
      <c r="AJ35" s="84">
        <f ca="1">IF(SUM($C35:AI35)&gt;AJ21-1,0,(AJ21*$B35)/12)</f>
        <v>0</v>
      </c>
      <c r="AK35" s="84">
        <f ca="1">IF(SUM($C35:AJ35)&gt;AK21-1,0,(AK21*$B35)/12)</f>
        <v>0</v>
      </c>
      <c r="AL35" s="84">
        <f ca="1">IF(SUM($C35:AK35)&gt;AL21-1,0,(AL21*$B35)/12)</f>
        <v>0</v>
      </c>
    </row>
    <row r="36" spans="1:38" hidden="1" outlineLevel="1">
      <c r="A36" t="s">
        <v>25</v>
      </c>
      <c r="B36" s="77">
        <f>VLOOKUP(A36,DATOS!$E$2:$F$15,2,FALSE)</f>
        <v>0</v>
      </c>
      <c r="C36" s="84">
        <f t="shared" ca="1" si="3"/>
        <v>0</v>
      </c>
      <c r="D36" s="84">
        <f ca="1">IF(SUM($C36:C36)&gt;D22-1,0,(D22*$B36)/12)</f>
        <v>0</v>
      </c>
      <c r="E36" s="84">
        <f ca="1">IF(SUM($C36:D36)&gt;E22-1,0,(E22*$B36)/12)</f>
        <v>0</v>
      </c>
      <c r="F36" s="84">
        <f ca="1">IF(SUM($C36:E36)&gt;F22-1,0,(F22*$B36)/12)</f>
        <v>0</v>
      </c>
      <c r="G36" s="84">
        <f ca="1">IF(SUM($C36:F36)&gt;G22-1,0,(G22*$B36)/12)</f>
        <v>0</v>
      </c>
      <c r="H36" s="84">
        <f ca="1">IF(SUM($C36:G36)&gt;H22-1,0,(H22*$B36)/12)</f>
        <v>0</v>
      </c>
      <c r="I36" s="84">
        <f ca="1">IF(SUM($C36:H36)&gt;I22-1,0,(I22*$B36)/12)</f>
        <v>0</v>
      </c>
      <c r="J36" s="84">
        <f ca="1">IF(SUM($C36:I36)&gt;J22-1,0,(J22*$B36)/12)</f>
        <v>0</v>
      </c>
      <c r="K36" s="84">
        <f ca="1">IF(SUM($C36:J36)&gt;K22-1,0,(K22*$B36)/12)</f>
        <v>0</v>
      </c>
      <c r="L36" s="84">
        <f ca="1">IF(SUM($C36:K36)&gt;L22-1,0,(L22*$B36)/12)</f>
        <v>0</v>
      </c>
      <c r="M36" s="84">
        <f ca="1">IF(SUM($C36:L36)&gt;M22-1,0,(M22*$B36)/12)</f>
        <v>0</v>
      </c>
      <c r="N36" s="84">
        <f ca="1">IF(SUM($C36:M36)&gt;N22-1,0,(N22*$B36)/12)</f>
        <v>0</v>
      </c>
      <c r="O36" s="85">
        <f ca="1">IF(SUM($C36:N36)&gt;O22-1,0,(O22*$B36)/12)</f>
        <v>0</v>
      </c>
      <c r="P36" s="85">
        <f ca="1">IF(SUM($C36:O36)&gt;P22-1,0,(P22*$B36)/12)</f>
        <v>0</v>
      </c>
      <c r="Q36" s="85">
        <f ca="1">IF(SUM($C36:P36)&gt;Q22-1,0,(Q22*$B36)/12)</f>
        <v>0</v>
      </c>
      <c r="R36" s="85">
        <f ca="1">IF(SUM($C36:Q36)&gt;R22-1,0,(R22*$B36)/12)</f>
        <v>0</v>
      </c>
      <c r="S36" s="85">
        <f ca="1">IF(SUM($C36:R36)&gt;S22-1,0,(S22*$B36)/12)</f>
        <v>0</v>
      </c>
      <c r="T36" s="85">
        <f ca="1">IF(SUM($C36:S36)&gt;T22-1,0,(T22*$B36)/12)</f>
        <v>0</v>
      </c>
      <c r="U36" s="85">
        <f ca="1">IF(SUM($C36:T36)&gt;U22-1,0,(U22*$B36)/12)</f>
        <v>0</v>
      </c>
      <c r="V36" s="85">
        <f ca="1">IF(SUM($C36:U36)&gt;V22-1,0,(V22*$B36)/12)</f>
        <v>0</v>
      </c>
      <c r="W36" s="85">
        <f ca="1">IF(SUM($C36:V36)&gt;W22-1,0,(W22*$B36)/12)</f>
        <v>0</v>
      </c>
      <c r="X36" s="85">
        <f ca="1">IF(SUM($C36:W36)&gt;X22-1,0,(X22*$B36)/12)</f>
        <v>0</v>
      </c>
      <c r="Y36" s="85">
        <f ca="1">IF(SUM($C36:X36)&gt;Y22-1,0,(Y22*$B36)/12)</f>
        <v>0</v>
      </c>
      <c r="Z36" s="85">
        <f ca="1">IF(SUM($C36:Y36)&gt;Z22-1,0,(Z22*$B36)/12)</f>
        <v>0</v>
      </c>
      <c r="AA36" s="84">
        <f ca="1">IF(SUM($C36:Z36)&gt;AA22-1,0,(AA22*$B36)/12)</f>
        <v>0</v>
      </c>
      <c r="AB36" s="84">
        <f ca="1">IF(SUM($C36:AA36)&gt;AB22-1,0,(AB22*$B36)/12)</f>
        <v>0</v>
      </c>
      <c r="AC36" s="84">
        <f ca="1">IF(SUM($C36:AB36)&gt;AC22-1,0,(AC22*$B36)/12)</f>
        <v>0</v>
      </c>
      <c r="AD36" s="84">
        <f ca="1">IF(SUM($C36:AC36)&gt;AD22-1,0,(AD22*$B36)/12)</f>
        <v>0</v>
      </c>
      <c r="AE36" s="84">
        <f ca="1">IF(SUM($C36:AD36)&gt;AE22-1,0,(AE22*$B36)/12)</f>
        <v>0</v>
      </c>
      <c r="AF36" s="84">
        <f ca="1">IF(SUM($C36:AE36)&gt;AF22-1,0,(AF22*$B36)/12)</f>
        <v>0</v>
      </c>
      <c r="AG36" s="84">
        <f ca="1">IF(SUM($C36:AF36)&gt;AG22-1,0,(AG22*$B36)/12)</f>
        <v>0</v>
      </c>
      <c r="AH36" s="84">
        <f ca="1">IF(SUM($C36:AG36)&gt;AH22-1,0,(AH22*$B36)/12)</f>
        <v>0</v>
      </c>
      <c r="AI36" s="84">
        <f ca="1">IF(SUM($C36:AH36)&gt;AI22-1,0,(AI22*$B36)/12)</f>
        <v>0</v>
      </c>
      <c r="AJ36" s="84">
        <f ca="1">IF(SUM($C36:AI36)&gt;AJ22-1,0,(AJ22*$B36)/12)</f>
        <v>0</v>
      </c>
      <c r="AK36" s="84">
        <f ca="1">IF(SUM($C36:AJ36)&gt;AK22-1,0,(AK22*$B36)/12)</f>
        <v>0</v>
      </c>
      <c r="AL36" s="84">
        <f ca="1">IF(SUM($C36:AK36)&gt;AL22-1,0,(AL22*$B36)/12)</f>
        <v>0</v>
      </c>
    </row>
    <row r="37" spans="1:38" hidden="1" outlineLevel="1">
      <c r="A37" t="s">
        <v>26</v>
      </c>
      <c r="B37" s="77">
        <f>VLOOKUP(A37,DATOS!$E$2:$F$15,2,FALSE)</f>
        <v>0.05</v>
      </c>
      <c r="C37" s="84">
        <f t="shared" ca="1" si="3"/>
        <v>0</v>
      </c>
      <c r="D37" s="84">
        <f ca="1">IF(SUM($C37:C37)&gt;D23-1,0,(D23*$B37)/12)</f>
        <v>0</v>
      </c>
      <c r="E37" s="84">
        <f ca="1">IF(SUM($C37:D37)&gt;E23-1,0,(E23*$B37)/12)</f>
        <v>0</v>
      </c>
      <c r="F37" s="84">
        <f ca="1">IF(SUM($C37:E37)&gt;F23-1,0,(F23*$B37)/12)</f>
        <v>0</v>
      </c>
      <c r="G37" s="84">
        <f ca="1">IF(SUM($C37:F37)&gt;G23-1,0,(G23*$B37)/12)</f>
        <v>0</v>
      </c>
      <c r="H37" s="84">
        <f ca="1">IF(SUM($C37:G37)&gt;H23-1,0,(H23*$B37)/12)</f>
        <v>0</v>
      </c>
      <c r="I37" s="84">
        <f ca="1">IF(SUM($C37:H37)&gt;I23-1,0,(I23*$B37)/12)</f>
        <v>0</v>
      </c>
      <c r="J37" s="84">
        <f ca="1">IF(SUM($C37:I37)&gt;J23-1,0,(J23*$B37)/12)</f>
        <v>0</v>
      </c>
      <c r="K37" s="84">
        <f ca="1">IF(SUM($C37:J37)&gt;K23-1,0,(K23*$B37)/12)</f>
        <v>0</v>
      </c>
      <c r="L37" s="84">
        <f ca="1">IF(SUM($C37:K37)&gt;L23-1,0,(L23*$B37)/12)</f>
        <v>0</v>
      </c>
      <c r="M37" s="84">
        <f ca="1">IF(SUM($C37:L37)&gt;M23-1,0,(M23*$B37)/12)</f>
        <v>0</v>
      </c>
      <c r="N37" s="84">
        <f ca="1">IF(SUM($C37:M37)&gt;N23-1,0,(N23*$B37)/12)</f>
        <v>0</v>
      </c>
      <c r="O37" s="85">
        <f ca="1">IF(SUM($C37:N37)&gt;O23-1,0,(O23*$B37)/12)</f>
        <v>0</v>
      </c>
      <c r="P37" s="85">
        <f ca="1">IF(SUM($C37:O37)&gt;P23-1,0,(P23*$B37)/12)</f>
        <v>0</v>
      </c>
      <c r="Q37" s="85">
        <f ca="1">IF(SUM($C37:P37)&gt;Q23-1,0,(Q23*$B37)/12)</f>
        <v>0</v>
      </c>
      <c r="R37" s="85">
        <f ca="1">IF(SUM($C37:Q37)&gt;R23-1,0,(R23*$B37)/12)</f>
        <v>0</v>
      </c>
      <c r="S37" s="85">
        <f ca="1">IF(SUM($C37:R37)&gt;S23-1,0,(S23*$B37)/12)</f>
        <v>0</v>
      </c>
      <c r="T37" s="85">
        <f ca="1">IF(SUM($C37:S37)&gt;T23-1,0,(T23*$B37)/12)</f>
        <v>0</v>
      </c>
      <c r="U37" s="85">
        <f ca="1">IF(SUM($C37:T37)&gt;U23-1,0,(U23*$B37)/12)</f>
        <v>0</v>
      </c>
      <c r="V37" s="85">
        <f ca="1">IF(SUM($C37:U37)&gt;V23-1,0,(V23*$B37)/12)</f>
        <v>0</v>
      </c>
      <c r="W37" s="85">
        <f ca="1">IF(SUM($C37:V37)&gt;W23-1,0,(W23*$B37)/12)</f>
        <v>0</v>
      </c>
      <c r="X37" s="85">
        <f ca="1">IF(SUM($C37:W37)&gt;X23-1,0,(X23*$B37)/12)</f>
        <v>0</v>
      </c>
      <c r="Y37" s="85">
        <f ca="1">IF(SUM($C37:X37)&gt;Y23-1,0,(Y23*$B37)/12)</f>
        <v>0</v>
      </c>
      <c r="Z37" s="85">
        <f ca="1">IF(SUM($C37:Y37)&gt;Z23-1,0,(Z23*$B37)/12)</f>
        <v>0</v>
      </c>
      <c r="AA37" s="84">
        <f ca="1">IF(SUM($C37:Z37)&gt;AA23-1,0,(AA23*$B37)/12)</f>
        <v>0</v>
      </c>
      <c r="AB37" s="84">
        <f ca="1">IF(SUM($C37:AA37)&gt;AB23-1,0,(AB23*$B37)/12)</f>
        <v>0</v>
      </c>
      <c r="AC37" s="84">
        <f ca="1">IF(SUM($C37:AB37)&gt;AC23-1,0,(AC23*$B37)/12)</f>
        <v>0</v>
      </c>
      <c r="AD37" s="84">
        <f ca="1">IF(SUM($C37:AC37)&gt;AD23-1,0,(AD23*$B37)/12)</f>
        <v>0</v>
      </c>
      <c r="AE37" s="84">
        <f ca="1">IF(SUM($C37:AD37)&gt;AE23-1,0,(AE23*$B37)/12)</f>
        <v>0</v>
      </c>
      <c r="AF37" s="84">
        <f ca="1">IF(SUM($C37:AE37)&gt;AF23-1,0,(AF23*$B37)/12)</f>
        <v>0</v>
      </c>
      <c r="AG37" s="84">
        <f ca="1">IF(SUM($C37:AF37)&gt;AG23-1,0,(AG23*$B37)/12)</f>
        <v>0</v>
      </c>
      <c r="AH37" s="84">
        <f ca="1">IF(SUM($C37:AG37)&gt;AH23-1,0,(AH23*$B37)/12)</f>
        <v>0</v>
      </c>
      <c r="AI37" s="84">
        <f ca="1">IF(SUM($C37:AH37)&gt;AI23-1,0,(AI23*$B37)/12)</f>
        <v>0</v>
      </c>
      <c r="AJ37" s="84">
        <f ca="1">IF(SUM($C37:AI37)&gt;AJ23-1,0,(AJ23*$B37)/12)</f>
        <v>0</v>
      </c>
      <c r="AK37" s="84">
        <f ca="1">IF(SUM($C37:AJ37)&gt;AK23-1,0,(AK23*$B37)/12)</f>
        <v>0</v>
      </c>
      <c r="AL37" s="84">
        <f ca="1">IF(SUM($C37:AK37)&gt;AL23-1,0,(AL23*$B37)/12)</f>
        <v>0</v>
      </c>
    </row>
    <row r="38" spans="1:38" hidden="1" outlineLevel="1">
      <c r="A38" t="s">
        <v>27</v>
      </c>
      <c r="B38" s="77">
        <f>VLOOKUP(A38,DATOS!$E$2:$F$15,2,FALSE)</f>
        <v>0.08</v>
      </c>
      <c r="C38" s="84">
        <f t="shared" ca="1" si="3"/>
        <v>0</v>
      </c>
      <c r="D38" s="84">
        <f ca="1">IF(SUM($C38:C38)&gt;D24-1,0,(D24*$B38)/12)</f>
        <v>0</v>
      </c>
      <c r="E38" s="84">
        <f ca="1">IF(SUM($C38:D38)&gt;E24-1,0,(E24*$B38)/12)</f>
        <v>0</v>
      </c>
      <c r="F38" s="84">
        <f ca="1">IF(SUM($C38:E38)&gt;F24-1,0,(F24*$B38)/12)</f>
        <v>0</v>
      </c>
      <c r="G38" s="84">
        <f ca="1">IF(SUM($C38:F38)&gt;G24-1,0,(G24*$B38)/12)</f>
        <v>0</v>
      </c>
      <c r="H38" s="84">
        <f ca="1">IF(SUM($C38:G38)&gt;H24-1,0,(H24*$B38)/12)</f>
        <v>0</v>
      </c>
      <c r="I38" s="84">
        <f ca="1">IF(SUM($C38:H38)&gt;I24-1,0,(I24*$B38)/12)</f>
        <v>0</v>
      </c>
      <c r="J38" s="84">
        <f ca="1">IF(SUM($C38:I38)&gt;J24-1,0,(J24*$B38)/12)</f>
        <v>0</v>
      </c>
      <c r="K38" s="84">
        <f ca="1">IF(SUM($C38:J38)&gt;K24-1,0,(K24*$B38)/12)</f>
        <v>0</v>
      </c>
      <c r="L38" s="84">
        <f ca="1">IF(SUM($C38:K38)&gt;L24-1,0,(L24*$B38)/12)</f>
        <v>0</v>
      </c>
      <c r="M38" s="84">
        <f ca="1">IF(SUM($C38:L38)&gt;M24-1,0,(M24*$B38)/12)</f>
        <v>0</v>
      </c>
      <c r="N38" s="84">
        <f ca="1">IF(SUM($C38:M38)&gt;N24-1,0,(N24*$B38)/12)</f>
        <v>0</v>
      </c>
      <c r="O38" s="85">
        <f ca="1">IF(SUM($C38:N38)&gt;O24-1,0,(O24*$B38)/12)</f>
        <v>0</v>
      </c>
      <c r="P38" s="85">
        <f ca="1">IF(SUM($C38:O38)&gt;P24-1,0,(P24*$B38)/12)</f>
        <v>0</v>
      </c>
      <c r="Q38" s="85">
        <f ca="1">IF(SUM($C38:P38)&gt;Q24-1,0,(Q24*$B38)/12)</f>
        <v>0</v>
      </c>
      <c r="R38" s="85">
        <f ca="1">IF(SUM($C38:Q38)&gt;R24-1,0,(R24*$B38)/12)</f>
        <v>0</v>
      </c>
      <c r="S38" s="85">
        <f ca="1">IF(SUM($C38:R38)&gt;S24-1,0,(S24*$B38)/12)</f>
        <v>0</v>
      </c>
      <c r="T38" s="85">
        <f ca="1">IF(SUM($C38:S38)&gt;T24-1,0,(T24*$B38)/12)</f>
        <v>0</v>
      </c>
      <c r="U38" s="85">
        <f ca="1">IF(SUM($C38:T38)&gt;U24-1,0,(U24*$B38)/12)</f>
        <v>0</v>
      </c>
      <c r="V38" s="85">
        <f ca="1">IF(SUM($C38:U38)&gt;V24-1,0,(V24*$B38)/12)</f>
        <v>0</v>
      </c>
      <c r="W38" s="85">
        <f ca="1">IF(SUM($C38:V38)&gt;W24-1,0,(W24*$B38)/12)</f>
        <v>0</v>
      </c>
      <c r="X38" s="85">
        <f ca="1">IF(SUM($C38:W38)&gt;X24-1,0,(X24*$B38)/12)</f>
        <v>0</v>
      </c>
      <c r="Y38" s="85">
        <f ca="1">IF(SUM($C38:X38)&gt;Y24-1,0,(Y24*$B38)/12)</f>
        <v>0</v>
      </c>
      <c r="Z38" s="85">
        <f ca="1">IF(SUM($C38:Y38)&gt;Z24-1,0,(Z24*$B38)/12)</f>
        <v>0</v>
      </c>
      <c r="AA38" s="84">
        <f ca="1">IF(SUM($C38:Z38)&gt;AA24-1,0,(AA24*$B38)/12)</f>
        <v>0</v>
      </c>
      <c r="AB38" s="84">
        <f ca="1">IF(SUM($C38:AA38)&gt;AB24-1,0,(AB24*$B38)/12)</f>
        <v>0</v>
      </c>
      <c r="AC38" s="84">
        <f ca="1">IF(SUM($C38:AB38)&gt;AC24-1,0,(AC24*$B38)/12)</f>
        <v>0</v>
      </c>
      <c r="AD38" s="84">
        <f ca="1">IF(SUM($C38:AC38)&gt;AD24-1,0,(AD24*$B38)/12)</f>
        <v>0</v>
      </c>
      <c r="AE38" s="84">
        <f ca="1">IF(SUM($C38:AD38)&gt;AE24-1,0,(AE24*$B38)/12)</f>
        <v>0</v>
      </c>
      <c r="AF38" s="84">
        <f ca="1">IF(SUM($C38:AE38)&gt;AF24-1,0,(AF24*$B38)/12)</f>
        <v>0</v>
      </c>
      <c r="AG38" s="84">
        <f ca="1">IF(SUM($C38:AF38)&gt;AG24-1,0,(AG24*$B38)/12)</f>
        <v>0</v>
      </c>
      <c r="AH38" s="84">
        <f ca="1">IF(SUM($C38:AG38)&gt;AH24-1,0,(AH24*$B38)/12)</f>
        <v>0</v>
      </c>
      <c r="AI38" s="84">
        <f ca="1">IF(SUM($C38:AH38)&gt;AI24-1,0,(AI24*$B38)/12)</f>
        <v>0</v>
      </c>
      <c r="AJ38" s="84">
        <f ca="1">IF(SUM($C38:AI38)&gt;AJ24-1,0,(AJ24*$B38)/12)</f>
        <v>0</v>
      </c>
      <c r="AK38" s="84">
        <f ca="1">IF(SUM($C38:AJ38)&gt;AK24-1,0,(AK24*$B38)/12)</f>
        <v>0</v>
      </c>
      <c r="AL38" s="84">
        <f ca="1">IF(SUM($C38:AK38)&gt;AL24-1,0,(AL24*$B38)/12)</f>
        <v>0</v>
      </c>
    </row>
    <row r="39" spans="1:38" hidden="1" outlineLevel="1">
      <c r="A39" t="s">
        <v>28</v>
      </c>
      <c r="B39" s="77">
        <f>VLOOKUP(A39,DATOS!$E$2:$F$15,2,FALSE)</f>
        <v>0.2</v>
      </c>
      <c r="C39" s="84">
        <f t="shared" ca="1" si="3"/>
        <v>0</v>
      </c>
      <c r="D39" s="84">
        <f ca="1">IF(SUM($C39:C39)&gt;D25-1,0,(D25*$B39)/12)</f>
        <v>0</v>
      </c>
      <c r="E39" s="84">
        <f ca="1">IF(SUM($C39:D39)&gt;E25-1,0,(E25*$B39)/12)</f>
        <v>0</v>
      </c>
      <c r="F39" s="84">
        <f ca="1">IF(SUM($C39:E39)&gt;F25-1,0,(F25*$B39)/12)</f>
        <v>0</v>
      </c>
      <c r="G39" s="84">
        <f ca="1">IF(SUM($C39:F39)&gt;G25-1,0,(G25*$B39)/12)</f>
        <v>0</v>
      </c>
      <c r="H39" s="84">
        <f ca="1">IF(SUM($C39:G39)&gt;H25-1,0,(H25*$B39)/12)</f>
        <v>0</v>
      </c>
      <c r="I39" s="84">
        <f ca="1">IF(SUM($C39:H39)&gt;I25-1,0,(I25*$B39)/12)</f>
        <v>0</v>
      </c>
      <c r="J39" s="84">
        <f ca="1">IF(SUM($C39:I39)&gt;J25-1,0,(J25*$B39)/12)</f>
        <v>0</v>
      </c>
      <c r="K39" s="84">
        <f ca="1">IF(SUM($C39:J39)&gt;K25-1,0,(K25*$B39)/12)</f>
        <v>0</v>
      </c>
      <c r="L39" s="84">
        <f ca="1">IF(SUM($C39:K39)&gt;L25-1,0,(L25*$B39)/12)</f>
        <v>0</v>
      </c>
      <c r="M39" s="84">
        <f ca="1">IF(SUM($C39:L39)&gt;M25-1,0,(M25*$B39)/12)</f>
        <v>0</v>
      </c>
      <c r="N39" s="84">
        <f ca="1">IF(SUM($C39:M39)&gt;N25-1,0,(N25*$B39)/12)</f>
        <v>0</v>
      </c>
      <c r="O39" s="85">
        <f ca="1">IF(SUM($C39:N39)&gt;O25-1,0,(O25*$B39)/12)</f>
        <v>0</v>
      </c>
      <c r="P39" s="85">
        <f ca="1">IF(SUM($C39:O39)&gt;P25-1,0,(P25*$B39)/12)</f>
        <v>0</v>
      </c>
      <c r="Q39" s="85">
        <f ca="1">IF(SUM($C39:P39)&gt;Q25-1,0,(Q25*$B39)/12)</f>
        <v>0</v>
      </c>
      <c r="R39" s="85">
        <f ca="1">IF(SUM($C39:Q39)&gt;R25-1,0,(R25*$B39)/12)</f>
        <v>0</v>
      </c>
      <c r="S39" s="85">
        <f ca="1">IF(SUM($C39:R39)&gt;S25-1,0,(S25*$B39)/12)</f>
        <v>0</v>
      </c>
      <c r="T39" s="85">
        <f ca="1">IF(SUM($C39:S39)&gt;T25-1,0,(T25*$B39)/12)</f>
        <v>0</v>
      </c>
      <c r="U39" s="85">
        <f ca="1">IF(SUM($C39:T39)&gt;U25-1,0,(U25*$B39)/12)</f>
        <v>0</v>
      </c>
      <c r="V39" s="85">
        <f ca="1">IF(SUM($C39:U39)&gt;V25-1,0,(V25*$B39)/12)</f>
        <v>0</v>
      </c>
      <c r="W39" s="85">
        <f ca="1">IF(SUM($C39:V39)&gt;W25-1,0,(W25*$B39)/12)</f>
        <v>0</v>
      </c>
      <c r="X39" s="85">
        <f ca="1">IF(SUM($C39:W39)&gt;X25-1,0,(X25*$B39)/12)</f>
        <v>0</v>
      </c>
      <c r="Y39" s="85">
        <f ca="1">IF(SUM($C39:X39)&gt;Y25-1,0,(Y25*$B39)/12)</f>
        <v>0</v>
      </c>
      <c r="Z39" s="85">
        <f ca="1">IF(SUM($C39:Y39)&gt;Z25-1,0,(Z25*$B39)/12)</f>
        <v>0</v>
      </c>
      <c r="AA39" s="84">
        <f ca="1">IF(SUM($C39:Z39)&gt;AA25-1,0,(AA25*$B39)/12)</f>
        <v>0</v>
      </c>
      <c r="AB39" s="84">
        <f ca="1">IF(SUM($C39:AA39)&gt;AB25-1,0,(AB25*$B39)/12)</f>
        <v>0</v>
      </c>
      <c r="AC39" s="84">
        <f ca="1">IF(SUM($C39:AB39)&gt;AC25-1,0,(AC25*$B39)/12)</f>
        <v>0</v>
      </c>
      <c r="AD39" s="84">
        <f ca="1">IF(SUM($C39:AC39)&gt;AD25-1,0,(AD25*$B39)/12)</f>
        <v>0</v>
      </c>
      <c r="AE39" s="84">
        <f ca="1">IF(SUM($C39:AD39)&gt;AE25-1,0,(AE25*$B39)/12)</f>
        <v>0</v>
      </c>
      <c r="AF39" s="84">
        <f ca="1">IF(SUM($C39:AE39)&gt;AF25-1,0,(AF25*$B39)/12)</f>
        <v>0</v>
      </c>
      <c r="AG39" s="84">
        <f ca="1">IF(SUM($C39:AF39)&gt;AG25-1,0,(AG25*$B39)/12)</f>
        <v>0</v>
      </c>
      <c r="AH39" s="84">
        <f ca="1">IF(SUM($C39:AG39)&gt;AH25-1,0,(AH25*$B39)/12)</f>
        <v>0</v>
      </c>
      <c r="AI39" s="84">
        <f ca="1">IF(SUM($C39:AH39)&gt;AI25-1,0,(AI25*$B39)/12)</f>
        <v>0</v>
      </c>
      <c r="AJ39" s="84">
        <f ca="1">IF(SUM($C39:AI39)&gt;AJ25-1,0,(AJ25*$B39)/12)</f>
        <v>0</v>
      </c>
      <c r="AK39" s="84">
        <f ca="1">IF(SUM($C39:AJ39)&gt;AK25-1,0,(AK25*$B39)/12)</f>
        <v>0</v>
      </c>
      <c r="AL39" s="84">
        <f ca="1">IF(SUM($C39:AK39)&gt;AL25-1,0,(AL25*$B39)/12)</f>
        <v>0</v>
      </c>
    </row>
    <row r="40" spans="1:38" hidden="1" outlineLevel="1">
      <c r="A40" t="s">
        <v>29</v>
      </c>
      <c r="B40" s="77">
        <f>VLOOKUP(A40,DATOS!$E$2:$F$15,2,FALSE)</f>
        <v>0.2</v>
      </c>
      <c r="C40" s="84">
        <f t="shared" ca="1" si="3"/>
        <v>0</v>
      </c>
      <c r="D40" s="84">
        <f ca="1">IF(SUM($C40:C40)&gt;D26-1,0,(D26*$B40)/12)</f>
        <v>0</v>
      </c>
      <c r="E40" s="84">
        <f ca="1">IF(SUM($C40:D40)&gt;E26-1,0,(E26*$B40)/12)</f>
        <v>0</v>
      </c>
      <c r="F40" s="84">
        <f ca="1">IF(SUM($C40:E40)&gt;F26-1,0,(F26*$B40)/12)</f>
        <v>0</v>
      </c>
      <c r="G40" s="84">
        <f ca="1">IF(SUM($C40:F40)&gt;G26-1,0,(G26*$B40)/12)</f>
        <v>0</v>
      </c>
      <c r="H40" s="84">
        <f ca="1">IF(SUM($C40:G40)&gt;H26-1,0,(H26*$B40)/12)</f>
        <v>0</v>
      </c>
      <c r="I40" s="84">
        <f ca="1">IF(SUM($C40:H40)&gt;I26-1,0,(I26*$B40)/12)</f>
        <v>0</v>
      </c>
      <c r="J40" s="84">
        <f ca="1">IF(SUM($C40:I40)&gt;J26-1,0,(J26*$B40)/12)</f>
        <v>0</v>
      </c>
      <c r="K40" s="84">
        <f ca="1">IF(SUM($C40:J40)&gt;K26-1,0,(K26*$B40)/12)</f>
        <v>0</v>
      </c>
      <c r="L40" s="84">
        <f ca="1">IF(SUM($C40:K40)&gt;L26-1,0,(L26*$B40)/12)</f>
        <v>0</v>
      </c>
      <c r="M40" s="84">
        <f ca="1">IF(SUM($C40:L40)&gt;M26-1,0,(M26*$B40)/12)</f>
        <v>0</v>
      </c>
      <c r="N40" s="84">
        <f ca="1">IF(SUM($C40:M40)&gt;N26-1,0,(N26*$B40)/12)</f>
        <v>0</v>
      </c>
      <c r="O40" s="85">
        <f ca="1">IF(SUM($C40:N40)&gt;O26-1,0,(O26*$B40)/12)</f>
        <v>0</v>
      </c>
      <c r="P40" s="85">
        <f ca="1">IF(SUM($C40:O40)&gt;P26-1,0,(P26*$B40)/12)</f>
        <v>0</v>
      </c>
      <c r="Q40" s="85">
        <f ca="1">IF(SUM($C40:P40)&gt;Q26-1,0,(Q26*$B40)/12)</f>
        <v>0</v>
      </c>
      <c r="R40" s="85">
        <f ca="1">IF(SUM($C40:Q40)&gt;R26-1,0,(R26*$B40)/12)</f>
        <v>0</v>
      </c>
      <c r="S40" s="85">
        <f ca="1">IF(SUM($C40:R40)&gt;S26-1,0,(S26*$B40)/12)</f>
        <v>0</v>
      </c>
      <c r="T40" s="85">
        <f ca="1">IF(SUM($C40:S40)&gt;T26-1,0,(T26*$B40)/12)</f>
        <v>0</v>
      </c>
      <c r="U40" s="85">
        <f ca="1">IF(SUM($C40:T40)&gt;U26-1,0,(U26*$B40)/12)</f>
        <v>0</v>
      </c>
      <c r="V40" s="85">
        <f ca="1">IF(SUM($C40:U40)&gt;V26-1,0,(V26*$B40)/12)</f>
        <v>0</v>
      </c>
      <c r="W40" s="85">
        <f ca="1">IF(SUM($C40:V40)&gt;W26-1,0,(W26*$B40)/12)</f>
        <v>0</v>
      </c>
      <c r="X40" s="85">
        <f ca="1">IF(SUM($C40:W40)&gt;X26-1,0,(X26*$B40)/12)</f>
        <v>0</v>
      </c>
      <c r="Y40" s="85">
        <f ca="1">IF(SUM($C40:X40)&gt;Y26-1,0,(Y26*$B40)/12)</f>
        <v>0</v>
      </c>
      <c r="Z40" s="85">
        <f ca="1">IF(SUM($C40:Y40)&gt;Z26-1,0,(Z26*$B40)/12)</f>
        <v>0</v>
      </c>
      <c r="AA40" s="84">
        <f ca="1">IF(SUM($C40:Z40)&gt;AA26-1,0,(AA26*$B40)/12)</f>
        <v>0</v>
      </c>
      <c r="AB40" s="84">
        <f ca="1">IF(SUM($C40:AA40)&gt;AB26-1,0,(AB26*$B40)/12)</f>
        <v>0</v>
      </c>
      <c r="AC40" s="84">
        <f ca="1">IF(SUM($C40:AB40)&gt;AC26-1,0,(AC26*$B40)/12)</f>
        <v>0</v>
      </c>
      <c r="AD40" s="84">
        <f ca="1">IF(SUM($C40:AC40)&gt;AD26-1,0,(AD26*$B40)/12)</f>
        <v>0</v>
      </c>
      <c r="AE40" s="84">
        <f ca="1">IF(SUM($C40:AD40)&gt;AE26-1,0,(AE26*$B40)/12)</f>
        <v>0</v>
      </c>
      <c r="AF40" s="84">
        <f ca="1">IF(SUM($C40:AE40)&gt;AF26-1,0,(AF26*$B40)/12)</f>
        <v>0</v>
      </c>
      <c r="AG40" s="84">
        <f ca="1">IF(SUM($C40:AF40)&gt;AG26-1,0,(AG26*$B40)/12)</f>
        <v>0</v>
      </c>
      <c r="AH40" s="84">
        <f ca="1">IF(SUM($C40:AG40)&gt;AH26-1,0,(AH26*$B40)/12)</f>
        <v>0</v>
      </c>
      <c r="AI40" s="84">
        <f ca="1">IF(SUM($C40:AH40)&gt;AI26-1,0,(AI26*$B40)/12)</f>
        <v>0</v>
      </c>
      <c r="AJ40" s="84">
        <f ca="1">IF(SUM($C40:AI40)&gt;AJ26-1,0,(AJ26*$B40)/12)</f>
        <v>0</v>
      </c>
      <c r="AK40" s="84">
        <f ca="1">IF(SUM($C40:AJ40)&gt;AK26-1,0,(AK26*$B40)/12)</f>
        <v>0</v>
      </c>
      <c r="AL40" s="84">
        <f ca="1">IF(SUM($C40:AK40)&gt;AL26-1,0,(AL26*$B40)/12)</f>
        <v>0</v>
      </c>
    </row>
    <row r="41" spans="1:38" hidden="1" outlineLevel="1">
      <c r="A41" t="s">
        <v>2</v>
      </c>
      <c r="B41" s="77">
        <f>VLOOKUP(A41,DATOS!$E$2:$F$15,2,FALSE)</f>
        <v>0.2</v>
      </c>
      <c r="C41" s="84">
        <f t="shared" ca="1" si="3"/>
        <v>0</v>
      </c>
      <c r="D41" s="84">
        <f ca="1">IF(SUM($C41:C41)&gt;D27-1,0,(D27*$B41)/12)</f>
        <v>0</v>
      </c>
      <c r="E41" s="84">
        <f ca="1">IF(SUM($C41:D41)&gt;E27-1,0,(E27*$B41)/12)</f>
        <v>0</v>
      </c>
      <c r="F41" s="84">
        <f ca="1">IF(SUM($C41:E41)&gt;F27-1,0,(F27*$B41)/12)</f>
        <v>0</v>
      </c>
      <c r="G41" s="84">
        <f ca="1">IF(SUM($C41:F41)&gt;G27-1,0,(G27*$B41)/12)</f>
        <v>0</v>
      </c>
      <c r="H41" s="84">
        <f ca="1">IF(SUM($C41:G41)&gt;H27-1,0,(H27*$B41)/12)</f>
        <v>0</v>
      </c>
      <c r="I41" s="84">
        <f ca="1">IF(SUM($C41:H41)&gt;I27-1,0,(I27*$B41)/12)</f>
        <v>0</v>
      </c>
      <c r="J41" s="84">
        <f ca="1">IF(SUM($C41:I41)&gt;J27-1,0,(J27*$B41)/12)</f>
        <v>0</v>
      </c>
      <c r="K41" s="84">
        <f ca="1">IF(SUM($C41:J41)&gt;K27-1,0,(K27*$B41)/12)</f>
        <v>0</v>
      </c>
      <c r="L41" s="84">
        <f ca="1">IF(SUM($C41:K41)&gt;L27-1,0,(L27*$B41)/12)</f>
        <v>0</v>
      </c>
      <c r="M41" s="84">
        <f ca="1">IF(SUM($C41:L41)&gt;M27-1,0,(M27*$B41)/12)</f>
        <v>0</v>
      </c>
      <c r="N41" s="84">
        <f ca="1">IF(SUM($C41:M41)&gt;N27-1,0,(N27*$B41)/12)</f>
        <v>0</v>
      </c>
      <c r="O41" s="85">
        <f ca="1">IF(SUM($C41:N41)&gt;O27-1,0,(O27*$B41)/12)</f>
        <v>0</v>
      </c>
      <c r="P41" s="85">
        <f ca="1">IF(SUM($C41:O41)&gt;P27-1,0,(P27*$B41)/12)</f>
        <v>0</v>
      </c>
      <c r="Q41" s="85">
        <f ca="1">IF(SUM($C41:P41)&gt;Q27-1,0,(Q27*$B41)/12)</f>
        <v>0</v>
      </c>
      <c r="R41" s="85">
        <f ca="1">IF(SUM($C41:Q41)&gt;R27-1,0,(R27*$B41)/12)</f>
        <v>0</v>
      </c>
      <c r="S41" s="85">
        <f ca="1">IF(SUM($C41:R41)&gt;S27-1,0,(S27*$B41)/12)</f>
        <v>0</v>
      </c>
      <c r="T41" s="85">
        <f ca="1">IF(SUM($C41:S41)&gt;T27-1,0,(T27*$B41)/12)</f>
        <v>0</v>
      </c>
      <c r="U41" s="85">
        <f ca="1">IF(SUM($C41:T41)&gt;U27-1,0,(U27*$B41)/12)</f>
        <v>0</v>
      </c>
      <c r="V41" s="85">
        <f ca="1">IF(SUM($C41:U41)&gt;V27-1,0,(V27*$B41)/12)</f>
        <v>0</v>
      </c>
      <c r="W41" s="85">
        <f ca="1">IF(SUM($C41:V41)&gt;W27-1,0,(W27*$B41)/12)</f>
        <v>0</v>
      </c>
      <c r="X41" s="85">
        <f ca="1">IF(SUM($C41:W41)&gt;X27-1,0,(X27*$B41)/12)</f>
        <v>0</v>
      </c>
      <c r="Y41" s="85">
        <f ca="1">IF(SUM($C41:X41)&gt;Y27-1,0,(Y27*$B41)/12)</f>
        <v>0</v>
      </c>
      <c r="Z41" s="85">
        <f ca="1">IF(SUM($C41:Y41)&gt;Z27-1,0,(Z27*$B41)/12)</f>
        <v>0</v>
      </c>
      <c r="AA41" s="84">
        <f ca="1">IF(SUM($C41:Z41)&gt;AA27-1,0,(AA27*$B41)/12)</f>
        <v>0</v>
      </c>
      <c r="AB41" s="84">
        <f ca="1">IF(SUM($C41:AA41)&gt;AB27-1,0,(AB27*$B41)/12)</f>
        <v>0</v>
      </c>
      <c r="AC41" s="84">
        <f ca="1">IF(SUM($C41:AB41)&gt;AC27-1,0,(AC27*$B41)/12)</f>
        <v>0</v>
      </c>
      <c r="AD41" s="84">
        <f ca="1">IF(SUM($C41:AC41)&gt;AD27-1,0,(AD27*$B41)/12)</f>
        <v>0</v>
      </c>
      <c r="AE41" s="84">
        <f ca="1">IF(SUM($C41:AD41)&gt;AE27-1,0,(AE27*$B41)/12)</f>
        <v>0</v>
      </c>
      <c r="AF41" s="84">
        <f ca="1">IF(SUM($C41:AE41)&gt;AF27-1,0,(AF27*$B41)/12)</f>
        <v>0</v>
      </c>
      <c r="AG41" s="84">
        <f ca="1">IF(SUM($C41:AF41)&gt;AG27-1,0,(AG27*$B41)/12)</f>
        <v>0</v>
      </c>
      <c r="AH41" s="84">
        <f ca="1">IF(SUM($C41:AG41)&gt;AH27-1,0,(AH27*$B41)/12)</f>
        <v>0</v>
      </c>
      <c r="AI41" s="84">
        <f ca="1">IF(SUM($C41:AH41)&gt;AI27-1,0,(AI27*$B41)/12)</f>
        <v>0</v>
      </c>
      <c r="AJ41" s="84">
        <f ca="1">IF(SUM($C41:AI41)&gt;AJ27-1,0,(AJ27*$B41)/12)</f>
        <v>0</v>
      </c>
      <c r="AK41" s="84">
        <f ca="1">IF(SUM($C41:AJ41)&gt;AK27-1,0,(AK27*$B41)/12)</f>
        <v>0</v>
      </c>
      <c r="AL41" s="84">
        <f ca="1">IF(SUM($C41:AK41)&gt;AL27-1,0,(AL27*$B41)/12)</f>
        <v>0</v>
      </c>
    </row>
    <row r="42" spans="1:38" hidden="1" outlineLevel="1">
      <c r="A42" t="s">
        <v>30</v>
      </c>
      <c r="B42" s="77">
        <f>VLOOKUP(A42,DATOS!$E$2:$F$15,2,FALSE)</f>
        <v>0.2</v>
      </c>
      <c r="C42" s="84">
        <f t="shared" ca="1" si="3"/>
        <v>0</v>
      </c>
      <c r="D42" s="84">
        <f ca="1">IF(SUM($C42:C42)&gt;D28-1,0,(D28*$B42)/12)</f>
        <v>0</v>
      </c>
      <c r="E42" s="84">
        <f ca="1">IF(SUM($C42:D42)&gt;E28-1,0,(E28*$B42)/12)</f>
        <v>0</v>
      </c>
      <c r="F42" s="84">
        <f ca="1">IF(SUM($C42:E42)&gt;F28-1,0,(F28*$B42)/12)</f>
        <v>0</v>
      </c>
      <c r="G42" s="84">
        <f ca="1">IF(SUM($C42:F42)&gt;G28-1,0,(G28*$B42)/12)</f>
        <v>0</v>
      </c>
      <c r="H42" s="84">
        <f ca="1">IF(SUM($C42:G42)&gt;H28-1,0,(H28*$B42)/12)</f>
        <v>0</v>
      </c>
      <c r="I42" s="84">
        <f ca="1">IF(SUM($C42:H42)&gt;I28-1,0,(I28*$B42)/12)</f>
        <v>0</v>
      </c>
      <c r="J42" s="84">
        <f ca="1">IF(SUM($C42:I42)&gt;J28-1,0,(J28*$B42)/12)</f>
        <v>0</v>
      </c>
      <c r="K42" s="84">
        <f ca="1">IF(SUM($C42:J42)&gt;K28-1,0,(K28*$B42)/12)</f>
        <v>0</v>
      </c>
      <c r="L42" s="84">
        <f ca="1">IF(SUM($C42:K42)&gt;L28-1,0,(L28*$B42)/12)</f>
        <v>0</v>
      </c>
      <c r="M42" s="84">
        <f ca="1">IF(SUM($C42:L42)&gt;M28-1,0,(M28*$B42)/12)</f>
        <v>0</v>
      </c>
      <c r="N42" s="84">
        <f ca="1">IF(SUM($C42:M42)&gt;N28-1,0,(N28*$B42)/12)</f>
        <v>0</v>
      </c>
      <c r="O42" s="85">
        <f ca="1">IF(SUM($C42:N42)&gt;O28-1,0,(O28*$B42)/12)</f>
        <v>0</v>
      </c>
      <c r="P42" s="85">
        <f ca="1">IF(SUM($C42:O42)&gt;P28-1,0,(P28*$B42)/12)</f>
        <v>0</v>
      </c>
      <c r="Q42" s="85">
        <f ca="1">IF(SUM($C42:P42)&gt;Q28-1,0,(Q28*$B42)/12)</f>
        <v>0</v>
      </c>
      <c r="R42" s="85">
        <f ca="1">IF(SUM($C42:Q42)&gt;R28-1,0,(R28*$B42)/12)</f>
        <v>0</v>
      </c>
      <c r="S42" s="85">
        <f ca="1">IF(SUM($C42:R42)&gt;S28-1,0,(S28*$B42)/12)</f>
        <v>0</v>
      </c>
      <c r="T42" s="85">
        <f ca="1">IF(SUM($C42:S42)&gt;T28-1,0,(T28*$B42)/12)</f>
        <v>0</v>
      </c>
      <c r="U42" s="85">
        <f ca="1">IF(SUM($C42:T42)&gt;U28-1,0,(U28*$B42)/12)</f>
        <v>0</v>
      </c>
      <c r="V42" s="85">
        <f ca="1">IF(SUM($C42:U42)&gt;V28-1,0,(V28*$B42)/12)</f>
        <v>0</v>
      </c>
      <c r="W42" s="85">
        <f ca="1">IF(SUM($C42:V42)&gt;W28-1,0,(W28*$B42)/12)</f>
        <v>0</v>
      </c>
      <c r="X42" s="85">
        <f ca="1">IF(SUM($C42:W42)&gt;X28-1,0,(X28*$B42)/12)</f>
        <v>0</v>
      </c>
      <c r="Y42" s="85">
        <f ca="1">IF(SUM($C42:X42)&gt;Y28-1,0,(Y28*$B42)/12)</f>
        <v>0</v>
      </c>
      <c r="Z42" s="85">
        <f ca="1">IF(SUM($C42:Y42)&gt;Z28-1,0,(Z28*$B42)/12)</f>
        <v>0</v>
      </c>
      <c r="AA42" s="84">
        <f ca="1">IF(SUM($C42:Z42)&gt;AA28-1,0,(AA28*$B42)/12)</f>
        <v>0</v>
      </c>
      <c r="AB42" s="84">
        <f ca="1">IF(SUM($C42:AA42)&gt;AB28-1,0,(AB28*$B42)/12)</f>
        <v>0</v>
      </c>
      <c r="AC42" s="84">
        <f ca="1">IF(SUM($C42:AB42)&gt;AC28-1,0,(AC28*$B42)/12)</f>
        <v>0</v>
      </c>
      <c r="AD42" s="84">
        <f ca="1">IF(SUM($C42:AC42)&gt;AD28-1,0,(AD28*$B42)/12)</f>
        <v>0</v>
      </c>
      <c r="AE42" s="84">
        <f ca="1">IF(SUM($C42:AD42)&gt;AE28-1,0,(AE28*$B42)/12)</f>
        <v>0</v>
      </c>
      <c r="AF42" s="84">
        <f ca="1">IF(SUM($C42:AE42)&gt;AF28-1,0,(AF28*$B42)/12)</f>
        <v>0</v>
      </c>
      <c r="AG42" s="84">
        <f ca="1">IF(SUM($C42:AF42)&gt;AG28-1,0,(AG28*$B42)/12)</f>
        <v>0</v>
      </c>
      <c r="AH42" s="84">
        <f ca="1">IF(SUM($C42:AG42)&gt;AH28-1,0,(AH28*$B42)/12)</f>
        <v>0</v>
      </c>
      <c r="AI42" s="84">
        <f ca="1">IF(SUM($C42:AH42)&gt;AI28-1,0,(AI28*$B42)/12)</f>
        <v>0</v>
      </c>
      <c r="AJ42" s="84">
        <f ca="1">IF(SUM($C42:AI42)&gt;AJ28-1,0,(AJ28*$B42)/12)</f>
        <v>0</v>
      </c>
      <c r="AK42" s="84">
        <f ca="1">IF(SUM($C42:AJ42)&gt;AK28-1,0,(AK28*$B42)/12)</f>
        <v>0</v>
      </c>
      <c r="AL42" s="84">
        <f ca="1">IF(SUM($C42:AK42)&gt;AL28-1,0,(AL28*$B42)/12)</f>
        <v>0</v>
      </c>
    </row>
    <row r="43" spans="1:38" hidden="1" outlineLevel="1">
      <c r="A43" t="s">
        <v>31</v>
      </c>
      <c r="B43" s="77">
        <f>VLOOKUP(A43,DATOS!$E$2:$F$15,2,FALSE)</f>
        <v>0.2</v>
      </c>
      <c r="C43" s="84">
        <f ca="1">(C29*$B43)/12</f>
        <v>0</v>
      </c>
      <c r="D43" s="84">
        <f ca="1">IF(SUM($C43:C43)&gt;D29-1,0,(D29*$B43)/12)</f>
        <v>0</v>
      </c>
      <c r="E43" s="84">
        <f ca="1">IF(SUM($C43:D43)&gt;E29-1,0,(E29*$B43)/12)</f>
        <v>0</v>
      </c>
      <c r="F43" s="84">
        <f ca="1">IF(SUM($C43:E43)&gt;F29-1,0,(F29*$B43)/12)</f>
        <v>0</v>
      </c>
      <c r="G43" s="84">
        <f ca="1">IF(SUM($C43:F43)&gt;G29-1,0,(G29*$B43)/12)</f>
        <v>0</v>
      </c>
      <c r="H43" s="84">
        <f ca="1">IF(SUM($C43:G43)&gt;H29-1,0,(H29*$B43)/12)</f>
        <v>0</v>
      </c>
      <c r="I43" s="84">
        <f ca="1">IF(SUM($C43:H43)&gt;I29-1,0,(I29*$B43)/12)</f>
        <v>0</v>
      </c>
      <c r="J43" s="84">
        <f ca="1">IF(SUM($C43:I43)&gt;J29-1,0,(J29*$B43)/12)</f>
        <v>0</v>
      </c>
      <c r="K43" s="84">
        <f ca="1">IF(SUM($C43:J43)&gt;K29-1,0,(K29*$B43)/12)</f>
        <v>0</v>
      </c>
      <c r="L43" s="84">
        <f ca="1">IF(SUM($C43:K43)&gt;L29-1,0,(L29*$B43)/12)</f>
        <v>0</v>
      </c>
      <c r="M43" s="84">
        <f ca="1">IF(SUM($C43:L43)&gt;M29-1,0,(M29*$B43)/12)</f>
        <v>0</v>
      </c>
      <c r="N43" s="84">
        <f ca="1">IF(SUM($C43:M43)&gt;N29-1,0,(N29*$B43)/12)</f>
        <v>0</v>
      </c>
      <c r="O43" s="85">
        <f ca="1">IF(SUM($C43:N43)&gt;O29-1,0,(O29*$B43)/12)</f>
        <v>0</v>
      </c>
      <c r="P43" s="85">
        <f ca="1">IF(SUM($C43:O43)&gt;P29-1,0,(P29*$B43)/12)</f>
        <v>0</v>
      </c>
      <c r="Q43" s="85">
        <f ca="1">IF(SUM($C43:P43)&gt;Q29-1,0,(Q29*$B43)/12)</f>
        <v>0</v>
      </c>
      <c r="R43" s="85">
        <f ca="1">IF(SUM($C43:Q43)&gt;R29-1,0,(R29*$B43)/12)</f>
        <v>0</v>
      </c>
      <c r="S43" s="85">
        <f ca="1">IF(SUM($C43:R43)&gt;S29-1,0,(S29*$B43)/12)</f>
        <v>0</v>
      </c>
      <c r="T43" s="85">
        <f ca="1">IF(SUM($C43:S43)&gt;T29-1,0,(T29*$B43)/12)</f>
        <v>0</v>
      </c>
      <c r="U43" s="85">
        <f ca="1">IF(SUM($C43:T43)&gt;U29-1,0,(U29*$B43)/12)</f>
        <v>0</v>
      </c>
      <c r="V43" s="85">
        <f ca="1">IF(SUM($C43:U43)&gt;V29-1,0,(V29*$B43)/12)</f>
        <v>0</v>
      </c>
      <c r="W43" s="85">
        <f ca="1">IF(SUM($C43:V43)&gt;W29-1,0,(W29*$B43)/12)</f>
        <v>0</v>
      </c>
      <c r="X43" s="85">
        <f ca="1">IF(SUM($C43:W43)&gt;X29-1,0,(X29*$B43)/12)</f>
        <v>0</v>
      </c>
      <c r="Y43" s="85">
        <f ca="1">IF(SUM($C43:X43)&gt;Y29-1,0,(Y29*$B43)/12)</f>
        <v>0</v>
      </c>
      <c r="Z43" s="85">
        <f ca="1">IF(SUM($C43:Y43)&gt;Z29-1,0,(Z29*$B43)/12)</f>
        <v>0</v>
      </c>
      <c r="AA43" s="84">
        <f ca="1">IF(SUM($C43:Z43)&gt;AA29-1,0,(AA29*$B43)/12)</f>
        <v>0</v>
      </c>
      <c r="AB43" s="84">
        <f ca="1">IF(SUM($C43:AA43)&gt;AB29-1,0,(AB29*$B43)/12)</f>
        <v>0</v>
      </c>
      <c r="AC43" s="84">
        <f ca="1">IF(SUM($C43:AB43)&gt;AC29-1,0,(AC29*$B43)/12)</f>
        <v>0</v>
      </c>
      <c r="AD43" s="84">
        <f ca="1">IF(SUM($C43:AC43)&gt;AD29-1,0,(AD29*$B43)/12)</f>
        <v>0</v>
      </c>
      <c r="AE43" s="84">
        <f ca="1">IF(SUM($C43:AD43)&gt;AE29-1,0,(AE29*$B43)/12)</f>
        <v>0</v>
      </c>
      <c r="AF43" s="84">
        <f ca="1">IF(SUM($C43:AE43)&gt;AF29-1,0,(AF29*$B43)/12)</f>
        <v>0</v>
      </c>
      <c r="AG43" s="84">
        <f ca="1">IF(SUM($C43:AF43)&gt;AG29-1,0,(AG29*$B43)/12)</f>
        <v>0</v>
      </c>
      <c r="AH43" s="84">
        <f ca="1">IF(SUM($C43:AG43)&gt;AH29-1,0,(AH29*$B43)/12)</f>
        <v>0</v>
      </c>
      <c r="AI43" s="84">
        <f ca="1">IF(SUM($C43:AH43)&gt;AI29-1,0,(AI29*$B43)/12)</f>
        <v>0</v>
      </c>
      <c r="AJ43" s="84">
        <f ca="1">IF(SUM($C43:AI43)&gt;AJ29-1,0,(AJ29*$B43)/12)</f>
        <v>0</v>
      </c>
      <c r="AK43" s="84">
        <f ca="1">IF(SUM($C43:AJ43)&gt;AK29-1,0,(AK29*$B43)/12)</f>
        <v>0</v>
      </c>
      <c r="AL43" s="84">
        <f ca="1">IF(SUM($C43:AK43)&gt;AL29-1,0,(AL29*$B43)/12)</f>
        <v>0</v>
      </c>
    </row>
    <row r="44" spans="1:38" hidden="1" outlineLevel="1">
      <c r="A44" t="s">
        <v>333</v>
      </c>
      <c r="B44" s="77">
        <f>VLOOKUP(A44,DATOS!$E$2:$F$15,2,FALSE)</f>
        <v>0.2</v>
      </c>
      <c r="C44" s="84">
        <f ca="1">(C30*$B44)/12</f>
        <v>0</v>
      </c>
      <c r="D44" s="84">
        <f ca="1">IF(SUM($C44:C44)&gt;D30-1,0,(D30*$B44)/12)</f>
        <v>0</v>
      </c>
      <c r="E44" s="84">
        <f ca="1">IF(SUM($C44:D44)&gt;E30-1,0,(E30*$B44)/12)</f>
        <v>0</v>
      </c>
      <c r="F44" s="84">
        <f ca="1">IF(SUM($C44:E44)&gt;F30-1,0,(F30*$B44)/12)</f>
        <v>0</v>
      </c>
      <c r="G44" s="84">
        <f ca="1">IF(SUM($C44:F44)&gt;G30-1,0,(G30*$B44)/12)</f>
        <v>0</v>
      </c>
      <c r="H44" s="84">
        <f ca="1">IF(SUM($C44:G44)&gt;H30-1,0,(H30*$B44)/12)</f>
        <v>0</v>
      </c>
      <c r="I44" s="84">
        <f ca="1">IF(SUM($C44:H44)&gt;I30-1,0,(I30*$B44)/12)</f>
        <v>0</v>
      </c>
      <c r="J44" s="84">
        <f ca="1">IF(SUM($C44:I44)&gt;J30-1,0,(J30*$B44)/12)</f>
        <v>0</v>
      </c>
      <c r="K44" s="84">
        <f ca="1">IF(SUM($C44:J44)&gt;K30-1,0,(K30*$B44)/12)</f>
        <v>0</v>
      </c>
      <c r="L44" s="84">
        <f ca="1">IF(SUM($C44:K44)&gt;L30-1,0,(L30*$B44)/12)</f>
        <v>0</v>
      </c>
      <c r="M44" s="84">
        <f ca="1">IF(SUM($C44:L44)&gt;M30-1,0,(M30*$B44)/12)</f>
        <v>0</v>
      </c>
      <c r="N44" s="84">
        <f ca="1">IF(SUM($C44:M44)&gt;N30-1,0,(N30*$B44)/12)</f>
        <v>0</v>
      </c>
      <c r="O44" s="85">
        <f ca="1">IF(SUM($C44:N44)&gt;O30-1,0,(O30*$B44)/12)</f>
        <v>0</v>
      </c>
      <c r="P44" s="85">
        <f ca="1">IF(SUM($C44:O44)&gt;P30-1,0,(P30*$B44)/12)</f>
        <v>0</v>
      </c>
      <c r="Q44" s="85">
        <f ca="1">IF(SUM($C44:P44)&gt;Q30-1,0,(Q30*$B44)/12)</f>
        <v>0</v>
      </c>
      <c r="R44" s="85">
        <f ca="1">IF(SUM($C44:Q44)&gt;R30-1,0,(R30*$B44)/12)</f>
        <v>0</v>
      </c>
      <c r="S44" s="85">
        <f ca="1">IF(SUM($C44:R44)&gt;S30-1,0,(S30*$B44)/12)</f>
        <v>0</v>
      </c>
      <c r="T44" s="85">
        <f ca="1">IF(SUM($C44:S44)&gt;T30-1,0,(T30*$B44)/12)</f>
        <v>0</v>
      </c>
      <c r="U44" s="85">
        <f ca="1">IF(SUM($C44:T44)&gt;U30-1,0,(U30*$B44)/12)</f>
        <v>0</v>
      </c>
      <c r="V44" s="85">
        <f ca="1">IF(SUM($C44:U44)&gt;V30-1,0,(V30*$B44)/12)</f>
        <v>0</v>
      </c>
      <c r="W44" s="85">
        <f ca="1">IF(SUM($C44:V44)&gt;W30-1,0,(W30*$B44)/12)</f>
        <v>0</v>
      </c>
      <c r="X44" s="85">
        <f ca="1">IF(SUM($C44:W44)&gt;X30-1,0,(X30*$B44)/12)</f>
        <v>0</v>
      </c>
      <c r="Y44" s="85">
        <f ca="1">IF(SUM($C44:X44)&gt;Y30-1,0,(Y30*$B44)/12)</f>
        <v>0</v>
      </c>
      <c r="Z44" s="85">
        <f ca="1">IF(SUM($C44:Y44)&gt;Z30-1,0,(Z30*$B44)/12)</f>
        <v>0</v>
      </c>
      <c r="AA44" s="84">
        <f ca="1">IF(SUM($C44:Z44)&gt;AA30-1,0,(AA30*$B44)/12)</f>
        <v>0</v>
      </c>
      <c r="AB44" s="84">
        <f ca="1">IF(SUM($C44:AA44)&gt;AB30-1,0,(AB30*$B44)/12)</f>
        <v>0</v>
      </c>
      <c r="AC44" s="84">
        <f ca="1">IF(SUM($C44:AB44)&gt;AC30-1,0,(AC30*$B44)/12)</f>
        <v>0</v>
      </c>
      <c r="AD44" s="84">
        <f ca="1">IF(SUM($C44:AC44)&gt;AD30-1,0,(AD30*$B44)/12)</f>
        <v>0</v>
      </c>
      <c r="AE44" s="84">
        <f ca="1">IF(SUM($C44:AD44)&gt;AE30-1,0,(AE30*$B44)/12)</f>
        <v>0</v>
      </c>
      <c r="AF44" s="84">
        <f ca="1">IF(SUM($C44:AE44)&gt;AF30-1,0,(AF30*$B44)/12)</f>
        <v>0</v>
      </c>
      <c r="AG44" s="84">
        <f ca="1">IF(SUM($C44:AF44)&gt;AG30-1,0,(AG30*$B44)/12)</f>
        <v>0</v>
      </c>
      <c r="AH44" s="84">
        <f ca="1">IF(SUM($C44:AG44)&gt;AH30-1,0,(AH30*$B44)/12)</f>
        <v>0</v>
      </c>
      <c r="AI44" s="84">
        <f ca="1">IF(SUM($C44:AH44)&gt;AI30-1,0,(AI30*$B44)/12)</f>
        <v>0</v>
      </c>
      <c r="AJ44" s="84">
        <f ca="1">IF(SUM($C44:AI44)&gt;AJ30-1,0,(AJ30*$B44)/12)</f>
        <v>0</v>
      </c>
      <c r="AK44" s="84">
        <f ca="1">IF(SUM($C44:AJ44)&gt;AK30-1,0,(AK30*$B44)/12)</f>
        <v>0</v>
      </c>
      <c r="AL44" s="84">
        <f ca="1">IF(SUM($C44:AK44)&gt;AL30-1,0,(AL30*$B44)/12)</f>
        <v>0</v>
      </c>
    </row>
    <row r="45" spans="1:38" s="86" customFormat="1" ht="15.75" collapsed="1">
      <c r="A45" s="90" t="s">
        <v>194</v>
      </c>
      <c r="B45" s="87"/>
      <c r="C45" s="88">
        <f ca="1">SUM(C33:C44)</f>
        <v>0</v>
      </c>
      <c r="D45" s="88">
        <f t="shared" ref="D45:AL45" ca="1" si="4">SUM(D33:D44)</f>
        <v>0</v>
      </c>
      <c r="E45" s="88">
        <f t="shared" ca="1" si="4"/>
        <v>0</v>
      </c>
      <c r="F45" s="88">
        <f t="shared" ca="1" si="4"/>
        <v>0</v>
      </c>
      <c r="G45" s="88">
        <f t="shared" ca="1" si="4"/>
        <v>0</v>
      </c>
      <c r="H45" s="88">
        <f t="shared" ca="1" si="4"/>
        <v>0</v>
      </c>
      <c r="I45" s="88">
        <f t="shared" ca="1" si="4"/>
        <v>0</v>
      </c>
      <c r="J45" s="88">
        <f t="shared" ca="1" si="4"/>
        <v>0</v>
      </c>
      <c r="K45" s="88">
        <f t="shared" ca="1" si="4"/>
        <v>0</v>
      </c>
      <c r="L45" s="88">
        <f t="shared" ca="1" si="4"/>
        <v>0</v>
      </c>
      <c r="M45" s="88">
        <f t="shared" ca="1" si="4"/>
        <v>0</v>
      </c>
      <c r="N45" s="88">
        <f t="shared" ca="1" si="4"/>
        <v>0</v>
      </c>
      <c r="O45" s="89">
        <f ca="1">SUM(O33:O44)</f>
        <v>0</v>
      </c>
      <c r="P45" s="89">
        <f t="shared" ca="1" si="4"/>
        <v>0</v>
      </c>
      <c r="Q45" s="89">
        <f t="shared" ca="1" si="4"/>
        <v>0</v>
      </c>
      <c r="R45" s="89">
        <f t="shared" ca="1" si="4"/>
        <v>0</v>
      </c>
      <c r="S45" s="89">
        <f t="shared" ca="1" si="4"/>
        <v>0</v>
      </c>
      <c r="T45" s="89">
        <f t="shared" ca="1" si="4"/>
        <v>0</v>
      </c>
      <c r="U45" s="89">
        <f t="shared" ca="1" si="4"/>
        <v>0</v>
      </c>
      <c r="V45" s="89">
        <f t="shared" ca="1" si="4"/>
        <v>0</v>
      </c>
      <c r="W45" s="89">
        <f t="shared" ca="1" si="4"/>
        <v>0</v>
      </c>
      <c r="X45" s="89">
        <f t="shared" ca="1" si="4"/>
        <v>0</v>
      </c>
      <c r="Y45" s="89">
        <f t="shared" ca="1" si="4"/>
        <v>0</v>
      </c>
      <c r="Z45" s="89">
        <f t="shared" ca="1" si="4"/>
        <v>0</v>
      </c>
      <c r="AA45" s="88">
        <f t="shared" ca="1" si="4"/>
        <v>0</v>
      </c>
      <c r="AB45" s="88">
        <f t="shared" ca="1" si="4"/>
        <v>0</v>
      </c>
      <c r="AC45" s="88">
        <f t="shared" ca="1" si="4"/>
        <v>0</v>
      </c>
      <c r="AD45" s="88">
        <f t="shared" ca="1" si="4"/>
        <v>0</v>
      </c>
      <c r="AE45" s="88">
        <f t="shared" ca="1" si="4"/>
        <v>0</v>
      </c>
      <c r="AF45" s="88">
        <f t="shared" ca="1" si="4"/>
        <v>0</v>
      </c>
      <c r="AG45" s="88">
        <f t="shared" ca="1" si="4"/>
        <v>0</v>
      </c>
      <c r="AH45" s="88">
        <f t="shared" ca="1" si="4"/>
        <v>0</v>
      </c>
      <c r="AI45" s="88">
        <f t="shared" ca="1" si="4"/>
        <v>0</v>
      </c>
      <c r="AJ45" s="88">
        <f t="shared" ca="1" si="4"/>
        <v>0</v>
      </c>
      <c r="AK45" s="88">
        <f t="shared" ca="1" si="4"/>
        <v>0</v>
      </c>
      <c r="AL45" s="88">
        <f t="shared" ca="1" si="4"/>
        <v>0</v>
      </c>
    </row>
    <row r="46" spans="1:38">
      <c r="C46" t="s">
        <v>44</v>
      </c>
    </row>
    <row r="47" spans="1:38">
      <c r="A47" t="s">
        <v>1</v>
      </c>
      <c r="B47" t="s">
        <v>44</v>
      </c>
      <c r="C47" s="84">
        <f ca="1">SUMIF('Inversión-Financiación'!$C$4:$AP$20,$A47,'Inversión-Financiación'!G$4:G$20)+Seguimiento!G23</f>
        <v>0</v>
      </c>
      <c r="D47">
        <f ca="1">SUMIF('Inversión-Financiación'!$C$4:$AP$20,$A47,'Inversión-Financiación'!H$4:H$20)</f>
        <v>0</v>
      </c>
      <c r="E47">
        <f ca="1">SUMIF('Inversión-Financiación'!$C$4:$AP$20,$A47,'Inversión-Financiación'!I$4:I$20)</f>
        <v>0</v>
      </c>
      <c r="F47">
        <f ca="1">SUMIF('Inversión-Financiación'!$C$4:$AP$20,$A47,'Inversión-Financiación'!J$4:J$20)</f>
        <v>0</v>
      </c>
      <c r="G47">
        <f ca="1">SUMIF('Inversión-Financiación'!$C$4:$AP$20,$A47,'Inversión-Financiación'!K$4:K$20)</f>
        <v>0</v>
      </c>
      <c r="H47">
        <f ca="1">SUMIF('Inversión-Financiación'!$C$4:$AP$20,$A47,'Inversión-Financiación'!L$4:L$20)</f>
        <v>0</v>
      </c>
      <c r="I47">
        <f ca="1">SUMIF('Inversión-Financiación'!$C$4:$AP$20,$A47,'Inversión-Financiación'!M$4:M$20)</f>
        <v>0</v>
      </c>
      <c r="J47">
        <f ca="1">SUMIF('Inversión-Financiación'!$C$4:$AP$20,$A47,'Inversión-Financiación'!N$4:N$20)</f>
        <v>0</v>
      </c>
      <c r="K47">
        <f ca="1">SUMIF('Inversión-Financiación'!$C$4:$AP$20,$A47,'Inversión-Financiación'!O$4:O$20)</f>
        <v>0</v>
      </c>
      <c r="L47">
        <f ca="1">SUMIF('Inversión-Financiación'!$C$4:$AP$20,$A47,'Inversión-Financiación'!P$4:P$20)</f>
        <v>0</v>
      </c>
      <c r="M47">
        <f ca="1">SUMIF('Inversión-Financiación'!$C$4:$AP$20,$A47,'Inversión-Financiación'!Q$4:Q$20)</f>
        <v>0</v>
      </c>
      <c r="N47">
        <f ca="1">SUMIF('Inversión-Financiación'!$C$4:$AP$20,$A47,'Inversión-Financiación'!R$4:R$20)</f>
        <v>0</v>
      </c>
      <c r="O47">
        <f ca="1">SUMIF('Inversión-Financiación'!$C$4:$AP$20,$A47,'Inversión-Financiación'!S$4:S$20)</f>
        <v>0</v>
      </c>
      <c r="P47">
        <f ca="1">SUMIF('Inversión-Financiación'!$C$4:$AP$20,$A47,'Inversión-Financiación'!T$4:T$20)</f>
        <v>0</v>
      </c>
      <c r="Q47">
        <f ca="1">SUMIF('Inversión-Financiación'!$C$4:$AP$20,$A47,'Inversión-Financiación'!U$4:U$20)</f>
        <v>0</v>
      </c>
      <c r="R47">
        <f ca="1">SUMIF('Inversión-Financiación'!$C$4:$AP$20,$A47,'Inversión-Financiación'!V$4:V$20)</f>
        <v>0</v>
      </c>
      <c r="S47">
        <f ca="1">SUMIF('Inversión-Financiación'!$C$4:$AP$20,$A47,'Inversión-Financiación'!W$4:W$20)</f>
        <v>0</v>
      </c>
      <c r="T47">
        <f ca="1">SUMIF('Inversión-Financiación'!$C$4:$AP$20,$A47,'Inversión-Financiación'!X$4:X$20)</f>
        <v>0</v>
      </c>
      <c r="U47">
        <f ca="1">SUMIF('Inversión-Financiación'!$C$4:$AP$20,$A47,'Inversión-Financiación'!Y$4:Y$20)</f>
        <v>0</v>
      </c>
      <c r="V47">
        <f ca="1">SUMIF('Inversión-Financiación'!$C$4:$AP$20,$A47,'Inversión-Financiación'!Z$4:Z$20)</f>
        <v>0</v>
      </c>
      <c r="W47">
        <f ca="1">SUMIF('Inversión-Financiación'!$C$4:$AP$20,$A47,'Inversión-Financiación'!AA$4:AA$20)</f>
        <v>0</v>
      </c>
      <c r="X47">
        <f ca="1">SUMIF('Inversión-Financiación'!$C$4:$AP$20,$A47,'Inversión-Financiación'!AB$4:AB$20)</f>
        <v>0</v>
      </c>
      <c r="Y47">
        <f ca="1">SUMIF('Inversión-Financiación'!$C$4:$AP$20,$A47,'Inversión-Financiación'!AC$4:AC$20)</f>
        <v>0</v>
      </c>
      <c r="Z47">
        <f ca="1">SUMIF('Inversión-Financiación'!$C$4:$AP$20,$A47,'Inversión-Financiación'!AD$4:AD$20)</f>
        <v>0</v>
      </c>
      <c r="AA47">
        <f ca="1">SUMIF('Inversión-Financiación'!$C$4:$AP$20,$A47,'Inversión-Financiación'!AE$4:AE$20)</f>
        <v>0</v>
      </c>
      <c r="AB47">
        <f ca="1">SUMIF('Inversión-Financiación'!$C$4:$AP$20,$A47,'Inversión-Financiación'!AF$4:AF$20)</f>
        <v>0</v>
      </c>
      <c r="AC47">
        <f ca="1">SUMIF('Inversión-Financiación'!$C$4:$AP$20,$A47,'Inversión-Financiación'!AG$4:AG$20)</f>
        <v>0</v>
      </c>
      <c r="AD47">
        <f ca="1">SUMIF('Inversión-Financiación'!$C$4:$AP$20,$A47,'Inversión-Financiación'!AH$4:AH$20)</f>
        <v>0</v>
      </c>
      <c r="AE47">
        <f ca="1">SUMIF('Inversión-Financiación'!$C$4:$AP$20,$A47,'Inversión-Financiación'!AI$4:AI$20)</f>
        <v>0</v>
      </c>
      <c r="AF47">
        <f ca="1">SUMIF('Inversión-Financiación'!$C$4:$AP$20,$A47,'Inversión-Financiación'!AJ$4:AJ$20)</f>
        <v>0</v>
      </c>
      <c r="AG47">
        <f ca="1">SUMIF('Inversión-Financiación'!$C$4:$AP$20,$A47,'Inversión-Financiación'!AK$4:AK$20)</f>
        <v>0</v>
      </c>
      <c r="AH47">
        <f ca="1">SUMIF('Inversión-Financiación'!$C$4:$AP$20,$A47,'Inversión-Financiación'!AL$4:AL$20)</f>
        <v>0</v>
      </c>
      <c r="AI47">
        <f ca="1">SUMIF('Inversión-Financiación'!$C$4:$AP$20,$A47,'Inversión-Financiación'!AM$4:AM$20)</f>
        <v>0</v>
      </c>
      <c r="AJ47">
        <f ca="1">SUMIF('Inversión-Financiación'!$C$4:$AP$20,$A47,'Inversión-Financiación'!AN$4:AN$20)</f>
        <v>0</v>
      </c>
      <c r="AK47">
        <f ca="1">SUMIF('Inversión-Financiación'!$C$4:$AP$20,$A47,'Inversión-Financiación'!AO$4:AO$20)</f>
        <v>0</v>
      </c>
      <c r="AL47">
        <f ca="1">SUMIF('Inversión-Financiación'!$C$4:$AP$20,$A47,'Inversión-Financiación'!AP$4:AP$20)</f>
        <v>0</v>
      </c>
    </row>
    <row r="48" spans="1:38">
      <c r="A48" t="s">
        <v>99</v>
      </c>
      <c r="C48" s="84">
        <f ca="1">SUMIF('Inversión-Financiación'!$C$4:$AP$20,$A48,'Inversión-Financiación'!G$4:G$20)</f>
        <v>0</v>
      </c>
      <c r="D48" s="84">
        <f ca="1">SUMIF('Inversión-Financiación'!$C$4:$AP$20,$A48,'Inversión-Financiación'!H$4:H$20)</f>
        <v>0</v>
      </c>
      <c r="E48" s="84">
        <f ca="1">SUMIF('Inversión-Financiación'!$C$4:$AP$20,$A48,'Inversión-Financiación'!I$4:I$20)</f>
        <v>0</v>
      </c>
      <c r="F48" s="84">
        <f ca="1">SUMIF('Inversión-Financiación'!$C$4:$AP$20,$A48,'Inversión-Financiación'!J$4:J$20)</f>
        <v>0</v>
      </c>
      <c r="G48" s="84">
        <f ca="1">SUMIF('Inversión-Financiación'!$C$4:$AP$20,$A48,'Inversión-Financiación'!K$4:K$20)</f>
        <v>0</v>
      </c>
      <c r="H48" s="84">
        <f ca="1">SUMIF('Inversión-Financiación'!$C$4:$AP$20,$A48,'Inversión-Financiación'!L$4:L$20)</f>
        <v>0</v>
      </c>
      <c r="I48" s="84">
        <f ca="1">SUMIF('Inversión-Financiación'!$C$4:$AP$20,$A48,'Inversión-Financiación'!M$4:M$20)</f>
        <v>0</v>
      </c>
      <c r="J48" s="84">
        <f ca="1">SUMIF('Inversión-Financiación'!$C$4:$AP$20,$A48,'Inversión-Financiación'!N$4:N$20)</f>
        <v>0</v>
      </c>
      <c r="K48" s="84">
        <f ca="1">SUMIF('Inversión-Financiación'!$C$4:$AP$20,$A48,'Inversión-Financiación'!O$4:O$20)</f>
        <v>0</v>
      </c>
      <c r="L48" s="84">
        <f ca="1">SUMIF('Inversión-Financiación'!$C$4:$AP$20,$A48,'Inversión-Financiación'!P$4:P$20)</f>
        <v>0</v>
      </c>
      <c r="M48" s="84">
        <f ca="1">SUMIF('Inversión-Financiación'!$C$4:$AP$20,$A48,'Inversión-Financiación'!Q$4:Q$20)</f>
        <v>0</v>
      </c>
      <c r="N48" s="84">
        <f ca="1">SUMIF('Inversión-Financiación'!$C$4:$AP$20,$A48,'Inversión-Financiación'!R$4:R$20)</f>
        <v>0</v>
      </c>
      <c r="O48" s="84">
        <f ca="1">SUMIF('Inversión-Financiación'!$C$4:$AP$20,$A48,'Inversión-Financiación'!S$4:S$20)</f>
        <v>0</v>
      </c>
      <c r="P48" s="84">
        <f ca="1">SUMIF('Inversión-Financiación'!$C$4:$AP$20,$A48,'Inversión-Financiación'!T$4:T$20)</f>
        <v>0</v>
      </c>
      <c r="Q48" s="84">
        <f ca="1">SUMIF('Inversión-Financiación'!$C$4:$AP$20,$A48,'Inversión-Financiación'!U$4:U$20)</f>
        <v>0</v>
      </c>
      <c r="R48" s="84">
        <f ca="1">SUMIF('Inversión-Financiación'!$C$4:$AP$20,$A48,'Inversión-Financiación'!V$4:V$20)</f>
        <v>0</v>
      </c>
      <c r="S48" s="84">
        <f ca="1">SUMIF('Inversión-Financiación'!$C$4:$AP$20,$A48,'Inversión-Financiación'!W$4:W$20)</f>
        <v>0</v>
      </c>
      <c r="T48" s="84">
        <f ca="1">SUMIF('Inversión-Financiación'!$C$4:$AP$20,$A48,'Inversión-Financiación'!X$4:X$20)</f>
        <v>0</v>
      </c>
      <c r="U48" s="84">
        <f ca="1">SUMIF('Inversión-Financiación'!$C$4:$AP$20,$A48,'Inversión-Financiación'!Y$4:Y$20)</f>
        <v>0</v>
      </c>
      <c r="V48" s="84">
        <f ca="1">SUMIF('Inversión-Financiación'!$C$4:$AP$20,$A48,'Inversión-Financiación'!Z$4:Z$20)</f>
        <v>0</v>
      </c>
      <c r="W48" s="84">
        <f ca="1">SUMIF('Inversión-Financiación'!$C$4:$AP$20,$A48,'Inversión-Financiación'!AA$4:AA$20)</f>
        <v>0</v>
      </c>
      <c r="X48" s="84">
        <f ca="1">SUMIF('Inversión-Financiación'!$C$4:$AP$20,$A48,'Inversión-Financiación'!AB$4:AB$20)</f>
        <v>0</v>
      </c>
      <c r="Y48" s="84">
        <f ca="1">SUMIF('Inversión-Financiación'!$C$4:$AP$20,$A48,'Inversión-Financiación'!AC$4:AC$20)</f>
        <v>0</v>
      </c>
      <c r="Z48" s="84">
        <f ca="1">SUMIF('Inversión-Financiación'!$C$4:$AP$20,$A48,'Inversión-Financiación'!AD$4:AD$20)</f>
        <v>0</v>
      </c>
      <c r="AA48" s="84">
        <f ca="1">SUMIF('Inversión-Financiación'!$C$4:$AP$20,$A48,'Inversión-Financiación'!AE$4:AE$20)</f>
        <v>0</v>
      </c>
      <c r="AB48" s="84">
        <f ca="1">SUMIF('Inversión-Financiación'!$C$4:$AP$20,$A48,'Inversión-Financiación'!AF$4:AF$20)</f>
        <v>0</v>
      </c>
      <c r="AC48" s="84">
        <f ca="1">SUMIF('Inversión-Financiación'!$C$4:$AP$20,$A48,'Inversión-Financiación'!AG$4:AG$20)</f>
        <v>0</v>
      </c>
      <c r="AD48" s="84">
        <f ca="1">SUMIF('Inversión-Financiación'!$C$4:$AP$20,$A48,'Inversión-Financiación'!AH$4:AH$20)</f>
        <v>0</v>
      </c>
      <c r="AE48" s="84">
        <f ca="1">SUMIF('Inversión-Financiación'!$C$4:$AP$20,$A48,'Inversión-Financiación'!AI$4:AI$20)</f>
        <v>0</v>
      </c>
      <c r="AF48" s="84">
        <f ca="1">SUMIF('Inversión-Financiación'!$C$4:$AP$20,$A48,'Inversión-Financiación'!AJ$4:AJ$20)</f>
        <v>0</v>
      </c>
      <c r="AG48" s="84">
        <f ca="1">SUMIF('Inversión-Financiación'!$C$4:$AP$20,$A48,'Inversión-Financiación'!AK$4:AK$20)</f>
        <v>0</v>
      </c>
      <c r="AH48" s="84">
        <f ca="1">SUMIF('Inversión-Financiación'!$C$4:$AP$20,$A48,'Inversión-Financiación'!AL$4:AL$20)</f>
        <v>0</v>
      </c>
      <c r="AI48" s="84">
        <f ca="1">SUMIF('Inversión-Financiación'!$C$4:$AP$20,$A48,'Inversión-Financiación'!AM$4:AM$20)</f>
        <v>0</v>
      </c>
      <c r="AJ48" s="84">
        <f ca="1">SUMIF('Inversión-Financiación'!$C$4:$AP$20,$A48,'Inversión-Financiación'!AN$4:AN$20)</f>
        <v>0</v>
      </c>
      <c r="AK48" s="84">
        <f ca="1">SUMIF('Inversión-Financiación'!$C$4:$AP$20,$A48,'Inversión-Financiación'!AO$4:AO$20)</f>
        <v>0</v>
      </c>
      <c r="AL48" s="84">
        <f ca="1">SUMIF('Inversión-Financiación'!$C$4:$AP$20,$A48,'Inversión-Financiación'!AP$4:AP$20)</f>
        <v>0</v>
      </c>
    </row>
    <row r="49" spans="1:38">
      <c r="A49" t="s">
        <v>33</v>
      </c>
      <c r="C49" s="84">
        <f ca="1">SUMIF('Inversión-Financiación'!$C$4:$AP$20,$A49,'Inversión-Financiación'!G$4:G$20)+Seguimiento!G25</f>
        <v>0</v>
      </c>
      <c r="D49" s="84">
        <f ca="1">SUMIF('Inversión-Financiación'!$C$4:$AP$20,$A49,'Inversión-Financiación'!H$4:H$20)</f>
        <v>0</v>
      </c>
      <c r="E49" s="84">
        <f ca="1">SUMIF('Inversión-Financiación'!$C$4:$AP$20,$A49,'Inversión-Financiación'!I$4:I$20)</f>
        <v>0</v>
      </c>
      <c r="F49" s="84">
        <f ca="1">SUMIF('Inversión-Financiación'!$C$4:$AP$20,$A49,'Inversión-Financiación'!J$4:J$20)</f>
        <v>0</v>
      </c>
      <c r="G49" s="84">
        <f ca="1">SUMIF('Inversión-Financiación'!$C$4:$AP$20,$A49,'Inversión-Financiación'!K$4:K$20)</f>
        <v>0</v>
      </c>
      <c r="H49" s="84">
        <f ca="1">SUMIF('Inversión-Financiación'!$C$4:$AP$20,$A49,'Inversión-Financiación'!L$4:L$20)</f>
        <v>0</v>
      </c>
      <c r="I49" s="84">
        <f ca="1">SUMIF('Inversión-Financiación'!$C$4:$AP$20,$A49,'Inversión-Financiación'!M$4:M$20)</f>
        <v>0</v>
      </c>
      <c r="J49" s="84">
        <f ca="1">SUMIF('Inversión-Financiación'!$C$4:$AP$20,$A49,'Inversión-Financiación'!N$4:N$20)</f>
        <v>0</v>
      </c>
      <c r="K49" s="84">
        <f ca="1">SUMIF('Inversión-Financiación'!$C$4:$AP$20,$A49,'Inversión-Financiación'!O$4:O$20)</f>
        <v>0</v>
      </c>
      <c r="L49" s="84">
        <f ca="1">SUMIF('Inversión-Financiación'!$C$4:$AP$20,$A49,'Inversión-Financiación'!P$4:P$20)</f>
        <v>0</v>
      </c>
      <c r="M49" s="84">
        <f ca="1">SUMIF('Inversión-Financiación'!$C$4:$AP$20,$A49,'Inversión-Financiación'!Q$4:Q$20)</f>
        <v>0</v>
      </c>
      <c r="N49" s="84">
        <f ca="1">SUMIF('Inversión-Financiación'!$C$4:$AP$20,$A49,'Inversión-Financiación'!R$4:R$20)</f>
        <v>0</v>
      </c>
      <c r="O49" s="84">
        <f ca="1">SUMIF('Inversión-Financiación'!$C$4:$AP$20,$A49,'Inversión-Financiación'!S$4:S$20)</f>
        <v>0</v>
      </c>
      <c r="P49" s="84">
        <f ca="1">SUMIF('Inversión-Financiación'!$C$4:$AP$20,$A49,'Inversión-Financiación'!T$4:T$20)</f>
        <v>0</v>
      </c>
      <c r="Q49" s="84">
        <f ca="1">SUMIF('Inversión-Financiación'!$C$4:$AP$20,$A49,'Inversión-Financiación'!U$4:U$20)</f>
        <v>0</v>
      </c>
      <c r="R49" s="84">
        <f ca="1">SUMIF('Inversión-Financiación'!$C$4:$AP$20,$A49,'Inversión-Financiación'!V$4:V$20)</f>
        <v>0</v>
      </c>
      <c r="S49" s="84">
        <f ca="1">SUMIF('Inversión-Financiación'!$C$4:$AP$20,$A49,'Inversión-Financiación'!W$4:W$20)</f>
        <v>0</v>
      </c>
      <c r="T49" s="84">
        <f ca="1">SUMIF('Inversión-Financiación'!$C$4:$AP$20,$A49,'Inversión-Financiación'!X$4:X$20)</f>
        <v>0</v>
      </c>
      <c r="U49" s="84">
        <f ca="1">SUMIF('Inversión-Financiación'!$C$4:$AP$20,$A49,'Inversión-Financiación'!Y$4:Y$20)</f>
        <v>0</v>
      </c>
      <c r="V49" s="84">
        <f ca="1">SUMIF('Inversión-Financiación'!$C$4:$AP$20,$A49,'Inversión-Financiación'!Z$4:Z$20)</f>
        <v>0</v>
      </c>
      <c r="W49" s="84">
        <f ca="1">SUMIF('Inversión-Financiación'!$C$4:$AP$20,$A49,'Inversión-Financiación'!AA$4:AA$20)</f>
        <v>0</v>
      </c>
      <c r="X49" s="84">
        <f ca="1">SUMIF('Inversión-Financiación'!$C$4:$AP$20,$A49,'Inversión-Financiación'!AB$4:AB$20)</f>
        <v>0</v>
      </c>
      <c r="Y49" s="84">
        <f ca="1">SUMIF('Inversión-Financiación'!$C$4:$AP$20,$A49,'Inversión-Financiación'!AC$4:AC$20)</f>
        <v>0</v>
      </c>
      <c r="Z49" s="84">
        <f ca="1">SUMIF('Inversión-Financiación'!$C$4:$AP$20,$A49,'Inversión-Financiación'!AD$4:AD$20)</f>
        <v>0</v>
      </c>
      <c r="AA49" s="84">
        <f ca="1">SUMIF('Inversión-Financiación'!$C$4:$AP$20,$A49,'Inversión-Financiación'!AE$4:AE$20)</f>
        <v>0</v>
      </c>
      <c r="AB49" s="84">
        <f ca="1">SUMIF('Inversión-Financiación'!$C$4:$AP$20,$A49,'Inversión-Financiación'!AF$4:AF$20)</f>
        <v>0</v>
      </c>
      <c r="AC49" s="84">
        <f ca="1">SUMIF('Inversión-Financiación'!$C$4:$AP$20,$A49,'Inversión-Financiación'!AG$4:AG$20)</f>
        <v>0</v>
      </c>
      <c r="AD49" s="84">
        <f ca="1">SUMIF('Inversión-Financiación'!$C$4:$AP$20,$A49,'Inversión-Financiación'!AH$4:AH$20)</f>
        <v>0</v>
      </c>
      <c r="AE49" s="84">
        <f ca="1">SUMIF('Inversión-Financiación'!$C$4:$AP$20,$A49,'Inversión-Financiación'!AI$4:AI$20)</f>
        <v>0</v>
      </c>
      <c r="AF49" s="84">
        <f ca="1">SUMIF('Inversión-Financiación'!$C$4:$AP$20,$A49,'Inversión-Financiación'!AJ$4:AJ$20)</f>
        <v>0</v>
      </c>
      <c r="AG49" s="84">
        <f ca="1">SUMIF('Inversión-Financiación'!$C$4:$AP$20,$A49,'Inversión-Financiación'!AK$4:AK$20)</f>
        <v>0</v>
      </c>
      <c r="AH49" s="84">
        <f ca="1">SUMIF('Inversión-Financiación'!$C$4:$AP$20,$A49,'Inversión-Financiación'!AL$4:AL$20)</f>
        <v>0</v>
      </c>
      <c r="AI49" s="84">
        <f ca="1">SUMIF('Inversión-Financiación'!$C$4:$AP$20,$A49,'Inversión-Financiación'!AM$4:AM$20)</f>
        <v>0</v>
      </c>
      <c r="AJ49" s="84">
        <f ca="1">SUMIF('Inversión-Financiación'!$C$4:$AP$20,$A49,'Inversión-Financiación'!AN$4:AN$20)</f>
        <v>0</v>
      </c>
      <c r="AK49" s="84">
        <f ca="1">SUMIF('Inversión-Financiación'!$C$4:$AP$20,$A49,'Inversión-Financiación'!AO$4:AO$20)</f>
        <v>0</v>
      </c>
      <c r="AL49" s="84">
        <f ca="1">SUMIF('Inversión-Financiación'!$C$4:$AP$20,$A49,'Inversión-Financiación'!AP$4:AP$20)</f>
        <v>0</v>
      </c>
    </row>
    <row r="50" spans="1:38">
      <c r="A50" t="s">
        <v>36</v>
      </c>
      <c r="C50" s="84">
        <f ca="1">SUMIF('Inversión-Financiación'!$C$33:$AP$46,$A50,'Inversión-Financiación'!G$33:G$45)+Seguimiento!G31</f>
        <v>0</v>
      </c>
      <c r="D50" s="84">
        <f ca="1">SUMIF('Inversión-Financiación'!$C$33:$AP$46,$A50,'Inversión-Financiación'!H$33:H$45)</f>
        <v>0</v>
      </c>
      <c r="E50" s="84">
        <f ca="1">SUMIF('Inversión-Financiación'!$C$33:$AP$46,$A50,'Inversión-Financiación'!I$33:I$45)</f>
        <v>0</v>
      </c>
      <c r="F50" s="84">
        <f ca="1">SUMIF('Inversión-Financiación'!$C$33:$AP$46,$A50,'Inversión-Financiación'!J$33:J$45)</f>
        <v>0</v>
      </c>
      <c r="G50" s="84">
        <f ca="1">SUMIF('Inversión-Financiación'!$C$33:$AP$46,$A50,'Inversión-Financiación'!K$33:K$45)</f>
        <v>0</v>
      </c>
      <c r="H50" s="84">
        <f ca="1">SUMIF('Inversión-Financiación'!$C$33:$AP$46,$A50,'Inversión-Financiación'!L$33:L$45)</f>
        <v>0</v>
      </c>
      <c r="I50" s="84">
        <f ca="1">SUMIF('Inversión-Financiación'!$C$33:$AP$46,$A50,'Inversión-Financiación'!M$33:M$45)</f>
        <v>0</v>
      </c>
      <c r="J50" s="84">
        <f ca="1">SUMIF('Inversión-Financiación'!$C$33:$AP$46,$A50,'Inversión-Financiación'!N$33:N$45)</f>
        <v>0</v>
      </c>
      <c r="K50" s="84">
        <f ca="1">SUMIF('Inversión-Financiación'!$C$33:$AP$46,$A50,'Inversión-Financiación'!O$33:O$45)</f>
        <v>0</v>
      </c>
      <c r="L50" s="84">
        <f ca="1">SUMIF('Inversión-Financiación'!$C$33:$AP$46,$A50,'Inversión-Financiación'!P$33:P$45)</f>
        <v>0</v>
      </c>
      <c r="M50" s="84">
        <f ca="1">SUMIF('Inversión-Financiación'!$C$33:$AP$46,$A50,'Inversión-Financiación'!Q$33:Q$45)</f>
        <v>0</v>
      </c>
      <c r="N50" s="84">
        <f ca="1">SUMIF('Inversión-Financiación'!$C$33:$AP$46,$A50,'Inversión-Financiación'!R$33:R$45)</f>
        <v>0</v>
      </c>
      <c r="O50" s="84">
        <f ca="1">SUMIF('Inversión-Financiación'!$C$33:$AP$46,$A50,'Inversión-Financiación'!S$33:S$45)</f>
        <v>0</v>
      </c>
      <c r="P50" s="84">
        <f ca="1">SUMIF('Inversión-Financiación'!$C$33:$AP$46,$A50,'Inversión-Financiación'!T$33:T$45)</f>
        <v>0</v>
      </c>
      <c r="Q50" s="84">
        <f ca="1">SUMIF('Inversión-Financiación'!$C$33:$AP$46,$A50,'Inversión-Financiación'!U$33:U$45)</f>
        <v>0</v>
      </c>
      <c r="R50" s="84">
        <f ca="1">SUMIF('Inversión-Financiación'!$C$33:$AP$46,$A50,'Inversión-Financiación'!V$33:V$45)</f>
        <v>0</v>
      </c>
      <c r="S50" s="84">
        <f ca="1">SUMIF('Inversión-Financiación'!$C$33:$AP$46,$A50,'Inversión-Financiación'!W$33:W$45)</f>
        <v>0</v>
      </c>
      <c r="T50" s="84">
        <f ca="1">SUMIF('Inversión-Financiación'!$C$33:$AP$46,$A50,'Inversión-Financiación'!X$33:X$45)</f>
        <v>0</v>
      </c>
      <c r="U50" s="84">
        <f ca="1">SUMIF('Inversión-Financiación'!$C$33:$AP$46,$A50,'Inversión-Financiación'!Y$33:Y$45)</f>
        <v>0</v>
      </c>
      <c r="V50" s="84">
        <f ca="1">SUMIF('Inversión-Financiación'!$C$33:$AP$46,$A50,'Inversión-Financiación'!Z$33:Z$45)</f>
        <v>0</v>
      </c>
      <c r="W50" s="84">
        <f ca="1">SUMIF('Inversión-Financiación'!$C$33:$AP$46,$A50,'Inversión-Financiación'!AA$33:AA$45)</f>
        <v>0</v>
      </c>
      <c r="X50" s="84">
        <f ca="1">SUMIF('Inversión-Financiación'!$C$33:$AP$46,$A50,'Inversión-Financiación'!AB$33:AB$45)</f>
        <v>0</v>
      </c>
      <c r="Y50" s="84">
        <f ca="1">SUMIF('Inversión-Financiación'!$C$33:$AP$46,$A50,'Inversión-Financiación'!AC$33:AC$45)</f>
        <v>0</v>
      </c>
      <c r="Z50" s="84">
        <f ca="1">SUMIF('Inversión-Financiación'!$C$33:$AP$46,$A50,'Inversión-Financiación'!AD$33:AD$45)</f>
        <v>0</v>
      </c>
      <c r="AA50" s="84">
        <f ca="1">SUMIF('Inversión-Financiación'!$C$33:$AP$46,$A50,'Inversión-Financiación'!AE$33:AE$45)</f>
        <v>0</v>
      </c>
      <c r="AB50" s="84">
        <f ca="1">SUMIF('Inversión-Financiación'!$C$33:$AP$46,$A50,'Inversión-Financiación'!AF$33:AF$45)</f>
        <v>0</v>
      </c>
      <c r="AC50" s="84">
        <f ca="1">SUMIF('Inversión-Financiación'!$C$33:$AP$46,$A50,'Inversión-Financiación'!AG$33:AG$45)</f>
        <v>0</v>
      </c>
      <c r="AD50" s="84">
        <f ca="1">SUMIF('Inversión-Financiación'!$C$33:$AP$46,$A50,'Inversión-Financiación'!AH$33:AH$45)</f>
        <v>0</v>
      </c>
      <c r="AE50" s="84">
        <f ca="1">SUMIF('Inversión-Financiación'!$C$33:$AP$46,$A50,'Inversión-Financiación'!AI$33:AI$45)</f>
        <v>0</v>
      </c>
      <c r="AF50" s="84">
        <f ca="1">SUMIF('Inversión-Financiación'!$C$33:$AP$46,$A50,'Inversión-Financiación'!AJ$33:AJ$45)</f>
        <v>0</v>
      </c>
      <c r="AG50" s="84">
        <f ca="1">SUMIF('Inversión-Financiación'!$C$33:$AP$46,$A50,'Inversión-Financiación'!AK$33:AK$45)</f>
        <v>0</v>
      </c>
      <c r="AH50" s="84">
        <f ca="1">SUMIF('Inversión-Financiación'!$C$33:$AP$46,$A50,'Inversión-Financiación'!AL$33:AL$45)</f>
        <v>0</v>
      </c>
      <c r="AI50" s="84">
        <f ca="1">SUMIF('Inversión-Financiación'!$C$33:$AP$46,$A50,'Inversión-Financiación'!AM$33:AM$45)</f>
        <v>0</v>
      </c>
      <c r="AJ50" s="84">
        <f ca="1">SUMIF('Inversión-Financiación'!$C$33:$AP$46,$A50,'Inversión-Financiación'!AN$33:AN$45)</f>
        <v>0</v>
      </c>
      <c r="AK50" s="84">
        <f ca="1">SUMIF('Inversión-Financiación'!$C$33:$AP$46,$A50,'Inversión-Financiación'!AO$33:AO$45)</f>
        <v>0</v>
      </c>
      <c r="AL50" s="84">
        <f ca="1">SUMIF('Inversión-Financiación'!$C$33:$AP$46,$A50,'Inversión-Financiación'!AP$33:AP$45)</f>
        <v>0</v>
      </c>
    </row>
    <row r="51" spans="1:38">
      <c r="A51" t="s">
        <v>38</v>
      </c>
      <c r="C51" s="84">
        <f ca="1">SUMIF('Inversión-Financiación'!$C$33:$AP$46,$A51,'Inversión-Financiación'!G$33:G$45)</f>
        <v>0</v>
      </c>
      <c r="D51" s="84">
        <f ca="1">SUMIF('Inversión-Financiación'!$C$33:$AP$46,$A51,'Inversión-Financiación'!H$33:H$45)</f>
        <v>0</v>
      </c>
      <c r="E51" s="84">
        <f ca="1">SUMIF('Inversión-Financiación'!$C$33:$AP$46,$A51,'Inversión-Financiación'!I$33:I$45)</f>
        <v>0</v>
      </c>
      <c r="F51" s="84">
        <f ca="1">SUMIF('Inversión-Financiación'!$C$33:$AP$46,$A51,'Inversión-Financiación'!J$33:J$45)</f>
        <v>0</v>
      </c>
      <c r="G51" s="84">
        <f ca="1">SUMIF('Inversión-Financiación'!$C$33:$AP$46,$A51,'Inversión-Financiación'!K$33:K$45)</f>
        <v>0</v>
      </c>
      <c r="H51" s="84">
        <f ca="1">SUMIF('Inversión-Financiación'!$C$33:$AP$46,$A51,'Inversión-Financiación'!L$33:L$45)</f>
        <v>0</v>
      </c>
      <c r="I51" s="84">
        <f ca="1">SUMIF('Inversión-Financiación'!$C$33:$AP$46,$A51,'Inversión-Financiación'!M$33:M$45)</f>
        <v>0</v>
      </c>
      <c r="J51" s="84">
        <f ca="1">SUMIF('Inversión-Financiación'!$C$33:$AP$46,$A51,'Inversión-Financiación'!N$33:N$45)</f>
        <v>0</v>
      </c>
      <c r="K51" s="84">
        <f ca="1">SUMIF('Inversión-Financiación'!$C$33:$AP$46,$A51,'Inversión-Financiación'!O$33:O$45)</f>
        <v>0</v>
      </c>
      <c r="L51" s="84">
        <f ca="1">SUMIF('Inversión-Financiación'!$C$33:$AP$46,$A51,'Inversión-Financiación'!P$33:P$45)</f>
        <v>0</v>
      </c>
      <c r="M51" s="84">
        <f ca="1">SUMIF('Inversión-Financiación'!$C$33:$AP$46,$A51,'Inversión-Financiación'!Q$33:Q$45)</f>
        <v>0</v>
      </c>
      <c r="N51" s="84">
        <f ca="1">SUMIF('Inversión-Financiación'!$C$33:$AP$46,$A51,'Inversión-Financiación'!R$33:R$45)</f>
        <v>0</v>
      </c>
      <c r="O51" s="84">
        <f ca="1">SUMIF('Inversión-Financiación'!$C$33:$AP$46,$A51,'Inversión-Financiación'!S$33:S$45)</f>
        <v>0</v>
      </c>
      <c r="P51" s="84">
        <f ca="1">SUMIF('Inversión-Financiación'!$C$33:$AP$46,$A51,'Inversión-Financiación'!T$33:T$45)</f>
        <v>0</v>
      </c>
      <c r="Q51" s="84">
        <f ca="1">SUMIF('Inversión-Financiación'!$C$33:$AP$46,$A51,'Inversión-Financiación'!U$33:U$45)</f>
        <v>0</v>
      </c>
      <c r="R51" s="84">
        <f ca="1">SUMIF('Inversión-Financiación'!$C$33:$AP$46,$A51,'Inversión-Financiación'!V$33:V$45)</f>
        <v>0</v>
      </c>
      <c r="S51" s="84">
        <f ca="1">SUMIF('Inversión-Financiación'!$C$33:$AP$46,$A51,'Inversión-Financiación'!W$33:W$45)</f>
        <v>0</v>
      </c>
      <c r="T51" s="84">
        <f ca="1">SUMIF('Inversión-Financiación'!$C$33:$AP$46,$A51,'Inversión-Financiación'!X$33:X$45)</f>
        <v>0</v>
      </c>
      <c r="U51" s="84">
        <f ca="1">SUMIF('Inversión-Financiación'!$C$33:$AP$46,$A51,'Inversión-Financiación'!Y$33:Y$45)</f>
        <v>0</v>
      </c>
      <c r="V51" s="84">
        <f ca="1">SUMIF('Inversión-Financiación'!$C$33:$AP$46,$A51,'Inversión-Financiación'!Z$33:Z$45)</f>
        <v>0</v>
      </c>
      <c r="W51" s="84">
        <f ca="1">SUMIF('Inversión-Financiación'!$C$33:$AP$46,$A51,'Inversión-Financiación'!AA$33:AA$45)</f>
        <v>0</v>
      </c>
      <c r="X51" s="84">
        <f ca="1">SUMIF('Inversión-Financiación'!$C$33:$AP$46,$A51,'Inversión-Financiación'!AB$33:AB$45)</f>
        <v>0</v>
      </c>
      <c r="Y51" s="84">
        <f ca="1">SUMIF('Inversión-Financiación'!$C$33:$AP$46,$A51,'Inversión-Financiación'!AC$33:AC$45)</f>
        <v>0</v>
      </c>
      <c r="Z51" s="84">
        <f ca="1">SUMIF('Inversión-Financiación'!$C$33:$AP$46,$A51,'Inversión-Financiación'!AD$33:AD$45)</f>
        <v>0</v>
      </c>
      <c r="AA51" s="84">
        <f ca="1">SUMIF('Inversión-Financiación'!$C$33:$AP$46,$A51,'Inversión-Financiación'!AE$33:AE$45)</f>
        <v>0</v>
      </c>
      <c r="AB51" s="84">
        <f ca="1">SUMIF('Inversión-Financiación'!$C$33:$AP$46,$A51,'Inversión-Financiación'!AF$33:AF$45)</f>
        <v>0</v>
      </c>
      <c r="AC51" s="84">
        <f ca="1">SUMIF('Inversión-Financiación'!$C$33:$AP$46,$A51,'Inversión-Financiación'!AG$33:AG$45)</f>
        <v>0</v>
      </c>
      <c r="AD51" s="84">
        <f ca="1">SUMIF('Inversión-Financiación'!$C$33:$AP$46,$A51,'Inversión-Financiación'!AH$33:AH$45)</f>
        <v>0</v>
      </c>
      <c r="AE51" s="84">
        <f ca="1">SUMIF('Inversión-Financiación'!$C$33:$AP$46,$A51,'Inversión-Financiación'!AI$33:AI$45)</f>
        <v>0</v>
      </c>
      <c r="AF51" s="84">
        <f ca="1">SUMIF('Inversión-Financiación'!$C$33:$AP$46,$A51,'Inversión-Financiación'!AJ$33:AJ$45)</f>
        <v>0</v>
      </c>
      <c r="AG51" s="84">
        <f ca="1">SUMIF('Inversión-Financiación'!$C$33:$AP$46,$A51,'Inversión-Financiación'!AK$33:AK$45)</f>
        <v>0</v>
      </c>
      <c r="AH51" s="84">
        <f ca="1">SUMIF('Inversión-Financiación'!$C$33:$AP$46,$A51,'Inversión-Financiación'!AL$33:AL$45)</f>
        <v>0</v>
      </c>
      <c r="AI51" s="84">
        <f ca="1">SUMIF('Inversión-Financiación'!$C$33:$AP$46,$A51,'Inversión-Financiación'!AM$33:AM$45)</f>
        <v>0</v>
      </c>
      <c r="AJ51" s="84">
        <f ca="1">SUMIF('Inversión-Financiación'!$C$33:$AP$46,$A51,'Inversión-Financiación'!AN$33:AN$45)</f>
        <v>0</v>
      </c>
      <c r="AK51" s="84">
        <f ca="1">SUMIF('Inversión-Financiación'!$C$33:$AP$46,$A51,'Inversión-Financiación'!AO$33:AO$45)</f>
        <v>0</v>
      </c>
      <c r="AL51" s="84">
        <f ca="1">SUMIF('Inversión-Financiación'!$C$33:$AP$46,$A51,'Inversión-Financiación'!AP$33:AP$45)</f>
        <v>0</v>
      </c>
    </row>
    <row r="52" spans="1:38">
      <c r="A52" t="s">
        <v>4</v>
      </c>
      <c r="C52" s="84">
        <f ca="1">SUMIF('Inversión-Financiación'!$C$33:$AP$46,$A52,'Inversión-Financiación'!G$33:G$45)+Seguimiento!G32</f>
        <v>0</v>
      </c>
      <c r="D52" s="84">
        <f ca="1">SUMIF('Inversión-Financiación'!$C$33:$AP$46,$A52,'Inversión-Financiación'!H$33:H$45)</f>
        <v>0</v>
      </c>
      <c r="E52" s="84">
        <f ca="1">SUMIF('Inversión-Financiación'!$C$33:$AP$46,$A52,'Inversión-Financiación'!I$33:I$45)</f>
        <v>0</v>
      </c>
      <c r="F52" s="84">
        <f ca="1">SUMIF('Inversión-Financiación'!$C$33:$AP$46,$A52,'Inversión-Financiación'!J$33:J$45)</f>
        <v>0</v>
      </c>
      <c r="G52" s="84">
        <f ca="1">SUMIF('Inversión-Financiación'!$C$33:$AP$46,$A52,'Inversión-Financiación'!K$33:K$45)</f>
        <v>0</v>
      </c>
      <c r="H52" s="84">
        <f ca="1">SUMIF('Inversión-Financiación'!$C$33:$AP$46,$A52,'Inversión-Financiación'!L$33:L$45)</f>
        <v>0</v>
      </c>
      <c r="I52" s="84">
        <f ca="1">SUMIF('Inversión-Financiación'!$C$33:$AP$46,$A52,'Inversión-Financiación'!M$33:M$45)</f>
        <v>0</v>
      </c>
      <c r="J52" s="84">
        <f ca="1">SUMIF('Inversión-Financiación'!$C$33:$AP$46,$A52,'Inversión-Financiación'!N$33:N$45)</f>
        <v>0</v>
      </c>
      <c r="K52" s="84">
        <f ca="1">SUMIF('Inversión-Financiación'!$C$33:$AP$46,$A52,'Inversión-Financiación'!O$33:O$45)</f>
        <v>0</v>
      </c>
      <c r="L52" s="84">
        <f ca="1">SUMIF('Inversión-Financiación'!$C$33:$AP$46,$A52,'Inversión-Financiación'!P$33:P$45)</f>
        <v>0</v>
      </c>
      <c r="M52" s="84">
        <f ca="1">SUMIF('Inversión-Financiación'!$C$33:$AP$46,$A52,'Inversión-Financiación'!Q$33:Q$45)</f>
        <v>0</v>
      </c>
      <c r="N52" s="84">
        <f ca="1">SUMIF('Inversión-Financiación'!$C$33:$AP$46,$A52,'Inversión-Financiación'!R$33:R$45)</f>
        <v>0</v>
      </c>
      <c r="O52" s="84">
        <f ca="1">SUMIF('Inversión-Financiación'!$C$33:$AP$46,$A52,'Inversión-Financiación'!S$33:S$45)</f>
        <v>0</v>
      </c>
      <c r="P52" s="84">
        <f ca="1">SUMIF('Inversión-Financiación'!$C$33:$AP$46,$A52,'Inversión-Financiación'!T$33:T$45)</f>
        <v>0</v>
      </c>
      <c r="Q52" s="84">
        <f ca="1">SUMIF('Inversión-Financiación'!$C$33:$AP$46,$A52,'Inversión-Financiación'!U$33:U$45)</f>
        <v>0</v>
      </c>
      <c r="R52" s="84">
        <f ca="1">SUMIF('Inversión-Financiación'!$C$33:$AP$46,$A52,'Inversión-Financiación'!V$33:V$45)</f>
        <v>0</v>
      </c>
      <c r="S52" s="84">
        <f ca="1">SUMIF('Inversión-Financiación'!$C$33:$AP$46,$A52,'Inversión-Financiación'!W$33:W$45)</f>
        <v>0</v>
      </c>
      <c r="T52" s="84">
        <f ca="1">SUMIF('Inversión-Financiación'!$C$33:$AP$46,$A52,'Inversión-Financiación'!X$33:X$45)</f>
        <v>0</v>
      </c>
      <c r="U52" s="84">
        <f ca="1">SUMIF('Inversión-Financiación'!$C$33:$AP$46,$A52,'Inversión-Financiación'!Y$33:Y$45)</f>
        <v>0</v>
      </c>
      <c r="V52" s="84">
        <f ca="1">SUMIF('Inversión-Financiación'!$C$33:$AP$46,$A52,'Inversión-Financiación'!Z$33:Z$45)</f>
        <v>0</v>
      </c>
      <c r="W52" s="84">
        <f ca="1">SUMIF('Inversión-Financiación'!$C$33:$AP$46,$A52,'Inversión-Financiación'!AA$33:AA$45)</f>
        <v>0</v>
      </c>
      <c r="X52" s="84">
        <f ca="1">SUMIF('Inversión-Financiación'!$C$33:$AP$46,$A52,'Inversión-Financiación'!AB$33:AB$45)</f>
        <v>0</v>
      </c>
      <c r="Y52" s="84">
        <f ca="1">SUMIF('Inversión-Financiación'!$C$33:$AP$46,$A52,'Inversión-Financiación'!AC$33:AC$45)</f>
        <v>0</v>
      </c>
      <c r="Z52" s="84">
        <f ca="1">SUMIF('Inversión-Financiación'!$C$33:$AP$46,$A52,'Inversión-Financiación'!AD$33:AD$45)</f>
        <v>0</v>
      </c>
      <c r="AA52" s="84">
        <f ca="1">SUMIF('Inversión-Financiación'!$C$33:$AP$46,$A52,'Inversión-Financiación'!AE$33:AE$45)</f>
        <v>0</v>
      </c>
      <c r="AB52" s="84">
        <f ca="1">SUMIF('Inversión-Financiación'!$C$33:$AP$46,$A52,'Inversión-Financiación'!AF$33:AF$45)</f>
        <v>0</v>
      </c>
      <c r="AC52" s="84">
        <f ca="1">SUMIF('Inversión-Financiación'!$C$33:$AP$46,$A52,'Inversión-Financiación'!AG$33:AG$45)</f>
        <v>0</v>
      </c>
      <c r="AD52" s="84">
        <f ca="1">SUMIF('Inversión-Financiación'!$C$33:$AP$46,$A52,'Inversión-Financiación'!AH$33:AH$45)</f>
        <v>0</v>
      </c>
      <c r="AE52" s="84">
        <f ca="1">SUMIF('Inversión-Financiación'!$C$33:$AP$46,$A52,'Inversión-Financiación'!AI$33:AI$45)</f>
        <v>0</v>
      </c>
      <c r="AF52" s="84">
        <f ca="1">SUMIF('Inversión-Financiación'!$C$33:$AP$46,$A52,'Inversión-Financiación'!AJ$33:AJ$45)</f>
        <v>0</v>
      </c>
      <c r="AG52" s="84">
        <f ca="1">SUMIF('Inversión-Financiación'!$C$33:$AP$46,$A52,'Inversión-Financiación'!AK$33:AK$45)</f>
        <v>0</v>
      </c>
      <c r="AH52" s="84">
        <f ca="1">SUMIF('Inversión-Financiación'!$C$33:$AP$46,$A52,'Inversión-Financiación'!AL$33:AL$45)</f>
        <v>0</v>
      </c>
      <c r="AI52" s="84">
        <f ca="1">SUMIF('Inversión-Financiación'!$C$33:$AP$46,$A52,'Inversión-Financiación'!AM$33:AM$45)</f>
        <v>0</v>
      </c>
      <c r="AJ52" s="84">
        <f ca="1">SUMIF('Inversión-Financiación'!$C$33:$AP$46,$A52,'Inversión-Financiación'!AN$33:AN$45)</f>
        <v>0</v>
      </c>
      <c r="AK52" s="84">
        <f ca="1">SUMIF('Inversión-Financiación'!$C$33:$AP$46,$A52,'Inversión-Financiación'!AO$33:AO$45)</f>
        <v>0</v>
      </c>
      <c r="AL52" s="84">
        <f ca="1">SUMIF('Inversión-Financiación'!$C$33:$AP$46,$A52,'Inversión-Financiación'!AP$33:AP$45)</f>
        <v>0</v>
      </c>
    </row>
    <row r="53" spans="1:38">
      <c r="A53" t="s">
        <v>37</v>
      </c>
      <c r="C53" s="84">
        <f ca="1">SUMIF('Inversión-Financiación'!$C$33:$AP$46,$A53,'Inversión-Financiación'!G$33:G$45)+Seguimiento!G33</f>
        <v>0</v>
      </c>
      <c r="D53" s="84">
        <f ca="1">SUMIF('Inversión-Financiación'!$C$33:$AP$46,$A53,'Inversión-Financiación'!H$33:H$45)</f>
        <v>0</v>
      </c>
      <c r="E53" s="84">
        <f ca="1">SUMIF('Inversión-Financiación'!$C$33:$AP$46,$A53,'Inversión-Financiación'!I$33:I$45)</f>
        <v>0</v>
      </c>
      <c r="F53" s="84">
        <f ca="1">SUMIF('Inversión-Financiación'!$C$33:$AP$46,$A53,'Inversión-Financiación'!J$33:J$45)</f>
        <v>0</v>
      </c>
      <c r="G53" s="84">
        <f ca="1">SUMIF('Inversión-Financiación'!$C$33:$AP$46,$A53,'Inversión-Financiación'!K$33:K$45)</f>
        <v>0</v>
      </c>
      <c r="H53" s="84">
        <f ca="1">SUMIF('Inversión-Financiación'!$C$33:$AP$46,$A53,'Inversión-Financiación'!L$33:L$45)</f>
        <v>0</v>
      </c>
      <c r="I53" s="84">
        <f ca="1">SUMIF('Inversión-Financiación'!$C$33:$AP$46,$A53,'Inversión-Financiación'!M$33:M$45)</f>
        <v>0</v>
      </c>
      <c r="J53" s="84">
        <f ca="1">SUMIF('Inversión-Financiación'!$C$33:$AP$46,$A53,'Inversión-Financiación'!N$33:N$45)</f>
        <v>0</v>
      </c>
      <c r="K53" s="84">
        <f ca="1">SUMIF('Inversión-Financiación'!$C$33:$AP$46,$A53,'Inversión-Financiación'!O$33:O$45)</f>
        <v>0</v>
      </c>
      <c r="L53" s="84">
        <f ca="1">SUMIF('Inversión-Financiación'!$C$33:$AP$46,$A53,'Inversión-Financiación'!P$33:P$45)</f>
        <v>0</v>
      </c>
      <c r="M53" s="84">
        <f ca="1">SUMIF('Inversión-Financiación'!$C$33:$AP$46,$A53,'Inversión-Financiación'!Q$33:Q$45)</f>
        <v>0</v>
      </c>
      <c r="N53" s="84">
        <f ca="1">SUMIF('Inversión-Financiación'!$C$33:$AP$46,$A53,'Inversión-Financiación'!R$33:R$45)</f>
        <v>0</v>
      </c>
      <c r="O53" s="84">
        <f ca="1">SUMIF('Inversión-Financiación'!$C$33:$AP$46,$A53,'Inversión-Financiación'!S$33:S$45)</f>
        <v>0</v>
      </c>
      <c r="P53" s="84">
        <f ca="1">SUMIF('Inversión-Financiación'!$C$33:$AP$46,$A53,'Inversión-Financiación'!T$33:T$45)</f>
        <v>0</v>
      </c>
      <c r="Q53" s="84">
        <f ca="1">SUMIF('Inversión-Financiación'!$C$33:$AP$46,$A53,'Inversión-Financiación'!U$33:U$45)</f>
        <v>0</v>
      </c>
      <c r="R53" s="84">
        <f ca="1">SUMIF('Inversión-Financiación'!$C$33:$AP$46,$A53,'Inversión-Financiación'!V$33:V$45)</f>
        <v>0</v>
      </c>
      <c r="S53" s="84">
        <f ca="1">SUMIF('Inversión-Financiación'!$C$33:$AP$46,$A53,'Inversión-Financiación'!W$33:W$45)</f>
        <v>0</v>
      </c>
      <c r="T53" s="84">
        <f ca="1">SUMIF('Inversión-Financiación'!$C$33:$AP$46,$A53,'Inversión-Financiación'!X$33:X$45)</f>
        <v>0</v>
      </c>
      <c r="U53" s="84">
        <f ca="1">SUMIF('Inversión-Financiación'!$C$33:$AP$46,$A53,'Inversión-Financiación'!Y$33:Y$45)</f>
        <v>0</v>
      </c>
      <c r="V53" s="84">
        <f ca="1">SUMIF('Inversión-Financiación'!$C$33:$AP$46,$A53,'Inversión-Financiación'!Z$33:Z$45)</f>
        <v>0</v>
      </c>
      <c r="W53" s="84">
        <f ca="1">SUMIF('Inversión-Financiación'!$C$33:$AP$46,$A53,'Inversión-Financiación'!AA$33:AA$45)</f>
        <v>0</v>
      </c>
      <c r="X53" s="84">
        <f ca="1">SUMIF('Inversión-Financiación'!$C$33:$AP$46,$A53,'Inversión-Financiación'!AB$33:AB$45)</f>
        <v>0</v>
      </c>
      <c r="Y53" s="84">
        <f ca="1">SUMIF('Inversión-Financiación'!$C$33:$AP$46,$A53,'Inversión-Financiación'!AC$33:AC$45)</f>
        <v>0</v>
      </c>
      <c r="Z53" s="84">
        <f ca="1">SUMIF('Inversión-Financiación'!$C$33:$AP$46,$A53,'Inversión-Financiación'!AD$33:AD$45)</f>
        <v>0</v>
      </c>
      <c r="AA53" s="84">
        <f ca="1">SUMIF('Inversión-Financiación'!$C$33:$AP$46,$A53,'Inversión-Financiación'!AE$33:AE$45)</f>
        <v>0</v>
      </c>
      <c r="AB53" s="84">
        <f ca="1">SUMIF('Inversión-Financiación'!$C$33:$AP$46,$A53,'Inversión-Financiación'!AF$33:AF$45)</f>
        <v>0</v>
      </c>
      <c r="AC53" s="84">
        <f ca="1">SUMIF('Inversión-Financiación'!$C$33:$AP$46,$A53,'Inversión-Financiación'!AG$33:AG$45)</f>
        <v>0</v>
      </c>
      <c r="AD53" s="84">
        <f ca="1">SUMIF('Inversión-Financiación'!$C$33:$AP$46,$A53,'Inversión-Financiación'!AH$33:AH$45)</f>
        <v>0</v>
      </c>
      <c r="AE53" s="84">
        <f ca="1">SUMIF('Inversión-Financiación'!$C$33:$AP$46,$A53,'Inversión-Financiación'!AI$33:AI$45)</f>
        <v>0</v>
      </c>
      <c r="AF53" s="84">
        <f ca="1">SUMIF('Inversión-Financiación'!$C$33:$AP$46,$A53,'Inversión-Financiación'!AJ$33:AJ$45)</f>
        <v>0</v>
      </c>
      <c r="AG53" s="84">
        <f ca="1">SUMIF('Inversión-Financiación'!$C$33:$AP$46,$A53,'Inversión-Financiación'!AK$33:AK$45)</f>
        <v>0</v>
      </c>
      <c r="AH53" s="84">
        <f ca="1">SUMIF('Inversión-Financiación'!$C$33:$AP$46,$A53,'Inversión-Financiación'!AL$33:AL$45)</f>
        <v>0</v>
      </c>
      <c r="AI53" s="84">
        <f ca="1">SUMIF('Inversión-Financiación'!$C$33:$AP$46,$A53,'Inversión-Financiación'!AM$33:AM$45)</f>
        <v>0</v>
      </c>
      <c r="AJ53" s="84">
        <f ca="1">SUMIF('Inversión-Financiación'!$C$33:$AP$46,$A53,'Inversión-Financiación'!AN$33:AN$45)</f>
        <v>0</v>
      </c>
      <c r="AK53" s="84">
        <f ca="1">SUMIF('Inversión-Financiación'!$C$33:$AP$46,$A53,'Inversión-Financiación'!AO$33:AO$45)</f>
        <v>0</v>
      </c>
      <c r="AL53" s="84">
        <f ca="1">SUMIF('Inversión-Financiación'!$C$33:$AP$46,$A53,'Inversión-Financiación'!AP$33:AP$45)</f>
        <v>0</v>
      </c>
    </row>
    <row r="54" spans="1:38">
      <c r="A54" t="s">
        <v>39</v>
      </c>
      <c r="C54" s="84">
        <f ca="1">SUMIF('Inversión-Financiación'!$C$33:$AP$46,$A54,'Inversión-Financiación'!G$33:G$45)</f>
        <v>0</v>
      </c>
      <c r="D54" s="84">
        <f ca="1">SUMIF('Inversión-Financiación'!$C$33:$AP$46,$A54,'Inversión-Financiación'!H$33:H$45)</f>
        <v>0</v>
      </c>
      <c r="E54" s="84">
        <f ca="1">SUMIF('Inversión-Financiación'!$C$33:$AP$46,$A54,'Inversión-Financiación'!I$33:I$45)</f>
        <v>0</v>
      </c>
      <c r="F54" s="84">
        <f ca="1">SUMIF('Inversión-Financiación'!$C$33:$AP$46,$A54,'Inversión-Financiación'!J$33:J$45)</f>
        <v>0</v>
      </c>
      <c r="G54" s="84">
        <f ca="1">SUMIF('Inversión-Financiación'!$C$33:$AP$46,$A54,'Inversión-Financiación'!K$33:K$45)</f>
        <v>0</v>
      </c>
      <c r="H54" s="84">
        <f ca="1">SUMIF('Inversión-Financiación'!$C$33:$AP$46,$A54,'Inversión-Financiación'!L$33:L$45)</f>
        <v>0</v>
      </c>
      <c r="I54" s="84">
        <f ca="1">SUMIF('Inversión-Financiación'!$C$33:$AP$46,$A54,'Inversión-Financiación'!M$33:M$45)</f>
        <v>0</v>
      </c>
      <c r="J54" s="84">
        <f ca="1">SUMIF('Inversión-Financiación'!$C$33:$AP$46,$A54,'Inversión-Financiación'!N$33:N$45)</f>
        <v>0</v>
      </c>
      <c r="K54" s="84">
        <f ca="1">SUMIF('Inversión-Financiación'!$C$33:$AP$46,$A54,'Inversión-Financiación'!O$33:O$45)</f>
        <v>0</v>
      </c>
      <c r="L54" s="84">
        <f ca="1">SUMIF('Inversión-Financiación'!$C$33:$AP$46,$A54,'Inversión-Financiación'!P$33:P$45)</f>
        <v>0</v>
      </c>
      <c r="M54" s="84">
        <f ca="1">SUMIF('Inversión-Financiación'!$C$33:$AP$46,$A54,'Inversión-Financiación'!Q$33:Q$45)</f>
        <v>0</v>
      </c>
      <c r="N54" s="84">
        <f ca="1">SUMIF('Inversión-Financiación'!$C$33:$AP$46,$A54,'Inversión-Financiación'!R$33:R$45)</f>
        <v>0</v>
      </c>
      <c r="O54" s="84">
        <f ca="1">SUMIF('Inversión-Financiación'!$C$33:$AP$46,$A54,'Inversión-Financiación'!S$33:S$45)</f>
        <v>0</v>
      </c>
      <c r="P54" s="84">
        <f ca="1">SUMIF('Inversión-Financiación'!$C$33:$AP$46,$A54,'Inversión-Financiación'!T$33:T$45)</f>
        <v>0</v>
      </c>
      <c r="Q54" s="84">
        <f ca="1">SUMIF('Inversión-Financiación'!$C$33:$AP$46,$A54,'Inversión-Financiación'!U$33:U$45)</f>
        <v>0</v>
      </c>
      <c r="R54" s="84">
        <f ca="1">SUMIF('Inversión-Financiación'!$C$33:$AP$46,$A54,'Inversión-Financiación'!V$33:V$45)</f>
        <v>0</v>
      </c>
      <c r="S54" s="84">
        <f ca="1">SUMIF('Inversión-Financiación'!$C$33:$AP$46,$A54,'Inversión-Financiación'!W$33:W$45)</f>
        <v>0</v>
      </c>
      <c r="T54" s="84">
        <f ca="1">SUMIF('Inversión-Financiación'!$C$33:$AP$46,$A54,'Inversión-Financiación'!X$33:X$45)</f>
        <v>0</v>
      </c>
      <c r="U54" s="84">
        <f ca="1">SUMIF('Inversión-Financiación'!$C$33:$AP$46,$A54,'Inversión-Financiación'!Y$33:Y$45)</f>
        <v>0</v>
      </c>
      <c r="V54" s="84">
        <f ca="1">SUMIF('Inversión-Financiación'!$C$33:$AP$46,$A54,'Inversión-Financiación'!Z$33:Z$45)</f>
        <v>0</v>
      </c>
      <c r="W54" s="84">
        <f ca="1">SUMIF('Inversión-Financiación'!$C$33:$AP$46,$A54,'Inversión-Financiación'!AA$33:AA$45)</f>
        <v>0</v>
      </c>
      <c r="X54" s="84">
        <f ca="1">SUMIF('Inversión-Financiación'!$C$33:$AP$46,$A54,'Inversión-Financiación'!AB$33:AB$45)</f>
        <v>0</v>
      </c>
      <c r="Y54" s="84">
        <f ca="1">SUMIF('Inversión-Financiación'!$C$33:$AP$46,$A54,'Inversión-Financiación'!AC$33:AC$45)</f>
        <v>0</v>
      </c>
      <c r="Z54" s="84">
        <f ca="1">SUMIF('Inversión-Financiación'!$C$33:$AP$46,$A54,'Inversión-Financiación'!AD$33:AD$45)</f>
        <v>0</v>
      </c>
      <c r="AA54" s="84">
        <f ca="1">SUMIF('Inversión-Financiación'!$C$33:$AP$46,$A54,'Inversión-Financiación'!AE$33:AE$45)</f>
        <v>0</v>
      </c>
      <c r="AB54" s="84">
        <f ca="1">SUMIF('Inversión-Financiación'!$C$33:$AP$46,$A54,'Inversión-Financiación'!AF$33:AF$45)</f>
        <v>0</v>
      </c>
      <c r="AC54" s="84">
        <f ca="1">SUMIF('Inversión-Financiación'!$C$33:$AP$46,$A54,'Inversión-Financiación'!AG$33:AG$45)</f>
        <v>0</v>
      </c>
      <c r="AD54" s="84">
        <f ca="1">SUMIF('Inversión-Financiación'!$C$33:$AP$46,$A54,'Inversión-Financiación'!AH$33:AH$45)</f>
        <v>0</v>
      </c>
      <c r="AE54" s="84">
        <f ca="1">SUMIF('Inversión-Financiación'!$C$33:$AP$46,$A54,'Inversión-Financiación'!AI$33:AI$45)</f>
        <v>0</v>
      </c>
      <c r="AF54" s="84">
        <f ca="1">SUMIF('Inversión-Financiación'!$C$33:$AP$46,$A54,'Inversión-Financiación'!AJ$33:AJ$45)</f>
        <v>0</v>
      </c>
      <c r="AG54" s="84">
        <f ca="1">SUMIF('Inversión-Financiación'!$C$33:$AP$46,$A54,'Inversión-Financiación'!AK$33:AK$45)</f>
        <v>0</v>
      </c>
      <c r="AH54" s="84">
        <f ca="1">SUMIF('Inversión-Financiación'!$C$33:$AP$46,$A54,'Inversión-Financiación'!AL$33:AL$45)</f>
        <v>0</v>
      </c>
      <c r="AI54" s="84">
        <f ca="1">SUMIF('Inversión-Financiación'!$C$33:$AP$46,$A54,'Inversión-Financiación'!AM$33:AM$45)</f>
        <v>0</v>
      </c>
      <c r="AJ54" s="84">
        <f ca="1">SUMIF('Inversión-Financiación'!$C$33:$AP$46,$A54,'Inversión-Financiación'!AN$33:AN$45)</f>
        <v>0</v>
      </c>
      <c r="AK54" s="84">
        <f ca="1">SUMIF('Inversión-Financiación'!$C$33:$AP$46,$A54,'Inversión-Financiación'!AO$33:AO$45)</f>
        <v>0</v>
      </c>
      <c r="AL54" s="84">
        <f ca="1">SUMIF('Inversión-Financiación'!$C$33:$AP$46,$A54,'Inversión-Financiación'!AP$33:AP$45)</f>
        <v>0</v>
      </c>
    </row>
    <row r="55" spans="1:38">
      <c r="A55" t="s">
        <v>1087</v>
      </c>
      <c r="C55" s="84">
        <f ca="1">SUMIF('Inversión-Financiación'!$C$33:$AP$46,$A55,'Inversión-Financiación'!G$33:G$45)</f>
        <v>0</v>
      </c>
      <c r="D55" s="84">
        <f ca="1">SUMIF('Inversión-Financiación'!$C$33:$AP$46,$A55,'Inversión-Financiación'!H$33:H$45)</f>
        <v>0</v>
      </c>
      <c r="E55" s="84">
        <f ca="1">SUMIF('Inversión-Financiación'!$C$33:$AP$46,$A55,'Inversión-Financiación'!I$33:I$45)</f>
        <v>0</v>
      </c>
      <c r="F55" s="84">
        <f ca="1">SUMIF('Inversión-Financiación'!$C$33:$AP$46,$A55,'Inversión-Financiación'!J$33:J$45)</f>
        <v>0</v>
      </c>
      <c r="G55" s="84">
        <f ca="1">SUMIF('Inversión-Financiación'!$C$33:$AP$46,$A55,'Inversión-Financiación'!K$33:K$45)</f>
        <v>0</v>
      </c>
      <c r="H55" s="84">
        <f ca="1">SUMIF('Inversión-Financiación'!$C$33:$AP$46,$A55,'Inversión-Financiación'!L$33:L$45)</f>
        <v>0</v>
      </c>
      <c r="I55" s="84">
        <f ca="1">SUMIF('Inversión-Financiación'!$C$33:$AP$46,$A55,'Inversión-Financiación'!M$33:M$45)</f>
        <v>0</v>
      </c>
      <c r="J55" s="84">
        <f ca="1">SUMIF('Inversión-Financiación'!$C$33:$AP$46,$A55,'Inversión-Financiación'!N$33:N$45)</f>
        <v>0</v>
      </c>
      <c r="K55" s="84">
        <f ca="1">SUMIF('Inversión-Financiación'!$C$33:$AP$46,$A55,'Inversión-Financiación'!O$33:O$45)</f>
        <v>0</v>
      </c>
      <c r="L55" s="84">
        <f ca="1">SUMIF('Inversión-Financiación'!$C$33:$AP$46,$A55,'Inversión-Financiación'!P$33:P$45)</f>
        <v>0</v>
      </c>
      <c r="M55" s="84">
        <f ca="1">SUMIF('Inversión-Financiación'!$C$33:$AP$46,$A55,'Inversión-Financiación'!Q$33:Q$45)</f>
        <v>0</v>
      </c>
      <c r="N55" s="84">
        <f ca="1">SUMIF('Inversión-Financiación'!$C$33:$AP$46,$A55,'Inversión-Financiación'!R$33:R$45)</f>
        <v>0</v>
      </c>
      <c r="O55" s="84">
        <f ca="1">SUMIF('Inversión-Financiación'!$C$33:$AP$46,$A55,'Inversión-Financiación'!S$33:S$45)</f>
        <v>0</v>
      </c>
      <c r="P55" s="84">
        <f ca="1">SUMIF('Inversión-Financiación'!$C$33:$AP$46,$A55,'Inversión-Financiación'!T$33:T$45)</f>
        <v>0</v>
      </c>
      <c r="Q55" s="84">
        <f ca="1">SUMIF('Inversión-Financiación'!$C$33:$AP$46,$A55,'Inversión-Financiación'!U$33:U$45)</f>
        <v>0</v>
      </c>
      <c r="R55" s="84">
        <f ca="1">SUMIF('Inversión-Financiación'!$C$33:$AP$46,$A55,'Inversión-Financiación'!V$33:V$45)</f>
        <v>0</v>
      </c>
      <c r="S55" s="84">
        <f ca="1">SUMIF('Inversión-Financiación'!$C$33:$AP$46,$A55,'Inversión-Financiación'!W$33:W$45)</f>
        <v>0</v>
      </c>
      <c r="T55" s="84">
        <f ca="1">SUMIF('Inversión-Financiación'!$C$33:$AP$46,$A55,'Inversión-Financiación'!X$33:X$45)</f>
        <v>0</v>
      </c>
      <c r="U55" s="84">
        <f ca="1">SUMIF('Inversión-Financiación'!$C$33:$AP$46,$A55,'Inversión-Financiación'!Y$33:Y$45)</f>
        <v>0</v>
      </c>
      <c r="V55" s="84">
        <f ca="1">SUMIF('Inversión-Financiación'!$C$33:$AP$46,$A55,'Inversión-Financiación'!Z$33:Z$45)</f>
        <v>0</v>
      </c>
      <c r="W55" s="84">
        <f ca="1">SUMIF('Inversión-Financiación'!$C$33:$AP$46,$A55,'Inversión-Financiación'!AA$33:AA$45)</f>
        <v>0</v>
      </c>
      <c r="X55" s="84">
        <f ca="1">SUMIF('Inversión-Financiación'!$C$33:$AP$46,$A55,'Inversión-Financiación'!AB$33:AB$45)</f>
        <v>0</v>
      </c>
      <c r="Y55" s="84">
        <f ca="1">SUMIF('Inversión-Financiación'!$C$33:$AP$46,$A55,'Inversión-Financiación'!AC$33:AC$45)</f>
        <v>0</v>
      </c>
      <c r="Z55" s="84">
        <f ca="1">SUMIF('Inversión-Financiación'!$C$33:$AP$46,$A55,'Inversión-Financiación'!AD$33:AD$45)</f>
        <v>0</v>
      </c>
      <c r="AA55" s="84">
        <f ca="1">SUMIF('Inversión-Financiación'!$C$33:$AP$46,$A55,'Inversión-Financiación'!AE$33:AE$45)</f>
        <v>0</v>
      </c>
      <c r="AB55" s="84">
        <f ca="1">SUMIF('Inversión-Financiación'!$C$33:$AP$46,$A55,'Inversión-Financiación'!AF$33:AF$45)</f>
        <v>0</v>
      </c>
      <c r="AC55" s="84">
        <f ca="1">SUMIF('Inversión-Financiación'!$C$33:$AP$46,$A55,'Inversión-Financiación'!AG$33:AG$45)</f>
        <v>0</v>
      </c>
      <c r="AD55" s="84">
        <f ca="1">SUMIF('Inversión-Financiación'!$C$33:$AP$46,$A55,'Inversión-Financiación'!AH$33:AH$45)</f>
        <v>0</v>
      </c>
      <c r="AE55" s="84">
        <f ca="1">SUMIF('Inversión-Financiación'!$C$33:$AP$46,$A55,'Inversión-Financiación'!AI$33:AI$45)</f>
        <v>0</v>
      </c>
      <c r="AF55" s="84">
        <f ca="1">SUMIF('Inversión-Financiación'!$C$33:$AP$46,$A55,'Inversión-Financiación'!AJ$33:AJ$45)</f>
        <v>0</v>
      </c>
      <c r="AG55" s="84">
        <f ca="1">SUMIF('Inversión-Financiación'!$C$33:$AP$46,$A55,'Inversión-Financiación'!AK$33:AK$45)</f>
        <v>0</v>
      </c>
      <c r="AH55" s="84">
        <f ca="1">SUMIF('Inversión-Financiación'!$C$33:$AP$46,$A55,'Inversión-Financiación'!AL$33:AL$45)</f>
        <v>0</v>
      </c>
      <c r="AI55" s="84">
        <f ca="1">SUMIF('Inversión-Financiación'!$C$33:$AP$46,$A55,'Inversión-Financiación'!AM$33:AM$45)</f>
        <v>0</v>
      </c>
      <c r="AJ55" s="84">
        <f ca="1">SUMIF('Inversión-Financiación'!$C$33:$AP$46,$A55,'Inversión-Financiación'!AN$33:AN$45)</f>
        <v>0</v>
      </c>
      <c r="AK55" s="84">
        <f ca="1">SUMIF('Inversión-Financiación'!$C$33:$AP$46,$A55,'Inversión-Financiación'!AO$33:AO$45)</f>
        <v>0</v>
      </c>
      <c r="AL55" s="84">
        <f ca="1">SUMIF('Inversión-Financiación'!$C$33:$AP$46,$A55,'Inversión-Financiación'!AP$33:AP$45)</f>
        <v>0</v>
      </c>
    </row>
    <row r="56" spans="1:38">
      <c r="A56" t="s">
        <v>1088</v>
      </c>
      <c r="C56" s="84">
        <f ca="1">SUMIF('Inversión-Financiación'!$C$33:$AP$46,$A56,'Inversión-Financiación'!G$33:G$45)</f>
        <v>0</v>
      </c>
      <c r="D56" s="84">
        <f ca="1">SUMIF('Inversión-Financiación'!$C$33:$AP$46,$A56,'Inversión-Financiación'!H$33:H$45)</f>
        <v>0</v>
      </c>
      <c r="E56" s="84">
        <f ca="1">SUMIF('Inversión-Financiación'!$C$33:$AP$46,$A56,'Inversión-Financiación'!I$33:I$45)</f>
        <v>0</v>
      </c>
      <c r="F56" s="84">
        <f ca="1">SUMIF('Inversión-Financiación'!$C$33:$AP$46,$A56,'Inversión-Financiación'!J$33:J$45)</f>
        <v>0</v>
      </c>
      <c r="G56" s="84">
        <f ca="1">SUMIF('Inversión-Financiación'!$C$33:$AP$46,$A56,'Inversión-Financiación'!K$33:K$45)</f>
        <v>0</v>
      </c>
      <c r="H56" s="84">
        <f ca="1">SUMIF('Inversión-Financiación'!$C$33:$AP$46,$A56,'Inversión-Financiación'!L$33:L$45)</f>
        <v>0</v>
      </c>
      <c r="I56" s="84">
        <f ca="1">SUMIF('Inversión-Financiación'!$C$33:$AP$46,$A56,'Inversión-Financiación'!M$33:M$45)</f>
        <v>0</v>
      </c>
      <c r="J56" s="84">
        <f ca="1">SUMIF('Inversión-Financiación'!$C$33:$AP$46,$A56,'Inversión-Financiación'!N$33:N$45)</f>
        <v>0</v>
      </c>
      <c r="K56" s="84">
        <f ca="1">SUMIF('Inversión-Financiación'!$C$33:$AP$46,$A56,'Inversión-Financiación'!O$33:O$45)</f>
        <v>0</v>
      </c>
      <c r="L56" s="84">
        <f ca="1">SUMIF('Inversión-Financiación'!$C$33:$AP$46,$A56,'Inversión-Financiación'!P$33:P$45)</f>
        <v>0</v>
      </c>
      <c r="M56" s="84">
        <f ca="1">SUMIF('Inversión-Financiación'!$C$33:$AP$46,$A56,'Inversión-Financiación'!Q$33:Q$45)</f>
        <v>0</v>
      </c>
      <c r="N56" s="84">
        <f ca="1">SUMIF('Inversión-Financiación'!$C$33:$AP$46,$A56,'Inversión-Financiación'!R$33:R$45)</f>
        <v>0</v>
      </c>
      <c r="O56" s="84">
        <f ca="1">SUMIF('Inversión-Financiación'!$C$33:$AP$46,$A56,'Inversión-Financiación'!S$33:S$45)</f>
        <v>0</v>
      </c>
      <c r="P56" s="84">
        <f ca="1">SUMIF('Inversión-Financiación'!$C$33:$AP$46,$A56,'Inversión-Financiación'!T$33:T$45)</f>
        <v>0</v>
      </c>
      <c r="Q56" s="84">
        <f ca="1">SUMIF('Inversión-Financiación'!$C$33:$AP$46,$A56,'Inversión-Financiación'!U$33:U$45)</f>
        <v>0</v>
      </c>
      <c r="R56" s="84">
        <f ca="1">SUMIF('Inversión-Financiación'!$C$33:$AP$46,$A56,'Inversión-Financiación'!V$33:V$45)</f>
        <v>0</v>
      </c>
      <c r="S56" s="84">
        <f ca="1">SUMIF('Inversión-Financiación'!$C$33:$AP$46,$A56,'Inversión-Financiación'!W$33:W$45)</f>
        <v>0</v>
      </c>
      <c r="T56" s="84">
        <f ca="1">SUMIF('Inversión-Financiación'!$C$33:$AP$46,$A56,'Inversión-Financiación'!X$33:X$45)</f>
        <v>0</v>
      </c>
      <c r="U56" s="84">
        <f ca="1">SUMIF('Inversión-Financiación'!$C$33:$AP$46,$A56,'Inversión-Financiación'!Y$33:Y$45)</f>
        <v>0</v>
      </c>
      <c r="V56" s="84">
        <f ca="1">SUMIF('Inversión-Financiación'!$C$33:$AP$46,$A56,'Inversión-Financiación'!Z$33:Z$45)</f>
        <v>0</v>
      </c>
      <c r="W56" s="84">
        <f ca="1">SUMIF('Inversión-Financiación'!$C$33:$AP$46,$A56,'Inversión-Financiación'!AA$33:AA$45)</f>
        <v>0</v>
      </c>
      <c r="X56" s="84">
        <f ca="1">SUMIF('Inversión-Financiación'!$C$33:$AP$46,$A56,'Inversión-Financiación'!AB$33:AB$45)</f>
        <v>0</v>
      </c>
      <c r="Y56" s="84">
        <f ca="1">SUMIF('Inversión-Financiación'!$C$33:$AP$46,$A56,'Inversión-Financiación'!AC$33:AC$45)</f>
        <v>0</v>
      </c>
      <c r="Z56" s="84">
        <f ca="1">SUMIF('Inversión-Financiación'!$C$33:$AP$46,$A56,'Inversión-Financiación'!AD$33:AD$45)</f>
        <v>0</v>
      </c>
      <c r="AA56" s="84">
        <f ca="1">SUMIF('Inversión-Financiación'!$C$33:$AP$46,$A56,'Inversión-Financiación'!AE$33:AE$45)</f>
        <v>0</v>
      </c>
      <c r="AB56" s="84">
        <f ca="1">SUMIF('Inversión-Financiación'!$C$33:$AP$46,$A56,'Inversión-Financiación'!AF$33:AF$45)</f>
        <v>0</v>
      </c>
      <c r="AC56" s="84">
        <f ca="1">SUMIF('Inversión-Financiación'!$C$33:$AP$46,$A56,'Inversión-Financiación'!AG$33:AG$45)</f>
        <v>0</v>
      </c>
      <c r="AD56" s="84">
        <f ca="1">SUMIF('Inversión-Financiación'!$C$33:$AP$46,$A56,'Inversión-Financiación'!AH$33:AH$45)</f>
        <v>0</v>
      </c>
      <c r="AE56" s="84">
        <f ca="1">SUMIF('Inversión-Financiación'!$C$33:$AP$46,$A56,'Inversión-Financiación'!AI$33:AI$45)</f>
        <v>0</v>
      </c>
      <c r="AF56" s="84">
        <f ca="1">SUMIF('Inversión-Financiación'!$C$33:$AP$46,$A56,'Inversión-Financiación'!AJ$33:AJ$45)</f>
        <v>0</v>
      </c>
      <c r="AG56" s="84">
        <f ca="1">SUMIF('Inversión-Financiación'!$C$33:$AP$46,$A56,'Inversión-Financiación'!AK$33:AK$45)</f>
        <v>0</v>
      </c>
      <c r="AH56" s="84">
        <f ca="1">SUMIF('Inversión-Financiación'!$C$33:$AP$46,$A56,'Inversión-Financiación'!AL$33:AL$45)</f>
        <v>0</v>
      </c>
      <c r="AI56" s="84">
        <f ca="1">SUMIF('Inversión-Financiación'!$C$33:$AP$46,$A56,'Inversión-Financiación'!AM$33:AM$45)</f>
        <v>0</v>
      </c>
      <c r="AJ56" s="84">
        <f ca="1">SUMIF('Inversión-Financiación'!$C$33:$AP$46,$A56,'Inversión-Financiación'!AN$33:AN$45)</f>
        <v>0</v>
      </c>
      <c r="AK56" s="84">
        <f ca="1">SUMIF('Inversión-Financiación'!$C$33:$AP$46,$A56,'Inversión-Financiación'!AO$33:AO$45)</f>
        <v>0</v>
      </c>
      <c r="AL56" s="84">
        <f ca="1">SUMIF('Inversión-Financiación'!$C$33:$AP$46,$A56,'Inversión-Financiación'!AP$33:AP$45)</f>
        <v>0</v>
      </c>
    </row>
    <row r="57" spans="1:38">
      <c r="C57" t="s">
        <v>44</v>
      </c>
    </row>
  </sheetData>
  <mergeCells count="3">
    <mergeCell ref="C2:N2"/>
    <mergeCell ref="O2:Z2"/>
    <mergeCell ref="AA2:AL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tabColor rgb="FFFFC000"/>
  </sheetPr>
  <dimension ref="B1:W33"/>
  <sheetViews>
    <sheetView workbookViewId="0">
      <selection activeCell="G2" sqref="G2"/>
    </sheetView>
  </sheetViews>
  <sheetFormatPr baseColWidth="10" defaultColWidth="11.42578125" defaultRowHeight="18.75" outlineLevelRow="1" outlineLevelCol="1"/>
  <cols>
    <col min="1" max="1" width="6" style="6" customWidth="1"/>
    <col min="2" max="2" width="38.28515625" style="6" customWidth="1"/>
    <col min="3" max="3" width="13.28515625" style="6" customWidth="1"/>
    <col min="4" max="7" width="13.28515625" style="5" customWidth="1"/>
    <col min="8" max="11" width="13.28515625" style="5" hidden="1" customWidth="1" outlineLevel="1"/>
    <col min="12" max="17" width="9.42578125" style="5" hidden="1" customWidth="1" outlineLevel="1"/>
    <col min="18" max="18" width="13.5703125" style="6" bestFit="1" customWidth="1" collapsed="1"/>
    <col min="19" max="19" width="12" style="6" bestFit="1" customWidth="1"/>
    <col min="20" max="16384" width="11.42578125" style="6"/>
  </cols>
  <sheetData>
    <row r="1" spans="2:23">
      <c r="B1" s="9" t="s">
        <v>105</v>
      </c>
      <c r="C1" s="9"/>
      <c r="D1" s="147"/>
      <c r="E1" s="147"/>
      <c r="F1" s="147"/>
      <c r="G1" s="147"/>
      <c r="H1" s="147"/>
      <c r="I1" s="147"/>
      <c r="J1" s="147"/>
      <c r="K1" s="147"/>
      <c r="L1" s="147"/>
      <c r="M1" s="147"/>
      <c r="N1" s="147"/>
      <c r="O1" s="147"/>
      <c r="P1" s="147"/>
      <c r="Q1" s="147"/>
    </row>
    <row r="2" spans="2:23" ht="58.5" customHeight="1">
      <c r="B2" s="93" t="s">
        <v>319</v>
      </c>
      <c r="C2" s="162">
        <f>+Catálogo!$B6</f>
        <v>0</v>
      </c>
      <c r="D2" s="162">
        <f>+Catálogo!$B7</f>
        <v>0</v>
      </c>
      <c r="E2" s="162" t="str">
        <f>IF(Catálogo!B8="","",Catálogo!B8)</f>
        <v/>
      </c>
      <c r="F2" s="162">
        <f>+Catálogo!$B9</f>
        <v>0</v>
      </c>
      <c r="G2" s="162">
        <f>+Catálogo!$B10</f>
        <v>0</v>
      </c>
      <c r="H2" s="162">
        <f>+Catálogo!$B11</f>
        <v>0</v>
      </c>
      <c r="I2" s="162">
        <f>+Catálogo!$B12</f>
        <v>0</v>
      </c>
      <c r="J2" s="162">
        <f>+Catálogo!$B13</f>
        <v>0</v>
      </c>
      <c r="K2" s="162">
        <f>+Catálogo!$B14</f>
        <v>0</v>
      </c>
      <c r="L2" s="162">
        <f>+Catálogo!$B15</f>
        <v>0</v>
      </c>
      <c r="M2" s="162">
        <f>+Catálogo!$B16</f>
        <v>0</v>
      </c>
      <c r="N2" s="162">
        <f>+Catálogo!$B17</f>
        <v>0</v>
      </c>
      <c r="O2" s="162">
        <f>+Catálogo!$B18</f>
        <v>0</v>
      </c>
      <c r="P2" s="162">
        <f>+Catálogo!$B19</f>
        <v>0</v>
      </c>
      <c r="Q2" s="162">
        <f>+Catálogo!$B20</f>
        <v>0</v>
      </c>
      <c r="R2" s="113" t="str">
        <f>+Resultados!C2</f>
        <v>2026/2027</v>
      </c>
      <c r="S2" s="113"/>
    </row>
    <row r="3" spans="2:23" ht="24" customHeight="1">
      <c r="B3" s="93" t="s">
        <v>318</v>
      </c>
      <c r="C3" s="142" t="str">
        <f>IF(ISERROR(+C4/$R4),"",(+C4/$R4))</f>
        <v/>
      </c>
      <c r="D3" s="142" t="str">
        <f>IF(ISERROR(+D4/$R4),"",(+D4/$R4))</f>
        <v/>
      </c>
      <c r="E3" s="142" t="str">
        <f t="shared" ref="E3:Q3" si="0">IF(ISERROR(+E4/$R4),"",(+E4/$R4))</f>
        <v/>
      </c>
      <c r="F3" s="142" t="str">
        <f t="shared" si="0"/>
        <v/>
      </c>
      <c r="G3" s="142" t="str">
        <f t="shared" si="0"/>
        <v/>
      </c>
      <c r="H3" s="142" t="str">
        <f t="shared" si="0"/>
        <v/>
      </c>
      <c r="I3" s="142" t="str">
        <f t="shared" si="0"/>
        <v/>
      </c>
      <c r="J3" s="142" t="str">
        <f t="shared" si="0"/>
        <v/>
      </c>
      <c r="K3" s="142" t="str">
        <f t="shared" si="0"/>
        <v/>
      </c>
      <c r="L3" s="142" t="str">
        <f t="shared" si="0"/>
        <v/>
      </c>
      <c r="M3" s="142" t="str">
        <f t="shared" si="0"/>
        <v/>
      </c>
      <c r="N3" s="142" t="str">
        <f t="shared" si="0"/>
        <v/>
      </c>
      <c r="O3" s="142" t="str">
        <f t="shared" si="0"/>
        <v/>
      </c>
      <c r="P3" s="142" t="str">
        <f t="shared" si="0"/>
        <v/>
      </c>
      <c r="Q3" s="142" t="str">
        <f t="shared" si="0"/>
        <v/>
      </c>
    </row>
    <row r="4" spans="2:23">
      <c r="B4" s="6" t="s">
        <v>110</v>
      </c>
      <c r="C4" s="18">
        <f>SUM('INGRESOS-GASTOS'!$G2:$R2)</f>
        <v>0</v>
      </c>
      <c r="D4" s="18">
        <f>SUM('INGRESOS-GASTOS'!$G3:$R3)</f>
        <v>0</v>
      </c>
      <c r="E4" s="18">
        <f>SUM('INGRESOS-GASTOS'!$G4:$R4)</f>
        <v>0</v>
      </c>
      <c r="F4" s="18">
        <f>SUM('INGRESOS-GASTOS'!$G5:$R5)</f>
        <v>0</v>
      </c>
      <c r="G4" s="18">
        <f>SUM('INGRESOS-GASTOS'!$G6:$R6)</f>
        <v>0</v>
      </c>
      <c r="H4" s="7">
        <f>SUM('INGRESOS-GASTOS'!$G7:$R7)</f>
        <v>0</v>
      </c>
      <c r="I4" s="7">
        <f>SUM('INGRESOS-GASTOS'!$G8:$R8)</f>
        <v>0</v>
      </c>
      <c r="J4" s="7">
        <f>SUM('INGRESOS-GASTOS'!$G9:$R9)</f>
        <v>0</v>
      </c>
      <c r="K4" s="7">
        <f>SUM('INGRESOS-GASTOS'!$G10:$R10)</f>
        <v>0</v>
      </c>
      <c r="L4" s="7">
        <f>SUM('INGRESOS-GASTOS'!$G11:$R11)</f>
        <v>0</v>
      </c>
      <c r="M4" s="7">
        <f>SUM('INGRESOS-GASTOS'!$G12:$R12)</f>
        <v>0</v>
      </c>
      <c r="N4" s="7">
        <f>SUM('INGRESOS-GASTOS'!$G13:$R13)</f>
        <v>0</v>
      </c>
      <c r="O4" s="7">
        <f>SUM('INGRESOS-GASTOS'!$G14:$R14)</f>
        <v>0</v>
      </c>
      <c r="P4" s="7">
        <f>SUM('INGRESOS-GASTOS'!$G15:$R15)</f>
        <v>0</v>
      </c>
      <c r="Q4" s="7">
        <f>SUM('INGRESOS-GASTOS'!$G16:$R16)</f>
        <v>0</v>
      </c>
      <c r="R4" s="11">
        <f>SUM('Resultados mensuales '!$C$4:$N$4)</f>
        <v>0</v>
      </c>
      <c r="S4" s="141" t="str">
        <f>IF(ISERROR(+R4/R$4),"",(+R4/R$4))</f>
        <v/>
      </c>
    </row>
    <row r="5" spans="2:23">
      <c r="B5" s="6" t="str">
        <f>+'Resultados mensuales '!B5</f>
        <v>Coste de compra sin IVA</v>
      </c>
      <c r="C5" s="18">
        <f>-SUM('INGRESOS-GASTOS'!$G67:$R67)</f>
        <v>0</v>
      </c>
      <c r="D5" s="18">
        <f>-SUM('INGRESOS-GASTOS'!$G68:$R68)</f>
        <v>0</v>
      </c>
      <c r="E5" s="18">
        <f>-SUM('INGRESOS-GASTOS'!$G69:$R69)</f>
        <v>0</v>
      </c>
      <c r="F5" s="18">
        <f>-SUM('INGRESOS-GASTOS'!$G70:$R70)</f>
        <v>0</v>
      </c>
      <c r="G5" s="18">
        <f>-SUM('INGRESOS-GASTOS'!$G71:$R71)</f>
        <v>0</v>
      </c>
      <c r="H5" s="7">
        <f>-SUM('INGRESOS-GASTOS'!$G72:$R72)</f>
        <v>0</v>
      </c>
      <c r="I5" s="7">
        <f>-SUM('INGRESOS-GASTOS'!$G73:$R73)</f>
        <v>0</v>
      </c>
      <c r="J5" s="7">
        <f>-SUM('INGRESOS-GASTOS'!$G74:$R74)</f>
        <v>0</v>
      </c>
      <c r="K5" s="7">
        <f>-SUM('INGRESOS-GASTOS'!$G75:$R75)</f>
        <v>0</v>
      </c>
      <c r="L5" s="7">
        <f>-SUM('INGRESOS-GASTOS'!$G76:$R78)</f>
        <v>0</v>
      </c>
      <c r="M5" s="7">
        <f>-SUM('INGRESOS-GASTOS'!$G77:$R77)</f>
        <v>0</v>
      </c>
      <c r="N5" s="7">
        <f>-SUM('INGRESOS-GASTOS'!$G78:$R78)</f>
        <v>0</v>
      </c>
      <c r="O5" s="7">
        <f>-SUM('INGRESOS-GASTOS'!$G79:$R79)</f>
        <v>0</v>
      </c>
      <c r="P5" s="7">
        <f>-SUM('INGRESOS-GASTOS'!$G80:$R80)</f>
        <v>0</v>
      </c>
      <c r="Q5" s="7">
        <f>-SUM('INGRESOS-GASTOS'!$G81:$R81)</f>
        <v>0</v>
      </c>
      <c r="R5" s="11">
        <f>SUM('Resultados mensuales '!$C$5:$N$5)</f>
        <v>0</v>
      </c>
      <c r="S5" s="142" t="str">
        <f t="shared" ref="S5:S27" si="1">IF(ISERROR(+R5/R$4),"",(+R5/R$4))</f>
        <v/>
      </c>
    </row>
    <row r="6" spans="2:23">
      <c r="B6" s="6" t="str">
        <f>+'Resultados mensuales '!B6</f>
        <v>Otros costes variables</v>
      </c>
      <c r="C6" s="18">
        <f>-SUM('INGRESOS-GASTOS'!$G132:$R132)</f>
        <v>0</v>
      </c>
      <c r="D6" s="18">
        <f>-SUM('INGRESOS-GASTOS'!$G133:$R133)</f>
        <v>0</v>
      </c>
      <c r="E6" s="18">
        <f>-SUM('INGRESOS-GASTOS'!$G134:$R134)</f>
        <v>0</v>
      </c>
      <c r="F6" s="18">
        <f>-SUM('INGRESOS-GASTOS'!$G135:$R135)</f>
        <v>0</v>
      </c>
      <c r="G6" s="18">
        <f>-SUM('INGRESOS-GASTOS'!$G136:$R136)</f>
        <v>0</v>
      </c>
      <c r="H6" s="18">
        <f>-SUM('INGRESOS-GASTOS'!$G137:$R137)</f>
        <v>0</v>
      </c>
      <c r="I6" s="18">
        <f>-SUM('INGRESOS-GASTOS'!$G138:$R138)</f>
        <v>0</v>
      </c>
      <c r="J6" s="18">
        <f>-SUM('INGRESOS-GASTOS'!$G139:$R139)</f>
        <v>0</v>
      </c>
      <c r="K6" s="18">
        <f>-SUM('INGRESOS-GASTOS'!$G140:$R140)</f>
        <v>0</v>
      </c>
      <c r="L6" s="18">
        <f>-SUM('INGRESOS-GASTOS'!$G141:$R141)</f>
        <v>0</v>
      </c>
      <c r="M6" s="18">
        <f>-SUM('INGRESOS-GASTOS'!$G142:$R142)</f>
        <v>0</v>
      </c>
      <c r="N6" s="18">
        <f>-SUM('INGRESOS-GASTOS'!$G143:$R143)</f>
        <v>0</v>
      </c>
      <c r="O6" s="18">
        <f>-SUM('INGRESOS-GASTOS'!$G144:$R144)</f>
        <v>0</v>
      </c>
      <c r="P6" s="18">
        <f>-SUM('INGRESOS-GASTOS'!$G145:$R145)</f>
        <v>0</v>
      </c>
      <c r="Q6" s="18">
        <f>-SUM('INGRESOS-GASTOS'!$G146:$R146)</f>
        <v>0</v>
      </c>
      <c r="R6" s="11">
        <f>SUM('Resultados mensuales '!$C$6:$N$6)</f>
        <v>0</v>
      </c>
      <c r="S6" s="142" t="str">
        <f>IF(ISERROR(+R6/R$4),"",(+R6/R$4))</f>
        <v/>
      </c>
    </row>
    <row r="7" spans="2:23" s="144" customFormat="1" ht="6" customHeight="1">
      <c r="B7" s="145"/>
      <c r="C7" s="145"/>
      <c r="D7" s="148"/>
      <c r="E7" s="148"/>
      <c r="F7" s="148"/>
      <c r="G7" s="148"/>
      <c r="H7" s="148"/>
      <c r="I7" s="148"/>
      <c r="J7" s="148"/>
      <c r="K7" s="148"/>
      <c r="L7" s="148"/>
      <c r="M7" s="148"/>
      <c r="N7" s="148"/>
      <c r="O7" s="148"/>
      <c r="P7" s="148"/>
      <c r="Q7" s="148"/>
      <c r="R7" s="188"/>
      <c r="S7" s="146"/>
      <c r="V7" s="145"/>
      <c r="W7" s="148"/>
    </row>
    <row r="8" spans="2:23" s="144" customFormat="1" ht="15.75" hidden="1" outlineLevel="1">
      <c r="B8" s="145">
        <f>+Catálogo!L$5</f>
        <v>0</v>
      </c>
      <c r="C8" s="145">
        <f>IF(C4=0,0,-(+Catálogo!$L$6/Catálogo!$C$6)*$C$4)</f>
        <v>0</v>
      </c>
      <c r="D8" s="148">
        <f>IF(D4=0,0,-(+Catálogo!$L$7/Catálogo!$C$7)*$D$4)</f>
        <v>0</v>
      </c>
      <c r="E8" s="148">
        <f>IF(C4=0,0,-(+Catálogo!$L$8/Catálogo!$C$8)*E$4)</f>
        <v>0</v>
      </c>
      <c r="F8" s="148">
        <f>IF(F4=0,0,-(+Catálogo!$L$9/Catálogo!$C$9)*F$4)</f>
        <v>0</v>
      </c>
      <c r="G8" s="148">
        <f>IF(G4=0,0,-(+Catálogo!$L$10/Catálogo!$C$10)*G$4)</f>
        <v>0</v>
      </c>
      <c r="H8" s="148">
        <f>IF(H4=0,0,-(+Catálogo!$L$11/Catálogo!$C$11)*H$4)</f>
        <v>0</v>
      </c>
      <c r="I8" s="148">
        <f>IF(I4=0,0,-(+Catálogo!$L$12/Catálogo!$C$12)*I$4)</f>
        <v>0</v>
      </c>
      <c r="J8" s="148">
        <f>IF(J4=0,0,-(+Catálogo!$L$13/Catálogo!$C$13)*J$4)</f>
        <v>0</v>
      </c>
      <c r="K8" s="148">
        <f>IF(K4=0,0,-(+Catálogo!$L$14/Catálogo!$C$14)*K$4)</f>
        <v>0</v>
      </c>
      <c r="L8" s="148">
        <f>-IF(L4=0,0,(+Catálogo!$L$15/Catálogo!$C$15)*L$4)</f>
        <v>0</v>
      </c>
      <c r="M8" s="148">
        <f>IF(M4=0,0,-(+Catálogo!$L$16/Catálogo!$C$16)*M$4)</f>
        <v>0</v>
      </c>
      <c r="N8" s="148">
        <f>IF(N4=0,0,-(+Catálogo!$L$17/Catálogo!$C$17)*N$4)</f>
        <v>0</v>
      </c>
      <c r="O8" s="148">
        <f>IF(O4=0,0,-(+Catálogo!$L$18/Catálogo!$C$18)*O$4)</f>
        <v>0</v>
      </c>
      <c r="P8" s="148">
        <f>IF(P4=0,0,-(+Catálogo!$L$19/Catálogo!$C$19)*P$4)</f>
        <v>0</v>
      </c>
      <c r="Q8" s="148">
        <f>IF(Q4=0,0,-(+Catálogo!$L$20/Catálogo!$C$20)*Q$4)</f>
        <v>0</v>
      </c>
      <c r="R8" s="188">
        <f t="shared" ref="R8:R13" si="2">(SUM(C8:Q8))</f>
        <v>0</v>
      </c>
      <c r="S8" s="146" t="str">
        <f t="shared" ref="S8:S14" si="3">IF(ISERROR(+R8/R$4),"",(+R8/R$4))</f>
        <v/>
      </c>
      <c r="V8" s="145"/>
      <c r="W8" s="148"/>
    </row>
    <row r="9" spans="2:23" s="144" customFormat="1" ht="15.75" hidden="1" outlineLevel="1">
      <c r="B9" s="145">
        <f>+Catálogo!M$5</f>
        <v>0</v>
      </c>
      <c r="C9" s="145">
        <f>IF(C4=0,0,-(+Catálogo!$M$6/Catálogo!$C$6)*C$4)</f>
        <v>0</v>
      </c>
      <c r="D9" s="148">
        <f>IF(D4=0,0,-(+Catálogo!$M$7/Catálogo!$C$7)*D$4)</f>
        <v>0</v>
      </c>
      <c r="E9" s="148">
        <f>IF(C4=0,0,-(+Catálogo!$M$8/Catálogo!$C$8)*E$4)</f>
        <v>0</v>
      </c>
      <c r="F9" s="148">
        <f>IF(F4=0,0,-(+Catálogo!$M$9/Catálogo!$C$9)*F$4)</f>
        <v>0</v>
      </c>
      <c r="G9" s="148">
        <f>IF(G4=0,0,-(+Catálogo!$M$10/Catálogo!$C$10)*G$4)</f>
        <v>0</v>
      </c>
      <c r="H9" s="148">
        <f>IF(H4=0,0,-(+Catálogo!$M$11/Catálogo!$C$11)*H$4)</f>
        <v>0</v>
      </c>
      <c r="I9" s="148">
        <f>IF(I4=0,0,-(+Catálogo!$M$12/Catálogo!$C$12)*I$4)</f>
        <v>0</v>
      </c>
      <c r="J9" s="148">
        <f>IF(J4=0,0,-(+Catálogo!$M$13/Catálogo!$C$13)*J$4)</f>
        <v>0</v>
      </c>
      <c r="K9" s="148">
        <f>IF(K4=0,0,-(+Catálogo!$M$14/Catálogo!$C$14)*K$4)</f>
        <v>0</v>
      </c>
      <c r="L9" s="148">
        <f>IF(L4=0,0,-(+Catálogo!$M$15/Catálogo!$C$15)*L$4)</f>
        <v>0</v>
      </c>
      <c r="M9" s="148">
        <f>IF(M4=0,0,-(+Catálogo!$M$16/Catálogo!$C$16)*M$4)</f>
        <v>0</v>
      </c>
      <c r="N9" s="148">
        <f>IF(N4=0,0,-(+Catálogo!$M$17/Catálogo!$C$17)*N$4)</f>
        <v>0</v>
      </c>
      <c r="O9" s="148">
        <f>IF(O4=0,0,-(+Catálogo!$M$18/Catálogo!$C$18)*O$4)</f>
        <v>0</v>
      </c>
      <c r="P9" s="148">
        <f>IF(P4=0,0,-(+Catálogo!$M$19/Catálogo!$C$19)*P$4)</f>
        <v>0</v>
      </c>
      <c r="Q9" s="148">
        <f>IF(Q4=0,0,-(+Catálogo!$M$20/Catálogo!$C$20)*Q$4)</f>
        <v>0</v>
      </c>
      <c r="R9" s="188">
        <f t="shared" si="2"/>
        <v>0</v>
      </c>
      <c r="S9" s="146" t="str">
        <f t="shared" si="3"/>
        <v/>
      </c>
    </row>
    <row r="10" spans="2:23" s="144" customFormat="1" ht="15.75" hidden="1" outlineLevel="1">
      <c r="B10" s="145">
        <f>+Catálogo!N$5</f>
        <v>0</v>
      </c>
      <c r="C10" s="145">
        <f>IF(C4=0,0,-(+Catálogo!$N$6/Catálogo!$C$6)*C$4)</f>
        <v>0</v>
      </c>
      <c r="D10" s="148">
        <f>IF(D4=0,0,-(+Catálogo!$N$7/Catálogo!$C$7)*D$4)</f>
        <v>0</v>
      </c>
      <c r="E10" s="148">
        <f>IF(C4=0,0,-(+Catálogo!$N$8/Catálogo!$C$8)*E$4)</f>
        <v>0</v>
      </c>
      <c r="F10" s="148">
        <f>IF(F4=0,0,-(+Catálogo!$N$9/Catálogo!$C$9)*F$4)</f>
        <v>0</v>
      </c>
      <c r="G10" s="148">
        <f>IF(G4=0,0,-(+Catálogo!$N$10/Catálogo!$C$10)*G$4)</f>
        <v>0</v>
      </c>
      <c r="H10" s="148">
        <f>IF(H4=0,0,-(+Catálogo!$N$11/Catálogo!$C$11)*H$4)</f>
        <v>0</v>
      </c>
      <c r="I10" s="148">
        <f>IF(I4=0,0,-(+Catálogo!$N$12/Catálogo!$C$12)*I$4)</f>
        <v>0</v>
      </c>
      <c r="J10" s="148">
        <f>IF(J4=0,0,-(+Catálogo!$N$13/Catálogo!$C$13)*J$4)</f>
        <v>0</v>
      </c>
      <c r="K10" s="148">
        <f>IF(K4=0,0,-(+Catálogo!$N$14/Catálogo!$C$14)*K$4)</f>
        <v>0</v>
      </c>
      <c r="L10" s="148">
        <f>IF(L4=0,0,-(+Catálogo!$N$15/Catálogo!$C$15)*L$4)</f>
        <v>0</v>
      </c>
      <c r="M10" s="148">
        <f>IF(M4=0,0,-(+Catálogo!$N$16/Catálogo!$C$16)*M$4)</f>
        <v>0</v>
      </c>
      <c r="N10" s="148">
        <f>IF(N4=0,0,-(+Catálogo!$N$17/Catálogo!$C$17)*N$4)</f>
        <v>0</v>
      </c>
      <c r="O10" s="148">
        <f>IF(O4=0,0,-(+Catálogo!$N$18/Catálogo!$C$18)*O$4)</f>
        <v>0</v>
      </c>
      <c r="P10" s="148">
        <f>IF(P4=0,0,-(+Catálogo!$N$19/Catálogo!$C$19)*P$4)</f>
        <v>0</v>
      </c>
      <c r="Q10" s="148">
        <f>IF(Q4=0,0,-(+Catálogo!$N$20/Catálogo!$C$20)*Q$4)</f>
        <v>0</v>
      </c>
      <c r="R10" s="188">
        <f t="shared" si="2"/>
        <v>0</v>
      </c>
      <c r="S10" s="146" t="str">
        <f t="shared" si="3"/>
        <v/>
      </c>
    </row>
    <row r="11" spans="2:23" s="144" customFormat="1" ht="15.75" hidden="1" outlineLevel="1">
      <c r="B11" s="145" t="str">
        <f>+Catálogo!O$5</f>
        <v>Coste variable 4</v>
      </c>
      <c r="C11" s="145">
        <f>IF(C4=0,0,-(+Catálogo!$O$6/Catálogo!$C$6)*C$4)</f>
        <v>0</v>
      </c>
      <c r="D11" s="148">
        <f>IF(D4=0,0,-(+Catálogo!$O$7/Catálogo!$C$7)*D$4)</f>
        <v>0</v>
      </c>
      <c r="E11" s="148">
        <f>IF(C4=0,0,-(+Catálogo!$O$8/Catálogo!$C$8)*E$4)</f>
        <v>0</v>
      </c>
      <c r="F11" s="148">
        <f>IF(F4=0,0,-(+Catálogo!$O$9/Catálogo!$C$9)*F$4)</f>
        <v>0</v>
      </c>
      <c r="G11" s="148">
        <f>IF(G4=0,0,-(+Catálogo!$O$10/Catálogo!$C$10)*G$4)</f>
        <v>0</v>
      </c>
      <c r="H11" s="148">
        <f>IF(H4=0,0,-(+Catálogo!$O$11/Catálogo!$C$11)*H$4)</f>
        <v>0</v>
      </c>
      <c r="I11" s="148">
        <f>IF(I4=0,0,-(+Catálogo!$O$12/Catálogo!$C$12)*I$4)</f>
        <v>0</v>
      </c>
      <c r="J11" s="148">
        <f>IF(J4=0,0,-(+Catálogo!$O$13/Catálogo!$C$13)*J$4)</f>
        <v>0</v>
      </c>
      <c r="K11" s="148">
        <f>IF(K4=0,0,-(+Catálogo!$O$14/Catálogo!$C$14)*K$4)</f>
        <v>0</v>
      </c>
      <c r="L11" s="148">
        <f>IF(L4=0,0,-(+Catálogo!$O$15/Catálogo!$C$15)*L$4)</f>
        <v>0</v>
      </c>
      <c r="M11" s="148">
        <f>IF(M4=0,0,-(+Catálogo!$O$16/Catálogo!$C$16)*M$4)</f>
        <v>0</v>
      </c>
      <c r="N11" s="148">
        <f>IF(N4=0,0,-(+Catálogo!$O$17/Catálogo!$C$17)*N$4)</f>
        <v>0</v>
      </c>
      <c r="O11" s="148">
        <f>IF(O4=0,0,-(+Catálogo!$O$18/Catálogo!$C$18)*O$4)</f>
        <v>0</v>
      </c>
      <c r="P11" s="148">
        <f>IF(P4=0,0,-(+Catálogo!$O$19/Catálogo!$C$19)*P$4)</f>
        <v>0</v>
      </c>
      <c r="Q11" s="148">
        <f>IF(Q4=0,0,-(+Catálogo!$O$20/Catálogo!$C$20)*Q$4)</f>
        <v>0</v>
      </c>
      <c r="R11" s="188">
        <f t="shared" si="2"/>
        <v>0</v>
      </c>
      <c r="S11" s="146" t="str">
        <f t="shared" si="3"/>
        <v/>
      </c>
    </row>
    <row r="12" spans="2:23" s="144" customFormat="1" ht="15.75" hidden="1" outlineLevel="1">
      <c r="B12" s="145" t="str">
        <f>+Catálogo!P$5</f>
        <v>Coste variable 5</v>
      </c>
      <c r="C12" s="145">
        <f>IF(C4=0,0,-(+Catálogo!$P$6/Catálogo!$C$6)*C$4)</f>
        <v>0</v>
      </c>
      <c r="D12" s="148">
        <f>IF(D4=0,0,-(+Catálogo!$P$7/Catálogo!$C$7)*D$4)</f>
        <v>0</v>
      </c>
      <c r="E12" s="148">
        <f>IF(C4=0,0,-(+Catálogo!$P$8/Catálogo!$C$8)*E$4)</f>
        <v>0</v>
      </c>
      <c r="F12" s="148">
        <f>IF(F4=0,0,-(+Catálogo!$P$9/Catálogo!$C$9)*F$4)</f>
        <v>0</v>
      </c>
      <c r="G12" s="148">
        <f>IF(G4=0,0,-(+Catálogo!$P$10/Catálogo!$C$10)*G$4)</f>
        <v>0</v>
      </c>
      <c r="H12" s="148">
        <f>IF(H4=0,0,-(+Catálogo!$P$11/Catálogo!$C$11)*H$4)</f>
        <v>0</v>
      </c>
      <c r="I12" s="148">
        <f>IF(I4=0,0,-(+Catálogo!$P$12/Catálogo!$C$12)*I$4)</f>
        <v>0</v>
      </c>
      <c r="J12" s="148">
        <f>IF(J4=0,0,-(+Catálogo!$P$13/Catálogo!$C$13)*J$4)</f>
        <v>0</v>
      </c>
      <c r="K12" s="148">
        <f>IF(K4=0,0,-(+Catálogo!$P$14/Catálogo!$C$14)*K$4)</f>
        <v>0</v>
      </c>
      <c r="L12" s="148">
        <f>IF(L4=0,0,-(+Catálogo!$P$15/Catálogo!$C$15)*L$4)</f>
        <v>0</v>
      </c>
      <c r="M12" s="148">
        <f>IF(M4=0,0,-(+Catálogo!$P$16/Catálogo!$C$16)*M$4)</f>
        <v>0</v>
      </c>
      <c r="N12" s="148">
        <f>IF(N4=0,0,-(+Catálogo!$P$17/Catálogo!$C$17)*N$4)</f>
        <v>0</v>
      </c>
      <c r="O12" s="148">
        <f>IF(O4=0,0,-(+Catálogo!$P$18/Catálogo!$C$18)*O$4)</f>
        <v>0</v>
      </c>
      <c r="P12" s="148">
        <f>IF(P4=0,0,-(+Catálogo!$P$19/Catálogo!$C$19)*P$4)</f>
        <v>0</v>
      </c>
      <c r="Q12" s="148">
        <f>IF(Q4=0,0,-(+Catálogo!$P$20/Catálogo!$C$20)*Q$4)</f>
        <v>0</v>
      </c>
      <c r="R12" s="188">
        <f t="shared" si="2"/>
        <v>0</v>
      </c>
      <c r="S12" s="146" t="str">
        <f t="shared" si="3"/>
        <v/>
      </c>
    </row>
    <row r="13" spans="2:23" s="144" customFormat="1" ht="15.75" hidden="1" outlineLevel="1">
      <c r="B13" s="145" t="str">
        <f>+Catálogo!Q$5</f>
        <v>Coste variable 6</v>
      </c>
      <c r="C13" s="145">
        <f>IF(C4=0,0,-(+Catálogo!$Q$6/Catálogo!$C$6)*C$4)</f>
        <v>0</v>
      </c>
      <c r="D13" s="148">
        <f>IF(D4=0,0,-(+Catálogo!$Q$7/Catálogo!$C$7)*D$4)</f>
        <v>0</v>
      </c>
      <c r="E13" s="148">
        <f>IF(C4=0,0,-(+Catálogo!$Q$8/Catálogo!$C$8)*E$4)</f>
        <v>0</v>
      </c>
      <c r="F13" s="148">
        <f>IF(F4=0,0,-(+Catálogo!$Q$9/Catálogo!$C$9)*F$4)</f>
        <v>0</v>
      </c>
      <c r="G13" s="148">
        <f>IF(G4=0,0,-(+Catálogo!$Q$10/Catálogo!$C$10)*G$4)</f>
        <v>0</v>
      </c>
      <c r="H13" s="148">
        <f>IF(H4=0,0,-(+Catálogo!$Q$11/Catálogo!$C$11)*H$4)</f>
        <v>0</v>
      </c>
      <c r="I13" s="148">
        <f>IF(I4=0,0,-(+Catálogo!$Q$12/Catálogo!$C$12)*I$4)</f>
        <v>0</v>
      </c>
      <c r="J13" s="148">
        <f>IF(J4=0,0,-(+Catálogo!$Q$13/Catálogo!$C$13)*J$4)</f>
        <v>0</v>
      </c>
      <c r="K13" s="148">
        <f>IF(K4=0,0,-(+Catálogo!$Q$14/Catálogo!$C$14)*K$4)</f>
        <v>0</v>
      </c>
      <c r="L13" s="148">
        <f>IF(L4=0,0,-(+Catálogo!$Q$15/Catálogo!$C$15)*L$4)</f>
        <v>0</v>
      </c>
      <c r="M13" s="148">
        <f>IF(M4=0,0,-(+Catálogo!$Q$16/Catálogo!$C$16)*M$4)</f>
        <v>0</v>
      </c>
      <c r="N13" s="148">
        <f>IF(N4=0,0,-(+Catálogo!$Q$17/Catálogo!$C$17)*N$4)</f>
        <v>0</v>
      </c>
      <c r="O13" s="148">
        <f>IF(O4=0,0,-(+Catálogo!$Q$18/Catálogo!$C$18)*O$4)</f>
        <v>0</v>
      </c>
      <c r="P13" s="148">
        <f>IF(P4=0,0,-(+Catálogo!$Q$19/Catálogo!$C$19)*P$4)</f>
        <v>0</v>
      </c>
      <c r="Q13" s="148">
        <f>IF(Q4=0,0,-(+Catálogo!$Q$20/Catálogo!$C$20)*Q$4)</f>
        <v>0</v>
      </c>
      <c r="R13" s="188">
        <f t="shared" si="2"/>
        <v>0</v>
      </c>
      <c r="S13" s="146" t="str">
        <f t="shared" si="3"/>
        <v/>
      </c>
    </row>
    <row r="14" spans="2:23" hidden="1" outlineLevel="1">
      <c r="B14" s="145">
        <f>+'Otros Gastos'!B13</f>
        <v>0</v>
      </c>
      <c r="C14" s="18"/>
      <c r="D14" s="7"/>
      <c r="E14" s="7"/>
      <c r="F14" s="7"/>
      <c r="G14" s="7"/>
      <c r="H14" s="7"/>
      <c r="I14" s="7"/>
      <c r="J14" s="7"/>
      <c r="K14" s="7"/>
      <c r="L14" s="7"/>
      <c r="M14" s="7"/>
      <c r="N14" s="7"/>
      <c r="O14" s="7"/>
      <c r="P14" s="7"/>
      <c r="Q14" s="7"/>
      <c r="R14" s="18">
        <f>SUM('Otros Gastos'!D13:O13)</f>
        <v>0</v>
      </c>
      <c r="S14" s="113" t="str">
        <f t="shared" si="3"/>
        <v/>
      </c>
    </row>
    <row r="15" spans="2:23" collapsed="1">
      <c r="B15" s="18"/>
      <c r="C15" s="18"/>
      <c r="D15" s="7"/>
      <c r="E15" s="7"/>
      <c r="F15" s="7"/>
      <c r="G15" s="7"/>
      <c r="H15" s="7"/>
      <c r="I15" s="7"/>
      <c r="J15" s="7"/>
      <c r="K15" s="7"/>
      <c r="L15" s="7"/>
      <c r="M15" s="7"/>
      <c r="N15" s="7"/>
      <c r="O15" s="7"/>
      <c r="P15" s="7"/>
      <c r="Q15" s="7"/>
      <c r="S15" s="113"/>
    </row>
    <row r="16" spans="2:23" ht="15" customHeight="1">
      <c r="B16" s="97" t="s">
        <v>115</v>
      </c>
      <c r="C16" s="143">
        <f>SUM(C4:C6)</f>
        <v>0</v>
      </c>
      <c r="D16" s="143">
        <f>SUM(D4:D6)</f>
        <v>0</v>
      </c>
      <c r="E16" s="143">
        <f t="shared" ref="E16:Q16" si="4">SUM(E4:E6)</f>
        <v>0</v>
      </c>
      <c r="F16" s="143">
        <f t="shared" si="4"/>
        <v>0</v>
      </c>
      <c r="G16" s="143">
        <f t="shared" si="4"/>
        <v>0</v>
      </c>
      <c r="H16" s="143">
        <f t="shared" si="4"/>
        <v>0</v>
      </c>
      <c r="I16" s="143">
        <f t="shared" si="4"/>
        <v>0</v>
      </c>
      <c r="J16" s="143">
        <f t="shared" si="4"/>
        <v>0</v>
      </c>
      <c r="K16" s="143">
        <f t="shared" si="4"/>
        <v>0</v>
      </c>
      <c r="L16" s="143">
        <f t="shared" si="4"/>
        <v>0</v>
      </c>
      <c r="M16" s="143">
        <f t="shared" si="4"/>
        <v>0</v>
      </c>
      <c r="N16" s="143">
        <f t="shared" si="4"/>
        <v>0</v>
      </c>
      <c r="O16" s="143">
        <f t="shared" si="4"/>
        <v>0</v>
      </c>
      <c r="P16" s="143">
        <f t="shared" si="4"/>
        <v>0</v>
      </c>
      <c r="Q16" s="143">
        <f t="shared" si="4"/>
        <v>0</v>
      </c>
      <c r="R16" s="143">
        <f>SUM('Resultados mensuales '!$C$7:$N$7)</f>
        <v>0</v>
      </c>
      <c r="S16" s="141" t="str">
        <f>IF(ISERROR(+R16/R$4),"",(+R16/R$4))</f>
        <v/>
      </c>
    </row>
    <row r="17" spans="2:22" s="13" customFormat="1" ht="19.5" customHeight="1">
      <c r="B17" s="97" t="s">
        <v>328</v>
      </c>
      <c r="C17" s="141" t="str">
        <f>IF(ISERROR(+C16/C4),"",(+C16/C4))</f>
        <v/>
      </c>
      <c r="D17" s="141" t="str">
        <f t="shared" ref="D17:R17" si="5">IF(ISERROR(+D16/D4),"",(+D16/D4))</f>
        <v/>
      </c>
      <c r="E17" s="141" t="str">
        <f t="shared" si="5"/>
        <v/>
      </c>
      <c r="F17" s="141" t="str">
        <f t="shared" si="5"/>
        <v/>
      </c>
      <c r="G17" s="141" t="str">
        <f t="shared" si="5"/>
        <v/>
      </c>
      <c r="H17" s="141" t="str">
        <f t="shared" si="5"/>
        <v/>
      </c>
      <c r="I17" s="141" t="str">
        <f t="shared" si="5"/>
        <v/>
      </c>
      <c r="J17" s="141" t="str">
        <f t="shared" si="5"/>
        <v/>
      </c>
      <c r="K17" s="141" t="str">
        <f t="shared" si="5"/>
        <v/>
      </c>
      <c r="L17" s="141" t="str">
        <f t="shared" si="5"/>
        <v/>
      </c>
      <c r="M17" s="141" t="str">
        <f t="shared" si="5"/>
        <v/>
      </c>
      <c r="N17" s="141" t="str">
        <f t="shared" si="5"/>
        <v/>
      </c>
      <c r="O17" s="141" t="str">
        <f t="shared" si="5"/>
        <v/>
      </c>
      <c r="P17" s="141" t="str">
        <f t="shared" si="5"/>
        <v/>
      </c>
      <c r="Q17" s="141" t="str">
        <f t="shared" si="5"/>
        <v/>
      </c>
      <c r="R17" s="141" t="str">
        <f t="shared" si="5"/>
        <v/>
      </c>
      <c r="S17" s="6"/>
    </row>
    <row r="18" spans="2:22">
      <c r="B18" s="74" t="str">
        <f>+'Otros Gastos'!B16</f>
        <v>Sueldos y salarios</v>
      </c>
      <c r="C18" s="74"/>
      <c r="D18" s="149"/>
      <c r="E18" s="149"/>
      <c r="F18" s="149"/>
      <c r="G18" s="149"/>
      <c r="H18" s="149"/>
      <c r="I18" s="149"/>
      <c r="J18" s="149"/>
      <c r="K18" s="149"/>
      <c r="L18" s="149"/>
      <c r="M18" s="149"/>
      <c r="N18" s="149"/>
      <c r="O18" s="149"/>
      <c r="P18" s="149"/>
      <c r="Q18" s="149"/>
      <c r="R18" s="11">
        <f>SUM('Resultados mensuales '!$C$9:$N$9)</f>
        <v>0</v>
      </c>
      <c r="S18" s="142" t="str">
        <f t="shared" si="1"/>
        <v/>
      </c>
    </row>
    <row r="19" spans="2:22">
      <c r="B19" s="74" t="str">
        <f>+'Otros Gastos'!B17</f>
        <v>Seguridad social</v>
      </c>
      <c r="C19" s="74"/>
      <c r="D19" s="149"/>
      <c r="E19" s="149"/>
      <c r="F19" s="149"/>
      <c r="G19" s="149"/>
      <c r="H19" s="149"/>
      <c r="I19" s="149"/>
      <c r="J19" s="149"/>
      <c r="K19" s="149"/>
      <c r="L19" s="149"/>
      <c r="M19" s="149"/>
      <c r="N19" s="149"/>
      <c r="O19" s="149"/>
      <c r="P19" s="149"/>
      <c r="Q19" s="149"/>
      <c r="R19" s="11">
        <f>SUM('Resultados mensuales '!$C$10:$N$10)</f>
        <v>0</v>
      </c>
      <c r="S19" s="142" t="str">
        <f t="shared" si="1"/>
        <v/>
      </c>
    </row>
    <row r="20" spans="2:22">
      <c r="B20" s="74" t="str">
        <f>+'Otros Gastos'!B18</f>
        <v>Alquiler</v>
      </c>
      <c r="C20" s="74"/>
      <c r="D20" s="149"/>
      <c r="E20" s="149"/>
      <c r="F20" s="149"/>
      <c r="G20" s="149"/>
      <c r="H20" s="149"/>
      <c r="I20" s="149"/>
      <c r="J20" s="149"/>
      <c r="K20" s="149"/>
      <c r="L20" s="149"/>
      <c r="M20" s="149"/>
      <c r="N20" s="149"/>
      <c r="O20" s="149"/>
      <c r="P20" s="149"/>
      <c r="Q20" s="149"/>
      <c r="R20" s="11">
        <f>SUM('Resultados mensuales '!$C$11:$N$11)</f>
        <v>0</v>
      </c>
      <c r="S20" s="142" t="str">
        <f t="shared" si="1"/>
        <v/>
      </c>
    </row>
    <row r="21" spans="2:22">
      <c r="B21" s="74" t="str">
        <f>+'Otros Gastos'!B19</f>
        <v>Publicidad</v>
      </c>
      <c r="C21" s="74"/>
      <c r="D21" s="149"/>
      <c r="E21" s="149" t="s">
        <v>44</v>
      </c>
      <c r="F21" s="149"/>
      <c r="G21" s="149"/>
      <c r="H21" s="149"/>
      <c r="I21" s="149"/>
      <c r="J21" s="149"/>
      <c r="K21" s="149"/>
      <c r="L21" s="149"/>
      <c r="M21" s="149"/>
      <c r="N21" s="149"/>
      <c r="O21" s="149"/>
      <c r="P21" s="149"/>
      <c r="Q21" s="149"/>
      <c r="R21" s="11">
        <f>SUM('Resultados mensuales '!$C$12:$N$12)</f>
        <v>0</v>
      </c>
      <c r="S21" s="142" t="str">
        <f t="shared" si="1"/>
        <v/>
      </c>
    </row>
    <row r="22" spans="2:22">
      <c r="B22" s="74" t="str">
        <f>+'Otros Gastos'!B20</f>
        <v>Suministros (electricidad, agua y teléfono)</v>
      </c>
      <c r="C22" s="74"/>
      <c r="D22" s="149"/>
      <c r="E22" s="149"/>
      <c r="F22" s="149"/>
      <c r="G22" s="149"/>
      <c r="H22" s="149"/>
      <c r="I22" s="149"/>
      <c r="J22" s="149"/>
      <c r="K22" s="149"/>
      <c r="L22" s="149"/>
      <c r="M22" s="149"/>
      <c r="N22" s="149"/>
      <c r="O22" s="149"/>
      <c r="P22" s="149"/>
      <c r="Q22" s="149"/>
      <c r="R22" s="11">
        <f>SUM('Resultados mensuales '!$C$13:$N$13)</f>
        <v>0</v>
      </c>
      <c r="S22" s="142" t="str">
        <f t="shared" si="1"/>
        <v/>
      </c>
    </row>
    <row r="23" spans="2:22">
      <c r="B23" s="74" t="str">
        <f>+'Otros Gastos'!B21</f>
        <v>Honorarios profesionales (asesoría, abogados)</v>
      </c>
      <c r="C23" s="74"/>
      <c r="D23" s="149"/>
      <c r="E23" s="149"/>
      <c r="F23" s="149"/>
      <c r="G23" s="149"/>
      <c r="H23" s="149"/>
      <c r="I23" s="149"/>
      <c r="J23" s="149"/>
      <c r="K23" s="149"/>
      <c r="L23" s="149"/>
      <c r="M23" s="149"/>
      <c r="N23" s="149"/>
      <c r="O23" s="149"/>
      <c r="P23" s="149"/>
      <c r="Q23" s="149"/>
      <c r="R23" s="11">
        <f>SUM('Resultados mensuales '!$C$14:$N$14)</f>
        <v>0</v>
      </c>
      <c r="S23" s="142" t="str">
        <f t="shared" si="1"/>
        <v/>
      </c>
    </row>
    <row r="24" spans="2:22">
      <c r="B24" s="74" t="s">
        <v>116</v>
      </c>
      <c r="C24" s="74"/>
      <c r="D24" s="149"/>
      <c r="E24" s="149" t="s">
        <v>44</v>
      </c>
      <c r="F24" s="149"/>
      <c r="G24" s="149"/>
      <c r="H24" s="149"/>
      <c r="I24" s="149"/>
      <c r="J24" s="149"/>
      <c r="K24" s="149"/>
      <c r="L24" s="149"/>
      <c r="M24" s="149"/>
      <c r="N24" s="149"/>
      <c r="O24" s="149"/>
      <c r="P24" s="149"/>
      <c r="Q24" s="149"/>
      <c r="R24" s="11">
        <f>SUM('Resultados mensuales '!$C$15:$N$29)</f>
        <v>0</v>
      </c>
      <c r="S24" s="142" t="str">
        <f t="shared" si="1"/>
        <v/>
      </c>
    </row>
    <row r="25" spans="2:22">
      <c r="B25" s="74" t="s">
        <v>117</v>
      </c>
      <c r="C25" s="74"/>
      <c r="D25" s="149"/>
      <c r="E25" s="149"/>
      <c r="F25" s="149"/>
      <c r="G25" s="149"/>
      <c r="H25" s="149"/>
      <c r="I25" s="149"/>
      <c r="J25" s="149"/>
      <c r="K25" s="149"/>
      <c r="L25" s="149"/>
      <c r="M25" s="149"/>
      <c r="N25" s="149"/>
      <c r="O25" s="149"/>
      <c r="P25" s="149"/>
      <c r="Q25" s="149"/>
      <c r="R25" s="11">
        <f ca="1">SUM('Resultados mensuales '!$C$30:$N$30)</f>
        <v>0</v>
      </c>
      <c r="S25" s="142" t="str">
        <f t="shared" ca="1" si="1"/>
        <v/>
      </c>
      <c r="U25" s="6" t="s">
        <v>44</v>
      </c>
    </row>
    <row r="26" spans="2:22">
      <c r="B26" s="74" t="str">
        <f>+'Resultados mensuales '!B31</f>
        <v>Provisiones</v>
      </c>
      <c r="C26" s="74"/>
      <c r="D26" s="149"/>
      <c r="E26" s="149"/>
      <c r="F26" s="149"/>
      <c r="G26" s="149"/>
      <c r="H26" s="149"/>
      <c r="I26" s="149"/>
      <c r="J26" s="149"/>
      <c r="K26" s="149"/>
      <c r="L26" s="149"/>
      <c r="M26" s="149"/>
      <c r="N26" s="149"/>
      <c r="O26" s="149"/>
      <c r="P26" s="149"/>
      <c r="Q26" s="149"/>
      <c r="R26" s="11">
        <f>SUM('Resultados mensuales '!$C$31:$N$31)</f>
        <v>0</v>
      </c>
      <c r="S26" s="142" t="str">
        <f t="shared" si="1"/>
        <v/>
      </c>
    </row>
    <row r="27" spans="2:22">
      <c r="B27" s="74" t="s">
        <v>118</v>
      </c>
      <c r="C27" s="74"/>
      <c r="D27" s="149"/>
      <c r="E27" s="149"/>
      <c r="F27" s="149"/>
      <c r="G27" s="149"/>
      <c r="H27" s="149"/>
      <c r="I27" s="149"/>
      <c r="J27" s="149"/>
      <c r="K27" s="149"/>
      <c r="L27" s="149"/>
      <c r="M27" s="149"/>
      <c r="N27" s="149"/>
      <c r="O27" s="149"/>
      <c r="P27" s="149"/>
      <c r="Q27" s="149"/>
      <c r="R27" s="11">
        <f ca="1">SUM('Resultados mensuales '!$C$37:$N$37)</f>
        <v>0</v>
      </c>
      <c r="S27" s="142" t="str">
        <f t="shared" ca="1" si="1"/>
        <v/>
      </c>
      <c r="V27" s="6" t="s">
        <v>44</v>
      </c>
    </row>
    <row r="28" spans="2:22" ht="8.25" customHeight="1">
      <c r="B28" s="74"/>
      <c r="C28" s="74"/>
      <c r="D28" s="149"/>
      <c r="E28" s="149"/>
      <c r="F28" s="149"/>
      <c r="G28" s="149"/>
      <c r="H28" s="149"/>
      <c r="I28" s="149"/>
      <c r="J28" s="149"/>
      <c r="K28" s="149"/>
      <c r="L28" s="149"/>
      <c r="M28" s="149"/>
      <c r="N28" s="149"/>
      <c r="O28" s="149"/>
      <c r="P28" s="149"/>
      <c r="Q28" s="149"/>
      <c r="S28" s="142"/>
    </row>
    <row r="29" spans="2:22">
      <c r="B29" s="97" t="s">
        <v>554</v>
      </c>
      <c r="C29" s="74"/>
      <c r="D29" s="149"/>
      <c r="E29" s="149"/>
      <c r="F29" s="149"/>
      <c r="G29" s="149"/>
      <c r="H29" s="149"/>
      <c r="I29" s="149"/>
      <c r="J29" s="149"/>
      <c r="K29" s="149"/>
      <c r="L29" s="149"/>
      <c r="M29" s="149"/>
      <c r="N29" s="149"/>
      <c r="O29" s="149"/>
      <c r="P29" s="149"/>
      <c r="Q29" s="149"/>
      <c r="R29" s="143">
        <f ca="1">SUM(R18:R27)</f>
        <v>0</v>
      </c>
      <c r="S29" s="142"/>
    </row>
    <row r="30" spans="2:22" ht="9.75" customHeight="1">
      <c r="R30" s="143"/>
    </row>
    <row r="31" spans="2:22">
      <c r="B31" s="97" t="s">
        <v>205</v>
      </c>
      <c r="C31" s="97"/>
      <c r="D31" s="96"/>
      <c r="E31" s="96"/>
      <c r="F31" s="96"/>
      <c r="G31" s="96"/>
      <c r="H31" s="96"/>
      <c r="I31" s="96"/>
      <c r="J31" s="96"/>
      <c r="K31" s="96"/>
      <c r="L31" s="96"/>
      <c r="M31" s="96"/>
      <c r="N31" s="96"/>
      <c r="O31" s="96"/>
      <c r="P31" s="96"/>
      <c r="Q31" s="96"/>
      <c r="R31" s="143">
        <f ca="1">SUM('Resultados mensuales '!$C$39:$N$39)</f>
        <v>0</v>
      </c>
      <c r="S31" s="141" t="str">
        <f ca="1">IF(ISERROR(+R31/R$4),"",(+R31/R$4))</f>
        <v/>
      </c>
    </row>
    <row r="33" spans="2:18">
      <c r="B33" s="97" t="s">
        <v>239</v>
      </c>
      <c r="R33" s="143">
        <f ca="1">+Resultados!C27</f>
        <v>0</v>
      </c>
    </row>
  </sheetData>
  <sheetProtection sheet="1" objects="1" scenarios="1"/>
  <conditionalFormatting sqref="C1:G16">
    <cfRule type="cellIs" dxfId="204" priority="1" operator="equal">
      <formula>"ERROR"</formula>
    </cfRule>
  </conditionalFormatting>
  <conditionalFormatting sqref="C18:P1048576">
    <cfRule type="cellIs" dxfId="203" priority="5" operator="equal">
      <formula>"ERROR"</formula>
    </cfRule>
  </conditionalFormatting>
  <conditionalFormatting sqref="H1:P1 H4:P5 H7:P15">
    <cfRule type="cellIs" dxfId="202" priority="21" operator="equal">
      <formula>"ERROR"</formula>
    </cfRule>
  </conditionalFormatting>
  <conditionalFormatting sqref="H2:Q3">
    <cfRule type="cellIs" dxfId="201" priority="11" operator="equal">
      <formula>"ERROR"</formula>
    </cfRule>
  </conditionalFormatting>
  <conditionalFormatting sqref="H6:Q6">
    <cfRule type="cellIs" dxfId="200" priority="20" operator="equal">
      <formula>"ERROR"</formula>
    </cfRule>
  </conditionalFormatting>
  <conditionalFormatting sqref="H16:Q16">
    <cfRule type="cellIs" dxfId="199" priority="18" operator="equal">
      <formula>"ERROR"</formula>
    </cfRule>
  </conditionalFormatting>
  <conditionalFormatting sqref="V7:W8">
    <cfRule type="cellIs" dxfId="198" priority="13" operator="equal">
      <formula>"ERROR"</formula>
    </cfRule>
  </conditionalFormatting>
  <pageMargins left="0.7" right="0.7" top="0.75" bottom="0.75" header="0.3" footer="0.3"/>
  <pageSetup paperSize="9" scale="46" orientation="portrait" r:id="rId1"/>
  <colBreaks count="1" manualBreakCount="1">
    <brk id="19" max="27"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tabColor rgb="FFFFC000"/>
  </sheetPr>
  <dimension ref="B1:K37"/>
  <sheetViews>
    <sheetView zoomScale="130" zoomScaleNormal="130" workbookViewId="0">
      <selection activeCell="G21" sqref="G21"/>
    </sheetView>
  </sheetViews>
  <sheetFormatPr baseColWidth="10" defaultColWidth="11.42578125" defaultRowHeight="15"/>
  <cols>
    <col min="1" max="1" width="7.5703125" style="5" customWidth="1"/>
    <col min="2" max="2" width="53.7109375" style="5" bestFit="1" customWidth="1"/>
    <col min="3" max="3" width="11.42578125" style="5"/>
    <col min="4" max="4" width="9" style="5" customWidth="1"/>
    <col min="5" max="5" width="11.42578125" style="5"/>
    <col min="6" max="6" width="8.5703125" style="5" bestFit="1" customWidth="1"/>
    <col min="7" max="7" width="11.42578125" style="5"/>
    <col min="8" max="8" width="9" style="5" bestFit="1" customWidth="1"/>
    <col min="9" max="16384" width="11.42578125" style="5"/>
  </cols>
  <sheetData>
    <row r="1" spans="2:11" ht="18.75">
      <c r="B1" s="9" t="s">
        <v>105</v>
      </c>
    </row>
    <row r="2" spans="2:11" ht="21">
      <c r="C2" s="72" t="str">
        <f>IF('Inversión-Financiación'!G1='Inversión-Financiación'!R1,'Inversión-Financiación'!G1,'Inversión-Financiación'!G1&amp;"/"&amp;'Inversión-Financiación'!R1)</f>
        <v>2026/2027</v>
      </c>
      <c r="D2" s="72"/>
      <c r="E2" s="72" t="str">
        <f>IF('Inversión-Financiación'!S1='Inversión-Financiación'!AD1,'Inversión-Financiación'!S1,'Inversión-Financiación'!S1&amp;"/"&amp;'Inversión-Financiación'!AD1)</f>
        <v>2027/2028</v>
      </c>
      <c r="F2" s="72"/>
      <c r="G2" s="72" t="str">
        <f>IF('Inversión-Financiación'!AE1='Inversión-Financiación'!AP1,'Inversión-Financiación'!AE1,'Inversión-Financiación'!AE1&amp;"/"&amp;'Inversión-Financiación'!AP1)</f>
        <v>2028/2029</v>
      </c>
      <c r="H2" s="72"/>
    </row>
    <row r="3" spans="2:11" s="13" customFormat="1" ht="9.75" customHeight="1">
      <c r="F3" s="72"/>
      <c r="H3" s="72"/>
    </row>
    <row r="4" spans="2:11" s="13" customFormat="1" ht="18.75">
      <c r="B4" s="6" t="s">
        <v>110</v>
      </c>
      <c r="C4" s="8">
        <f>SUM('Resultados mensuales '!$C$4:$N$4)</f>
        <v>0</v>
      </c>
      <c r="D4" s="76" t="str">
        <f>IF(ISERROR(+C4/C$4),"",(+C4/C$4))</f>
        <v/>
      </c>
      <c r="E4" s="8">
        <f>SUM('Resultados mensuales '!$O$4:$Z$4)</f>
        <v>0</v>
      </c>
      <c r="F4" s="76" t="str">
        <f>IF(ISERROR(+E4/E$4),"",(+E4/E$4))</f>
        <v/>
      </c>
      <c r="G4" s="8">
        <f>SUM('Resultados mensuales '!$AA$4:$OZ$4)</f>
        <v>0</v>
      </c>
      <c r="H4" s="76" t="str">
        <f>IF(ISERROR(+G4/G$4),"",(+G4/G$4))</f>
        <v/>
      </c>
    </row>
    <row r="5" spans="2:11" s="13" customFormat="1" ht="18.75">
      <c r="B5" s="6" t="str">
        <f>+'Resultados mensuales '!B5</f>
        <v>Coste de compra sin IVA</v>
      </c>
      <c r="C5" s="8">
        <f>SUM('Resultados mensuales '!$C$5:$N$5)</f>
        <v>0</v>
      </c>
      <c r="D5" s="98" t="str">
        <f t="shared" ref="D5:F21" si="0">IF(ISERROR(+C5/C$4),"",(+C5/C$4))</f>
        <v/>
      </c>
      <c r="E5" s="8">
        <f>SUM('Resultados mensuales '!$O$5:$Z$5)</f>
        <v>0</v>
      </c>
      <c r="F5" s="98" t="str">
        <f>IF(ISERROR(+E5/E$4),"",(+E5/E$4))</f>
        <v/>
      </c>
      <c r="G5" s="8">
        <f>SUM('Resultados mensuales '!$AA$5:$OZ$5)</f>
        <v>0</v>
      </c>
      <c r="H5" s="98" t="str">
        <f>IF(ISERROR(+G5/G$4),"",(+G5/G$4))</f>
        <v/>
      </c>
    </row>
    <row r="6" spans="2:11" s="13" customFormat="1" ht="18.75">
      <c r="B6" s="6" t="str">
        <f>+'Resultados mensuales '!B6</f>
        <v>Otros costes variables</v>
      </c>
      <c r="C6" s="8">
        <f>SUM('Resultados mensuales '!$C$6:$N$6)</f>
        <v>0</v>
      </c>
      <c r="D6" s="98" t="str">
        <f t="shared" si="0"/>
        <v/>
      </c>
      <c r="E6" s="8">
        <f>SUM('Resultados mensuales '!$O$6:$Z$6)</f>
        <v>0</v>
      </c>
      <c r="F6" s="98" t="str">
        <f t="shared" si="0"/>
        <v/>
      </c>
      <c r="G6" s="8">
        <f>SUM('Resultados mensuales '!$AA$6:$OZ$6)</f>
        <v>0</v>
      </c>
      <c r="H6" s="98" t="str">
        <f>IF(ISERROR(+G6/G$4),"",(+G6/G$4))</f>
        <v/>
      </c>
    </row>
    <row r="7" spans="2:11" s="13" customFormat="1" ht="9" customHeight="1">
      <c r="B7" s="15"/>
      <c r="D7" s="72"/>
      <c r="F7" s="72"/>
      <c r="H7" s="72"/>
    </row>
    <row r="8" spans="2:11" s="13" customFormat="1" ht="13.5" customHeight="1">
      <c r="B8" s="97" t="s">
        <v>115</v>
      </c>
      <c r="C8" s="75">
        <f>SUM('Resultados mensuales '!$C$7:$N$7)</f>
        <v>0</v>
      </c>
      <c r="D8" s="76" t="str">
        <f t="shared" si="0"/>
        <v/>
      </c>
      <c r="E8" s="75">
        <f>SUM('Resultados mensuales '!$O$7:$Z$7)</f>
        <v>0</v>
      </c>
      <c r="F8" s="76" t="str">
        <f t="shared" si="0"/>
        <v/>
      </c>
      <c r="G8" s="75">
        <f>SUM('Resultados mensuales '!$AA$7:$OZ$7)</f>
        <v>0</v>
      </c>
      <c r="H8" s="76" t="str">
        <f>IF(ISERROR(+G8/G$4),"",(+G8/G$4))</f>
        <v/>
      </c>
    </row>
    <row r="9" spans="2:11" s="13" customFormat="1" ht="6" customHeight="1">
      <c r="B9" s="73"/>
    </row>
    <row r="10" spans="2:11" s="13" customFormat="1" ht="18.75">
      <c r="B10" s="74" t="str">
        <f>+'Otros Gastos'!B16</f>
        <v>Sueldos y salarios</v>
      </c>
      <c r="C10" s="8">
        <f>SUM('Resultados mensuales '!$C$9:$N$9)</f>
        <v>0</v>
      </c>
      <c r="D10" s="98" t="str">
        <f t="shared" si="0"/>
        <v/>
      </c>
      <c r="E10" s="8">
        <f>SUM('Resultados mensuales '!$O$9:$Z$9)</f>
        <v>0</v>
      </c>
      <c r="F10" s="98" t="str">
        <f t="shared" si="0"/>
        <v/>
      </c>
      <c r="G10" s="8">
        <f>SUM('Resultados mensuales '!$AA$9:$OZ$9)</f>
        <v>0</v>
      </c>
      <c r="H10" s="98" t="str">
        <f t="shared" ref="H10:H21" si="1">IF(ISERROR(+G10/G$4),"",(+G10/G$4))</f>
        <v/>
      </c>
    </row>
    <row r="11" spans="2:11" s="13" customFormat="1" ht="18.75">
      <c r="B11" s="74" t="str">
        <f>+'Otros Gastos'!B17</f>
        <v>Seguridad social</v>
      </c>
      <c r="C11" s="8">
        <f>SUM('Resultados mensuales '!$C$10:$N$10)</f>
        <v>0</v>
      </c>
      <c r="D11" s="98" t="str">
        <f t="shared" si="0"/>
        <v/>
      </c>
      <c r="E11" s="8">
        <f>SUM('Resultados mensuales '!$O$10:$Z$10)</f>
        <v>0</v>
      </c>
      <c r="F11" s="98" t="str">
        <f t="shared" si="0"/>
        <v/>
      </c>
      <c r="G11" s="8">
        <f>SUM('Resultados mensuales '!$AA$10:$OZ$10)</f>
        <v>0</v>
      </c>
      <c r="H11" s="98" t="str">
        <f t="shared" si="1"/>
        <v/>
      </c>
    </row>
    <row r="12" spans="2:11" s="13" customFormat="1" ht="18.75">
      <c r="B12" s="74" t="str">
        <f>+'Otros Gastos'!B18</f>
        <v>Alquiler</v>
      </c>
      <c r="C12" s="8">
        <f>SUM('Resultados mensuales '!$C$11:$N$11)</f>
        <v>0</v>
      </c>
      <c r="D12" s="98" t="str">
        <f t="shared" si="0"/>
        <v/>
      </c>
      <c r="E12" s="8">
        <f>SUM('Resultados mensuales '!$O$11:$Z$11)</f>
        <v>0</v>
      </c>
      <c r="F12" s="98" t="str">
        <f t="shared" si="0"/>
        <v/>
      </c>
      <c r="G12" s="8">
        <f>SUM('Resultados mensuales '!$AA$11:$OZ$11)</f>
        <v>0</v>
      </c>
      <c r="H12" s="98" t="str">
        <f t="shared" si="1"/>
        <v/>
      </c>
    </row>
    <row r="13" spans="2:11" s="13" customFormat="1" ht="18.75">
      <c r="B13" s="74" t="str">
        <f>+'Otros Gastos'!B19</f>
        <v>Publicidad</v>
      </c>
      <c r="C13" s="8">
        <f>SUM('Resultados mensuales '!$C$12:$N$12)</f>
        <v>0</v>
      </c>
      <c r="D13" s="98" t="str">
        <f t="shared" si="0"/>
        <v/>
      </c>
      <c r="E13" s="8">
        <f>SUM('Resultados mensuales '!$O$12:$Z$12)</f>
        <v>0</v>
      </c>
      <c r="F13" s="98" t="str">
        <f t="shared" si="0"/>
        <v/>
      </c>
      <c r="G13" s="8">
        <f>SUM('Resultados mensuales '!$AA$12:$OZ$12)</f>
        <v>0</v>
      </c>
      <c r="H13" s="98" t="str">
        <f t="shared" si="1"/>
        <v/>
      </c>
    </row>
    <row r="14" spans="2:11" s="13" customFormat="1" ht="18.75">
      <c r="B14" s="74" t="str">
        <f>+'Otros Gastos'!B20</f>
        <v>Suministros (electricidad, agua y teléfono)</v>
      </c>
      <c r="C14" s="282">
        <f>SUM('Resultados mensuales '!$C$13:$N$13)</f>
        <v>0</v>
      </c>
      <c r="D14" s="98" t="str">
        <f t="shared" si="0"/>
        <v/>
      </c>
      <c r="E14" s="8">
        <f>SUM('Resultados mensuales '!$O$13:$Z$13)</f>
        <v>0</v>
      </c>
      <c r="F14" s="98" t="str">
        <f t="shared" si="0"/>
        <v/>
      </c>
      <c r="G14" s="8">
        <f>SUM('Resultados mensuales '!$AA$13:$OZ$13)</f>
        <v>0</v>
      </c>
      <c r="H14" s="98" t="str">
        <f t="shared" si="1"/>
        <v/>
      </c>
      <c r="K14" s="13" t="s">
        <v>44</v>
      </c>
    </row>
    <row r="15" spans="2:11" s="13" customFormat="1" ht="18.75">
      <c r="B15" s="74" t="str">
        <f>+'Otros Gastos'!B21</f>
        <v>Honorarios profesionales (asesoría, abogados)</v>
      </c>
      <c r="C15" s="8">
        <f>SUM('Resultados mensuales '!$C$14:$N$14)</f>
        <v>0</v>
      </c>
      <c r="D15" s="98" t="str">
        <f t="shared" si="0"/>
        <v/>
      </c>
      <c r="E15" s="8">
        <f>SUM('Resultados mensuales '!$O$14:$Z$14)</f>
        <v>0</v>
      </c>
      <c r="F15" s="98" t="str">
        <f t="shared" si="0"/>
        <v/>
      </c>
      <c r="G15" s="8">
        <f>SUM('Resultados mensuales '!$AA$14:$OZ$14)</f>
        <v>0</v>
      </c>
      <c r="H15" s="98" t="str">
        <f t="shared" si="1"/>
        <v/>
      </c>
    </row>
    <row r="16" spans="2:11" s="13" customFormat="1" ht="18.75">
      <c r="B16" s="74" t="s">
        <v>116</v>
      </c>
      <c r="C16" s="8">
        <f>SUM('Resultados mensuales '!$C$15:$N$29)</f>
        <v>0</v>
      </c>
      <c r="D16" s="98" t="str">
        <f t="shared" si="0"/>
        <v/>
      </c>
      <c r="E16" s="8">
        <f>SUM('Resultados mensuales '!$O$15:$Z$29)</f>
        <v>0</v>
      </c>
      <c r="F16" s="98" t="str">
        <f t="shared" si="0"/>
        <v/>
      </c>
      <c r="G16" s="8">
        <f>SUM('Resultados mensuales '!$AA$15:$OZ$29)</f>
        <v>0</v>
      </c>
      <c r="H16" s="98" t="str">
        <f t="shared" si="1"/>
        <v/>
      </c>
    </row>
    <row r="17" spans="2:11" s="13" customFormat="1" ht="18.75">
      <c r="B17" s="74" t="s">
        <v>117</v>
      </c>
      <c r="C17" s="8">
        <f ca="1">SUM('Resultados mensuales '!$C$30:$N$30)</f>
        <v>0</v>
      </c>
      <c r="D17" s="98" t="str">
        <f t="shared" ca="1" si="0"/>
        <v/>
      </c>
      <c r="E17" s="8">
        <f ca="1">SUM('Resultados mensuales '!$O$30:$Z$30)</f>
        <v>0</v>
      </c>
      <c r="F17" s="98" t="str">
        <f t="shared" ca="1" si="0"/>
        <v/>
      </c>
      <c r="G17" s="8">
        <f ca="1">SUM('Resultados mensuales '!$AA$30:$OZ$30)</f>
        <v>0</v>
      </c>
      <c r="H17" s="98" t="str">
        <f t="shared" ca="1" si="1"/>
        <v/>
      </c>
      <c r="J17" s="13" t="s">
        <v>44</v>
      </c>
    </row>
    <row r="18" spans="2:11" s="13" customFormat="1" ht="18.75">
      <c r="B18" s="74" t="str">
        <f>+'Resultados mensuales '!B31</f>
        <v>Provisiones</v>
      </c>
      <c r="C18" s="8">
        <f>SUM('Resultados mensuales '!$C$31:$N$31)</f>
        <v>0</v>
      </c>
      <c r="D18" s="98" t="str">
        <f t="shared" si="0"/>
        <v/>
      </c>
      <c r="E18" s="8">
        <f>SUM('Resultados mensuales '!$O$31:$Z$31)</f>
        <v>0</v>
      </c>
      <c r="F18" s="98" t="str">
        <f t="shared" si="0"/>
        <v/>
      </c>
      <c r="G18" s="8">
        <f>SUM('Resultados mensuales '!$AA$31:$OZ$31)</f>
        <v>0</v>
      </c>
      <c r="H18" s="98" t="str">
        <f t="shared" si="1"/>
        <v/>
      </c>
    </row>
    <row r="19" spans="2:11" s="13" customFormat="1" ht="18.75">
      <c r="B19" s="74" t="s">
        <v>118</v>
      </c>
      <c r="C19" s="8">
        <f ca="1">SUM('Resultados mensuales '!$C$36:$N$37)</f>
        <v>0</v>
      </c>
      <c r="D19" s="98" t="str">
        <f t="shared" ca="1" si="0"/>
        <v/>
      </c>
      <c r="E19" s="8">
        <f ca="1">SUM('Resultados mensuales '!$O$36:$Z$37)</f>
        <v>0</v>
      </c>
      <c r="F19" s="98" t="str">
        <f t="shared" ca="1" si="0"/>
        <v/>
      </c>
      <c r="G19" s="8">
        <f ca="1">SUM('Resultados mensuales '!$AA$36:$OZ$37)</f>
        <v>0</v>
      </c>
      <c r="H19" s="98" t="str">
        <f t="shared" ca="1" si="1"/>
        <v/>
      </c>
    </row>
    <row r="20" spans="2:11" s="13" customFormat="1" ht="20.25" customHeight="1">
      <c r="B20" s="97" t="s">
        <v>554</v>
      </c>
      <c r="C20" s="75">
        <f ca="1">SUM(C10:C19)</f>
        <v>0</v>
      </c>
      <c r="D20" s="76" t="str">
        <f t="shared" ca="1" si="0"/>
        <v/>
      </c>
      <c r="E20" s="75">
        <f ca="1">SUM(E10:E19)</f>
        <v>0</v>
      </c>
      <c r="F20" s="76" t="str">
        <f t="shared" ca="1" si="0"/>
        <v/>
      </c>
      <c r="G20" s="75">
        <f ca="1">SUM(G10:G19)</f>
        <v>0</v>
      </c>
      <c r="H20" s="76" t="str">
        <f t="shared" ca="1" si="1"/>
        <v/>
      </c>
    </row>
    <row r="21" spans="2:11" s="13" customFormat="1" ht="30.75" customHeight="1">
      <c r="B21" s="97" t="s">
        <v>205</v>
      </c>
      <c r="C21" s="75">
        <f ca="1">SUM('Resultados mensuales '!$C$39:$N$39)</f>
        <v>0</v>
      </c>
      <c r="D21" s="76" t="str">
        <f t="shared" ca="1" si="0"/>
        <v/>
      </c>
      <c r="E21" s="75">
        <f ca="1">SUM('Resultados mensuales '!$O$39:$Z$39)</f>
        <v>0</v>
      </c>
      <c r="F21" s="76" t="str">
        <f t="shared" ca="1" si="0"/>
        <v/>
      </c>
      <c r="G21" s="75">
        <f ca="1">SUM('Resultados mensuales '!$AA$39:$OZ$39)</f>
        <v>0</v>
      </c>
      <c r="H21" s="76" t="str">
        <f t="shared" ca="1" si="1"/>
        <v/>
      </c>
      <c r="J21" s="13" t="s">
        <v>238</v>
      </c>
    </row>
    <row r="22" spans="2:11" s="13" customFormat="1" ht="3.75" customHeight="1"/>
    <row r="23" spans="2:11" s="13" customFormat="1" ht="18.75">
      <c r="B23" s="74" t="s">
        <v>236</v>
      </c>
      <c r="C23" s="15">
        <f ca="1">SUM('Resultados mensuales '!C41:N41)</f>
        <v>0</v>
      </c>
      <c r="E23" s="15">
        <f ca="1">SUM('Resultados mensuales '!$O$41:$Z$41)</f>
        <v>0</v>
      </c>
      <c r="G23" s="15">
        <f ca="1">SUM('Resultados mensuales '!$AA$41:$OZ$41)</f>
        <v>0</v>
      </c>
    </row>
    <row r="24" spans="2:11" ht="3.75" customHeight="1"/>
    <row r="25" spans="2:11" s="13" customFormat="1" ht="18.75">
      <c r="B25" s="97" t="s">
        <v>237</v>
      </c>
      <c r="C25" s="75">
        <f ca="1">+C21+C23</f>
        <v>0</v>
      </c>
      <c r="D25" s="76" t="str">
        <f ca="1">IF(ISERROR(+C25/C$4),"",(+C25/C$4))</f>
        <v/>
      </c>
      <c r="E25" s="75">
        <f ca="1">+E21+E23</f>
        <v>0</v>
      </c>
      <c r="F25" s="76" t="str">
        <f ca="1">IF(ISERROR(+E25/E$4),"",(+E25/E$4))</f>
        <v/>
      </c>
      <c r="G25" s="75">
        <f ca="1">+G21+G23</f>
        <v>0</v>
      </c>
      <c r="H25" s="76" t="str">
        <f ca="1">IF(ISERROR(+G25/G$4),"",(+G25/G$4))</f>
        <v/>
      </c>
    </row>
    <row r="26" spans="2:11" ht="3" customHeight="1" thickBot="1"/>
    <row r="27" spans="2:11" ht="19.5" thickBot="1">
      <c r="B27" s="97" t="s">
        <v>239</v>
      </c>
      <c r="C27" s="150">
        <f ca="1">IF(ISERROR(SUM(C10:C19)/-D8),0,(SUM(C10:C19)/-D8))</f>
        <v>0</v>
      </c>
      <c r="E27" s="150">
        <f ca="1">IF(ISERROR(SUM(E10:E19)/-F8),0,(SUM(E10:E19)/-F8))</f>
        <v>0</v>
      </c>
      <c r="G27" s="150">
        <f ca="1">IF(ISERROR(SUM(G10:G19)/-H8),0,(SUM(G10:G19)/-H8))</f>
        <v>0</v>
      </c>
    </row>
    <row r="28" spans="2:11" ht="7.5" customHeight="1" thickBot="1"/>
    <row r="29" spans="2:11" ht="19.5" thickBot="1">
      <c r="B29" s="97" t="s">
        <v>340</v>
      </c>
      <c r="C29" s="150">
        <f ca="1">+C21-C18-C17-C19</f>
        <v>0</v>
      </c>
      <c r="E29" s="150">
        <f ca="1">+E21-E18-E17-E19</f>
        <v>0</v>
      </c>
      <c r="G29" s="150">
        <f ca="1">+G21-G18-G17-G19</f>
        <v>0</v>
      </c>
      <c r="K29" s="5" t="s">
        <v>44</v>
      </c>
    </row>
    <row r="30" spans="2:11">
      <c r="D30" s="5" t="s">
        <v>44</v>
      </c>
    </row>
    <row r="33" spans="2:3">
      <c r="C33" s="7"/>
    </row>
    <row r="34" spans="2:3" ht="15.75">
      <c r="B34" s="13"/>
      <c r="C34" s="15"/>
    </row>
    <row r="35" spans="2:3" ht="15.75">
      <c r="B35" s="13"/>
      <c r="C35" s="15"/>
    </row>
    <row r="36" spans="2:3" ht="15.75">
      <c r="B36" s="13"/>
      <c r="C36" s="15"/>
    </row>
    <row r="37" spans="2:3">
      <c r="C37" s="7"/>
    </row>
  </sheetData>
  <sheetProtection sheet="1" objects="1" scenarios="1"/>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tabColor rgb="FFFFC000"/>
  </sheetPr>
  <dimension ref="B1:AL45"/>
  <sheetViews>
    <sheetView workbookViewId="0">
      <selection activeCell="G19" sqref="G19"/>
    </sheetView>
  </sheetViews>
  <sheetFormatPr baseColWidth="10" defaultColWidth="11.42578125" defaultRowHeight="15" outlineLevelRow="1"/>
  <cols>
    <col min="1" max="1" width="6.85546875" style="5" customWidth="1"/>
    <col min="2" max="2" width="45.140625" style="5" bestFit="1" customWidth="1"/>
    <col min="3" max="14" width="10.7109375" style="5" customWidth="1"/>
    <col min="15" max="16384" width="11.42578125" style="5"/>
  </cols>
  <sheetData>
    <row r="1" spans="2:38" ht="24.75" customHeight="1">
      <c r="B1" s="9" t="s">
        <v>105</v>
      </c>
      <c r="C1" s="1123" t="str">
        <f>+Resultados!C2</f>
        <v>2026/2027</v>
      </c>
      <c r="D1" s="1123"/>
      <c r="E1" s="1123"/>
      <c r="F1" s="1123"/>
      <c r="G1" s="1123"/>
      <c r="H1" s="1123"/>
      <c r="I1" s="1123"/>
      <c r="J1" s="1123"/>
      <c r="K1" s="1123"/>
      <c r="L1" s="1123"/>
      <c r="M1" s="1123"/>
      <c r="N1" s="1123"/>
      <c r="O1" s="1124" t="str">
        <f>+Resultados!E2</f>
        <v>2027/2028</v>
      </c>
      <c r="P1" s="1124"/>
      <c r="Q1" s="1124"/>
      <c r="R1" s="1124"/>
      <c r="S1" s="1124"/>
      <c r="T1" s="1124"/>
      <c r="U1" s="1124"/>
      <c r="V1" s="1124"/>
      <c r="W1" s="1124"/>
      <c r="X1" s="1124"/>
      <c r="Y1" s="1124"/>
      <c r="Z1" s="1124"/>
      <c r="AA1" s="1123" t="str">
        <f>+Resultados!G2</f>
        <v>2028/2029</v>
      </c>
      <c r="AB1" s="1123"/>
      <c r="AC1" s="1123"/>
      <c r="AD1" s="1123"/>
      <c r="AE1" s="1123"/>
      <c r="AF1" s="1123"/>
      <c r="AG1" s="1123"/>
      <c r="AH1" s="1123"/>
      <c r="AI1" s="1123"/>
      <c r="AJ1" s="1123"/>
      <c r="AK1" s="1123"/>
      <c r="AL1" s="1123"/>
    </row>
    <row r="2" spans="2:38" ht="18.75">
      <c r="C2" s="14">
        <f>+Cuestionario!$C$13</f>
        <v>46113</v>
      </c>
      <c r="D2" s="14">
        <f>EDATE(C2,1)</f>
        <v>46143</v>
      </c>
      <c r="E2" s="14">
        <f t="shared" ref="E2:N2" si="0">EDATE(D2,1)</f>
        <v>46174</v>
      </c>
      <c r="F2" s="14">
        <f t="shared" si="0"/>
        <v>46204</v>
      </c>
      <c r="G2" s="14">
        <f t="shared" si="0"/>
        <v>46235</v>
      </c>
      <c r="H2" s="14">
        <f t="shared" si="0"/>
        <v>46266</v>
      </c>
      <c r="I2" s="14">
        <f t="shared" si="0"/>
        <v>46296</v>
      </c>
      <c r="J2" s="14">
        <f t="shared" si="0"/>
        <v>46327</v>
      </c>
      <c r="K2" s="14">
        <f t="shared" si="0"/>
        <v>46357</v>
      </c>
      <c r="L2" s="14">
        <f t="shared" si="0"/>
        <v>46388</v>
      </c>
      <c r="M2" s="14">
        <f t="shared" si="0"/>
        <v>46419</v>
      </c>
      <c r="N2" s="67">
        <f t="shared" si="0"/>
        <v>46447</v>
      </c>
      <c r="O2" s="69">
        <f>EDATE(N2,1)</f>
        <v>46478</v>
      </c>
      <c r="P2" s="70">
        <f t="shared" ref="P2:AL2" si="1">EDATE(O2,1)</f>
        <v>46508</v>
      </c>
      <c r="Q2" s="70">
        <f t="shared" si="1"/>
        <v>46539</v>
      </c>
      <c r="R2" s="70">
        <f t="shared" si="1"/>
        <v>46569</v>
      </c>
      <c r="S2" s="70">
        <f t="shared" si="1"/>
        <v>46600</v>
      </c>
      <c r="T2" s="70">
        <f t="shared" si="1"/>
        <v>46631</v>
      </c>
      <c r="U2" s="70">
        <f t="shared" si="1"/>
        <v>46661</v>
      </c>
      <c r="V2" s="70">
        <f t="shared" si="1"/>
        <v>46692</v>
      </c>
      <c r="W2" s="70">
        <f t="shared" si="1"/>
        <v>46722</v>
      </c>
      <c r="X2" s="70">
        <f t="shared" si="1"/>
        <v>46753</v>
      </c>
      <c r="Y2" s="70">
        <f t="shared" si="1"/>
        <v>46784</v>
      </c>
      <c r="Z2" s="71">
        <f t="shared" si="1"/>
        <v>46813</v>
      </c>
      <c r="AA2" s="68">
        <f t="shared" si="1"/>
        <v>46844</v>
      </c>
      <c r="AB2" s="14">
        <f t="shared" si="1"/>
        <v>46874</v>
      </c>
      <c r="AC2" s="14">
        <f t="shared" si="1"/>
        <v>46905</v>
      </c>
      <c r="AD2" s="14">
        <f t="shared" si="1"/>
        <v>46935</v>
      </c>
      <c r="AE2" s="14">
        <f t="shared" si="1"/>
        <v>46966</v>
      </c>
      <c r="AF2" s="14">
        <f t="shared" si="1"/>
        <v>46997</v>
      </c>
      <c r="AG2" s="14">
        <f t="shared" si="1"/>
        <v>47027</v>
      </c>
      <c r="AH2" s="14">
        <f t="shared" si="1"/>
        <v>47058</v>
      </c>
      <c r="AI2" s="14">
        <f t="shared" si="1"/>
        <v>47088</v>
      </c>
      <c r="AJ2" s="14">
        <f t="shared" si="1"/>
        <v>47119</v>
      </c>
      <c r="AK2" s="14">
        <f t="shared" si="1"/>
        <v>47150</v>
      </c>
      <c r="AL2" s="14">
        <f t="shared" si="1"/>
        <v>47178</v>
      </c>
    </row>
    <row r="3" spans="2:38" s="13" customFormat="1" ht="15.75">
      <c r="I3" s="13" t="s">
        <v>44</v>
      </c>
    </row>
    <row r="4" spans="2:38" s="99" customFormat="1" ht="18.75">
      <c r="B4" s="97" t="s">
        <v>77</v>
      </c>
      <c r="C4" s="281">
        <f>+'INGRESOS-GASTOS'!G17</f>
        <v>0</v>
      </c>
      <c r="D4" s="281">
        <f>+'INGRESOS-GASTOS'!H17</f>
        <v>0</v>
      </c>
      <c r="E4" s="281">
        <f>+'INGRESOS-GASTOS'!I17</f>
        <v>0</v>
      </c>
      <c r="F4" s="281">
        <f>+'INGRESOS-GASTOS'!J17</f>
        <v>0</v>
      </c>
      <c r="G4" s="281">
        <f>+'INGRESOS-GASTOS'!K17</f>
        <v>0</v>
      </c>
      <c r="H4" s="281">
        <f>+'INGRESOS-GASTOS'!L17</f>
        <v>0</v>
      </c>
      <c r="I4" s="281">
        <f>+'INGRESOS-GASTOS'!M17</f>
        <v>0</v>
      </c>
      <c r="J4" s="281">
        <f>+'INGRESOS-GASTOS'!N17</f>
        <v>0</v>
      </c>
      <c r="K4" s="281">
        <f>+'INGRESOS-GASTOS'!O17</f>
        <v>0</v>
      </c>
      <c r="L4" s="281">
        <f>+'INGRESOS-GASTOS'!P17</f>
        <v>0</v>
      </c>
      <c r="M4" s="281">
        <f>+'INGRESOS-GASTOS'!Q17</f>
        <v>0</v>
      </c>
      <c r="N4" s="281">
        <f>+'INGRESOS-GASTOS'!R17</f>
        <v>0</v>
      </c>
      <c r="O4" s="281">
        <f>+'INGRESOS-GASTOS'!S17</f>
        <v>0</v>
      </c>
      <c r="P4" s="281">
        <f>+'INGRESOS-GASTOS'!T17</f>
        <v>0</v>
      </c>
      <c r="Q4" s="281">
        <f>+'INGRESOS-GASTOS'!U17</f>
        <v>0</v>
      </c>
      <c r="R4" s="281">
        <f>+'INGRESOS-GASTOS'!V17</f>
        <v>0</v>
      </c>
      <c r="S4" s="281">
        <f>+'INGRESOS-GASTOS'!W17</f>
        <v>0</v>
      </c>
      <c r="T4" s="281">
        <f>+'INGRESOS-GASTOS'!X17</f>
        <v>0</v>
      </c>
      <c r="U4" s="281">
        <f>+'INGRESOS-GASTOS'!Y17</f>
        <v>0</v>
      </c>
      <c r="V4" s="281">
        <f>+'INGRESOS-GASTOS'!Z17</f>
        <v>0</v>
      </c>
      <c r="W4" s="281">
        <f>+'INGRESOS-GASTOS'!AA17</f>
        <v>0</v>
      </c>
      <c r="X4" s="281">
        <f>+'INGRESOS-GASTOS'!AB17</f>
        <v>0</v>
      </c>
      <c r="Y4" s="281">
        <f>+'INGRESOS-GASTOS'!AC17</f>
        <v>0</v>
      </c>
      <c r="Z4" s="281">
        <f>+'INGRESOS-GASTOS'!AD17</f>
        <v>0</v>
      </c>
      <c r="AA4" s="281">
        <f>+'INGRESOS-GASTOS'!AE17</f>
        <v>0</v>
      </c>
      <c r="AB4" s="281">
        <f>+'INGRESOS-GASTOS'!AF17</f>
        <v>0</v>
      </c>
      <c r="AC4" s="281">
        <f>+'INGRESOS-GASTOS'!AG17</f>
        <v>0</v>
      </c>
      <c r="AD4" s="281">
        <f>+'INGRESOS-GASTOS'!AH17</f>
        <v>0</v>
      </c>
      <c r="AE4" s="281">
        <f>+'INGRESOS-GASTOS'!AI17</f>
        <v>0</v>
      </c>
      <c r="AF4" s="281">
        <f>+'INGRESOS-GASTOS'!AJ17</f>
        <v>0</v>
      </c>
      <c r="AG4" s="281">
        <f>+'INGRESOS-GASTOS'!AK17</f>
        <v>0</v>
      </c>
      <c r="AH4" s="281">
        <f>+'INGRESOS-GASTOS'!AL17</f>
        <v>0</v>
      </c>
      <c r="AI4" s="281">
        <f>+'INGRESOS-GASTOS'!AM17</f>
        <v>0</v>
      </c>
      <c r="AJ4" s="281">
        <f>+'INGRESOS-GASTOS'!AN17</f>
        <v>0</v>
      </c>
      <c r="AK4" s="281">
        <f>+'INGRESOS-GASTOS'!AO17</f>
        <v>0</v>
      </c>
      <c r="AL4" s="281">
        <f>+'INGRESOS-GASTOS'!AP17</f>
        <v>0</v>
      </c>
    </row>
    <row r="5" spans="2:38" s="13" customFormat="1" ht="15.75">
      <c r="B5" s="13" t="str">
        <f>+Catálogo!F5</f>
        <v>Coste de compra sin IVA</v>
      </c>
      <c r="C5" s="282">
        <f>-'INGRESOS-GASTOS'!G82</f>
        <v>0</v>
      </c>
      <c r="D5" s="282">
        <f>-'INGRESOS-GASTOS'!H82</f>
        <v>0</v>
      </c>
      <c r="E5" s="282">
        <f>-'INGRESOS-GASTOS'!I82</f>
        <v>0</v>
      </c>
      <c r="F5" s="282">
        <f>-'INGRESOS-GASTOS'!J82</f>
        <v>0</v>
      </c>
      <c r="G5" s="282">
        <f>-'INGRESOS-GASTOS'!K82</f>
        <v>0</v>
      </c>
      <c r="H5" s="282">
        <f>-'INGRESOS-GASTOS'!L82</f>
        <v>0</v>
      </c>
      <c r="I5" s="282">
        <f>-'INGRESOS-GASTOS'!M82</f>
        <v>0</v>
      </c>
      <c r="J5" s="282">
        <f>-'INGRESOS-GASTOS'!N82</f>
        <v>0</v>
      </c>
      <c r="K5" s="282">
        <f>-'INGRESOS-GASTOS'!O82</f>
        <v>0</v>
      </c>
      <c r="L5" s="282">
        <f>-'INGRESOS-GASTOS'!P82</f>
        <v>0</v>
      </c>
      <c r="M5" s="282">
        <f>-'INGRESOS-GASTOS'!Q82</f>
        <v>0</v>
      </c>
      <c r="N5" s="282">
        <f>-'INGRESOS-GASTOS'!R82</f>
        <v>0</v>
      </c>
      <c r="O5" s="282">
        <f>-'INGRESOS-GASTOS'!S82</f>
        <v>0</v>
      </c>
      <c r="P5" s="282">
        <f>-'INGRESOS-GASTOS'!T82</f>
        <v>0</v>
      </c>
      <c r="Q5" s="282">
        <f>-'INGRESOS-GASTOS'!U82</f>
        <v>0</v>
      </c>
      <c r="R5" s="282">
        <f>-'INGRESOS-GASTOS'!V82</f>
        <v>0</v>
      </c>
      <c r="S5" s="282">
        <f>-'INGRESOS-GASTOS'!W82</f>
        <v>0</v>
      </c>
      <c r="T5" s="282">
        <f>-'INGRESOS-GASTOS'!X82</f>
        <v>0</v>
      </c>
      <c r="U5" s="282">
        <f>-'INGRESOS-GASTOS'!Y82</f>
        <v>0</v>
      </c>
      <c r="V5" s="282">
        <f>-'INGRESOS-GASTOS'!Z82</f>
        <v>0</v>
      </c>
      <c r="W5" s="282">
        <f>-'INGRESOS-GASTOS'!AA82</f>
        <v>0</v>
      </c>
      <c r="X5" s="282">
        <f>-'INGRESOS-GASTOS'!AB82</f>
        <v>0</v>
      </c>
      <c r="Y5" s="282">
        <f>-'INGRESOS-GASTOS'!AC82</f>
        <v>0</v>
      </c>
      <c r="Z5" s="282">
        <f>-'INGRESOS-GASTOS'!AD82</f>
        <v>0</v>
      </c>
      <c r="AA5" s="282">
        <f>-'INGRESOS-GASTOS'!AE82</f>
        <v>0</v>
      </c>
      <c r="AB5" s="282">
        <f>-'INGRESOS-GASTOS'!AF82</f>
        <v>0</v>
      </c>
      <c r="AC5" s="282">
        <f>-'INGRESOS-GASTOS'!AG82</f>
        <v>0</v>
      </c>
      <c r="AD5" s="282">
        <f>-'INGRESOS-GASTOS'!AH82</f>
        <v>0</v>
      </c>
      <c r="AE5" s="282">
        <f>-'INGRESOS-GASTOS'!AI82</f>
        <v>0</v>
      </c>
      <c r="AF5" s="282">
        <f>-'INGRESOS-GASTOS'!AJ82</f>
        <v>0</v>
      </c>
      <c r="AG5" s="282">
        <f>-'INGRESOS-GASTOS'!AK82</f>
        <v>0</v>
      </c>
      <c r="AH5" s="282">
        <f>-'INGRESOS-GASTOS'!AL82</f>
        <v>0</v>
      </c>
      <c r="AI5" s="282">
        <f>-'INGRESOS-GASTOS'!AM82</f>
        <v>0</v>
      </c>
      <c r="AJ5" s="282">
        <f>-'INGRESOS-GASTOS'!AN82</f>
        <v>0</v>
      </c>
      <c r="AK5" s="282">
        <f>-'INGRESOS-GASTOS'!AO82</f>
        <v>0</v>
      </c>
      <c r="AL5" s="282">
        <f>-'INGRESOS-GASTOS'!AP82</f>
        <v>0</v>
      </c>
    </row>
    <row r="6" spans="2:38" s="13" customFormat="1" ht="15.75">
      <c r="B6" s="13" t="str">
        <f>+Catálogo!J5</f>
        <v>Otros costes variables</v>
      </c>
      <c r="C6" s="282">
        <f>-'INGRESOS-GASTOS'!G148</f>
        <v>0</v>
      </c>
      <c r="D6" s="282">
        <f>-'INGRESOS-GASTOS'!H148</f>
        <v>0</v>
      </c>
      <c r="E6" s="282">
        <f>-'INGRESOS-GASTOS'!I148</f>
        <v>0</v>
      </c>
      <c r="F6" s="282">
        <f>-'INGRESOS-GASTOS'!J148</f>
        <v>0</v>
      </c>
      <c r="G6" s="282">
        <f>-'INGRESOS-GASTOS'!K148</f>
        <v>0</v>
      </c>
      <c r="H6" s="282">
        <f>-'INGRESOS-GASTOS'!L148</f>
        <v>0</v>
      </c>
      <c r="I6" s="282">
        <f>-'INGRESOS-GASTOS'!M148</f>
        <v>0</v>
      </c>
      <c r="J6" s="282">
        <f>-'INGRESOS-GASTOS'!N148</f>
        <v>0</v>
      </c>
      <c r="K6" s="282">
        <f>-'INGRESOS-GASTOS'!O148</f>
        <v>0</v>
      </c>
      <c r="L6" s="282">
        <f>-'INGRESOS-GASTOS'!P148</f>
        <v>0</v>
      </c>
      <c r="M6" s="282">
        <f>-'INGRESOS-GASTOS'!Q148</f>
        <v>0</v>
      </c>
      <c r="N6" s="282">
        <f>-'INGRESOS-GASTOS'!R148</f>
        <v>0</v>
      </c>
      <c r="O6" s="282">
        <f>-'INGRESOS-GASTOS'!S148</f>
        <v>0</v>
      </c>
      <c r="P6" s="282">
        <f>-'INGRESOS-GASTOS'!T148</f>
        <v>0</v>
      </c>
      <c r="Q6" s="282">
        <f>-'INGRESOS-GASTOS'!U148</f>
        <v>0</v>
      </c>
      <c r="R6" s="282">
        <f>-'INGRESOS-GASTOS'!V148</f>
        <v>0</v>
      </c>
      <c r="S6" s="282">
        <f>-'INGRESOS-GASTOS'!W148</f>
        <v>0</v>
      </c>
      <c r="T6" s="282">
        <f>-'INGRESOS-GASTOS'!X148</f>
        <v>0</v>
      </c>
      <c r="U6" s="282">
        <f>-'INGRESOS-GASTOS'!Y148</f>
        <v>0</v>
      </c>
      <c r="V6" s="282">
        <f>-'INGRESOS-GASTOS'!Z148</f>
        <v>0</v>
      </c>
      <c r="W6" s="282">
        <f>-'INGRESOS-GASTOS'!AA148</f>
        <v>0</v>
      </c>
      <c r="X6" s="282">
        <f>-'INGRESOS-GASTOS'!AB148</f>
        <v>0</v>
      </c>
      <c r="Y6" s="282">
        <f>-'INGRESOS-GASTOS'!AC148</f>
        <v>0</v>
      </c>
      <c r="Z6" s="282">
        <f>-'INGRESOS-GASTOS'!AD148</f>
        <v>0</v>
      </c>
      <c r="AA6" s="282">
        <f>-'INGRESOS-GASTOS'!AE148</f>
        <v>0</v>
      </c>
      <c r="AB6" s="282">
        <f>-'INGRESOS-GASTOS'!AF148</f>
        <v>0</v>
      </c>
      <c r="AC6" s="282">
        <f>-'INGRESOS-GASTOS'!AG148</f>
        <v>0</v>
      </c>
      <c r="AD6" s="282">
        <f>-'INGRESOS-GASTOS'!AH148</f>
        <v>0</v>
      </c>
      <c r="AE6" s="282">
        <f>-'INGRESOS-GASTOS'!AI148</f>
        <v>0</v>
      </c>
      <c r="AF6" s="282">
        <f>-'INGRESOS-GASTOS'!AJ148</f>
        <v>0</v>
      </c>
      <c r="AG6" s="282">
        <f>-'INGRESOS-GASTOS'!AK148</f>
        <v>0</v>
      </c>
      <c r="AH6" s="282">
        <f>-'INGRESOS-GASTOS'!AL148</f>
        <v>0</v>
      </c>
      <c r="AI6" s="282">
        <f>-'INGRESOS-GASTOS'!AM148</f>
        <v>0</v>
      </c>
      <c r="AJ6" s="282">
        <f>-'INGRESOS-GASTOS'!AN148</f>
        <v>0</v>
      </c>
      <c r="AK6" s="282">
        <f>-'INGRESOS-GASTOS'!AO148</f>
        <v>0</v>
      </c>
      <c r="AL6" s="282">
        <f>-'INGRESOS-GASTOS'!AP148</f>
        <v>0</v>
      </c>
    </row>
    <row r="7" spans="2:38" s="99" customFormat="1" ht="15.75">
      <c r="B7" s="99" t="s">
        <v>181</v>
      </c>
      <c r="C7" s="75">
        <f>SUM(C4:C6)</f>
        <v>0</v>
      </c>
      <c r="D7" s="75">
        <f>SUM(D4:D6)</f>
        <v>0</v>
      </c>
      <c r="E7" s="75">
        <f t="shared" ref="E7:AL7" si="2">SUM(E4:E6)</f>
        <v>0</v>
      </c>
      <c r="F7" s="75">
        <f t="shared" si="2"/>
        <v>0</v>
      </c>
      <c r="G7" s="75">
        <f t="shared" si="2"/>
        <v>0</v>
      </c>
      <c r="H7" s="75">
        <f t="shared" si="2"/>
        <v>0</v>
      </c>
      <c r="I7" s="75">
        <f t="shared" si="2"/>
        <v>0</v>
      </c>
      <c r="J7" s="75">
        <f t="shared" si="2"/>
        <v>0</v>
      </c>
      <c r="K7" s="75">
        <f t="shared" si="2"/>
        <v>0</v>
      </c>
      <c r="L7" s="75">
        <f t="shared" si="2"/>
        <v>0</v>
      </c>
      <c r="M7" s="75">
        <f t="shared" si="2"/>
        <v>0</v>
      </c>
      <c r="N7" s="75">
        <f t="shared" si="2"/>
        <v>0</v>
      </c>
      <c r="O7" s="75">
        <f t="shared" si="2"/>
        <v>0</v>
      </c>
      <c r="P7" s="75">
        <f t="shared" si="2"/>
        <v>0</v>
      </c>
      <c r="Q7" s="75">
        <f t="shared" si="2"/>
        <v>0</v>
      </c>
      <c r="R7" s="75">
        <f t="shared" si="2"/>
        <v>0</v>
      </c>
      <c r="S7" s="75">
        <f t="shared" si="2"/>
        <v>0</v>
      </c>
      <c r="T7" s="75">
        <f t="shared" si="2"/>
        <v>0</v>
      </c>
      <c r="U7" s="75">
        <f t="shared" si="2"/>
        <v>0</v>
      </c>
      <c r="V7" s="75">
        <f t="shared" si="2"/>
        <v>0</v>
      </c>
      <c r="W7" s="75">
        <f t="shared" si="2"/>
        <v>0</v>
      </c>
      <c r="X7" s="75">
        <f t="shared" si="2"/>
        <v>0</v>
      </c>
      <c r="Y7" s="75">
        <f t="shared" si="2"/>
        <v>0</v>
      </c>
      <c r="Z7" s="75">
        <f t="shared" si="2"/>
        <v>0</v>
      </c>
      <c r="AA7" s="75">
        <f t="shared" si="2"/>
        <v>0</v>
      </c>
      <c r="AB7" s="75">
        <f t="shared" si="2"/>
        <v>0</v>
      </c>
      <c r="AC7" s="75">
        <f t="shared" si="2"/>
        <v>0</v>
      </c>
      <c r="AD7" s="75">
        <f t="shared" si="2"/>
        <v>0</v>
      </c>
      <c r="AE7" s="75">
        <f t="shared" si="2"/>
        <v>0</v>
      </c>
      <c r="AF7" s="75">
        <f t="shared" si="2"/>
        <v>0</v>
      </c>
      <c r="AG7" s="75">
        <f t="shared" si="2"/>
        <v>0</v>
      </c>
      <c r="AH7" s="75">
        <f t="shared" si="2"/>
        <v>0</v>
      </c>
      <c r="AI7" s="75">
        <f t="shared" si="2"/>
        <v>0</v>
      </c>
      <c r="AJ7" s="75">
        <f t="shared" si="2"/>
        <v>0</v>
      </c>
      <c r="AK7" s="75">
        <f t="shared" si="2"/>
        <v>0</v>
      </c>
      <c r="AL7" s="75">
        <f t="shared" si="2"/>
        <v>0</v>
      </c>
    </row>
    <row r="8" spans="2:38" s="13" customFormat="1" ht="15.75"/>
    <row r="9" spans="2:38" s="13" customFormat="1" ht="15.75">
      <c r="B9" s="95" t="str">
        <f>+'Otros Gastos'!B16</f>
        <v>Sueldos y salarios</v>
      </c>
      <c r="C9" s="282">
        <f>-+'Otros Gastos'!D16</f>
        <v>0</v>
      </c>
      <c r="D9" s="282">
        <f>-+'Otros Gastos'!E16</f>
        <v>0</v>
      </c>
      <c r="E9" s="282">
        <f>-+'Otros Gastos'!F16</f>
        <v>0</v>
      </c>
      <c r="F9" s="282">
        <f>-+'Otros Gastos'!G16</f>
        <v>0</v>
      </c>
      <c r="G9" s="282">
        <f>-+'Otros Gastos'!H16</f>
        <v>0</v>
      </c>
      <c r="H9" s="282">
        <f>-+'Otros Gastos'!I16</f>
        <v>0</v>
      </c>
      <c r="I9" s="282">
        <f>-+'Otros Gastos'!J16</f>
        <v>0</v>
      </c>
      <c r="J9" s="282">
        <f>-+'Otros Gastos'!K16</f>
        <v>0</v>
      </c>
      <c r="K9" s="282">
        <f>-+'Otros Gastos'!L16</f>
        <v>0</v>
      </c>
      <c r="L9" s="282">
        <f>-+'Otros Gastos'!M16</f>
        <v>0</v>
      </c>
      <c r="M9" s="282">
        <f>-+'Otros Gastos'!N16</f>
        <v>0</v>
      </c>
      <c r="N9" s="282">
        <f>-+'Otros Gastos'!O16</f>
        <v>0</v>
      </c>
      <c r="O9" s="282">
        <f>-+'Otros Gastos'!P16</f>
        <v>0</v>
      </c>
      <c r="P9" s="282">
        <f>-+'Otros Gastos'!Q16</f>
        <v>0</v>
      </c>
      <c r="Q9" s="282">
        <f>-+'Otros Gastos'!R16</f>
        <v>0</v>
      </c>
      <c r="R9" s="282">
        <f>-+'Otros Gastos'!S16</f>
        <v>0</v>
      </c>
      <c r="S9" s="282">
        <f>-+'Otros Gastos'!T16</f>
        <v>0</v>
      </c>
      <c r="T9" s="282">
        <f>-+'Otros Gastos'!U16</f>
        <v>0</v>
      </c>
      <c r="U9" s="282">
        <f>-+'Otros Gastos'!V16</f>
        <v>0</v>
      </c>
      <c r="V9" s="282">
        <f>-+'Otros Gastos'!W16</f>
        <v>0</v>
      </c>
      <c r="W9" s="282">
        <f>-+'Otros Gastos'!X16</f>
        <v>0</v>
      </c>
      <c r="X9" s="282">
        <f>-+'Otros Gastos'!Y16</f>
        <v>0</v>
      </c>
      <c r="Y9" s="282">
        <f>-+'Otros Gastos'!Z16</f>
        <v>0</v>
      </c>
      <c r="Z9" s="282">
        <f>-+'Otros Gastos'!AA16</f>
        <v>0</v>
      </c>
      <c r="AA9" s="282">
        <f>-+'Otros Gastos'!AB16</f>
        <v>0</v>
      </c>
      <c r="AB9" s="282">
        <f>-+'Otros Gastos'!AC16</f>
        <v>0</v>
      </c>
      <c r="AC9" s="282">
        <f>-+'Otros Gastos'!AD16</f>
        <v>0</v>
      </c>
      <c r="AD9" s="282">
        <f>-+'Otros Gastos'!AE16</f>
        <v>0</v>
      </c>
      <c r="AE9" s="282">
        <f>-+'Otros Gastos'!AF16</f>
        <v>0</v>
      </c>
      <c r="AF9" s="282">
        <f>-+'Otros Gastos'!AG16</f>
        <v>0</v>
      </c>
      <c r="AG9" s="282">
        <f>-+'Otros Gastos'!AH16</f>
        <v>0</v>
      </c>
      <c r="AH9" s="282">
        <f>-+'Otros Gastos'!AI16</f>
        <v>0</v>
      </c>
      <c r="AI9" s="282">
        <f>-+'Otros Gastos'!AJ16</f>
        <v>0</v>
      </c>
      <c r="AJ9" s="282">
        <f>-+'Otros Gastos'!AK16</f>
        <v>0</v>
      </c>
      <c r="AK9" s="282">
        <f>-+'Otros Gastos'!AL16</f>
        <v>0</v>
      </c>
      <c r="AL9" s="282">
        <f>-+'Otros Gastos'!AM16</f>
        <v>0</v>
      </c>
    </row>
    <row r="10" spans="2:38" s="13" customFormat="1" ht="15.75">
      <c r="B10" s="95" t="str">
        <f>+'Otros Gastos'!B17</f>
        <v>Seguridad social</v>
      </c>
      <c r="C10" s="282">
        <f>-+'Otros Gastos'!D17</f>
        <v>0</v>
      </c>
      <c r="D10" s="282">
        <f>-+'Otros Gastos'!E17</f>
        <v>0</v>
      </c>
      <c r="E10" s="282">
        <f>-+'Otros Gastos'!F17</f>
        <v>0</v>
      </c>
      <c r="F10" s="282">
        <f>-+'Otros Gastos'!G17</f>
        <v>0</v>
      </c>
      <c r="G10" s="282">
        <f>-+'Otros Gastos'!H17</f>
        <v>0</v>
      </c>
      <c r="H10" s="282">
        <f>-+'Otros Gastos'!I17</f>
        <v>0</v>
      </c>
      <c r="I10" s="282">
        <f>-+'Otros Gastos'!J17</f>
        <v>0</v>
      </c>
      <c r="J10" s="282">
        <f>-+'Otros Gastos'!K17</f>
        <v>0</v>
      </c>
      <c r="K10" s="282">
        <f>-+'Otros Gastos'!L17</f>
        <v>0</v>
      </c>
      <c r="L10" s="282">
        <f>-+'Otros Gastos'!M17</f>
        <v>0</v>
      </c>
      <c r="M10" s="282">
        <f>-+'Otros Gastos'!N17</f>
        <v>0</v>
      </c>
      <c r="N10" s="282">
        <f>-+'Otros Gastos'!O17</f>
        <v>0</v>
      </c>
      <c r="O10" s="282">
        <f>-+'Otros Gastos'!P17</f>
        <v>0</v>
      </c>
      <c r="P10" s="282">
        <f>-+'Otros Gastos'!Q17</f>
        <v>0</v>
      </c>
      <c r="Q10" s="282">
        <f>-+'Otros Gastos'!R17</f>
        <v>0</v>
      </c>
      <c r="R10" s="282">
        <f>-+'Otros Gastos'!S17</f>
        <v>0</v>
      </c>
      <c r="S10" s="282">
        <f>-+'Otros Gastos'!T17</f>
        <v>0</v>
      </c>
      <c r="T10" s="282">
        <f>-+'Otros Gastos'!U17</f>
        <v>0</v>
      </c>
      <c r="U10" s="282">
        <f>-+'Otros Gastos'!V17</f>
        <v>0</v>
      </c>
      <c r="V10" s="282">
        <f>-+'Otros Gastos'!W17</f>
        <v>0</v>
      </c>
      <c r="W10" s="282">
        <f>-+'Otros Gastos'!X17</f>
        <v>0</v>
      </c>
      <c r="X10" s="282">
        <f>-+'Otros Gastos'!Y17</f>
        <v>0</v>
      </c>
      <c r="Y10" s="282">
        <f>-+'Otros Gastos'!Z17</f>
        <v>0</v>
      </c>
      <c r="Z10" s="282">
        <f>-+'Otros Gastos'!AA17</f>
        <v>0</v>
      </c>
      <c r="AA10" s="282">
        <f>-+'Otros Gastos'!AB17</f>
        <v>0</v>
      </c>
      <c r="AB10" s="282">
        <f>-+'Otros Gastos'!AC17</f>
        <v>0</v>
      </c>
      <c r="AC10" s="282">
        <f>-+'Otros Gastos'!AD17</f>
        <v>0</v>
      </c>
      <c r="AD10" s="282">
        <f>-+'Otros Gastos'!AE17</f>
        <v>0</v>
      </c>
      <c r="AE10" s="282">
        <f>-+'Otros Gastos'!AF17</f>
        <v>0</v>
      </c>
      <c r="AF10" s="282">
        <f>-+'Otros Gastos'!AG17</f>
        <v>0</v>
      </c>
      <c r="AG10" s="282">
        <f>-+'Otros Gastos'!AH17</f>
        <v>0</v>
      </c>
      <c r="AH10" s="282">
        <f>-+'Otros Gastos'!AI17</f>
        <v>0</v>
      </c>
      <c r="AI10" s="282">
        <f>-+'Otros Gastos'!AJ17</f>
        <v>0</v>
      </c>
      <c r="AJ10" s="282">
        <f>-+'Otros Gastos'!AK17</f>
        <v>0</v>
      </c>
      <c r="AK10" s="282">
        <f>-+'Otros Gastos'!AL17</f>
        <v>0</v>
      </c>
      <c r="AL10" s="282">
        <f>-+'Otros Gastos'!AM17</f>
        <v>0</v>
      </c>
    </row>
    <row r="11" spans="2:38" s="13" customFormat="1" ht="15.75">
      <c r="B11" s="95" t="str">
        <f>+'Otros Gastos'!B18</f>
        <v>Alquiler</v>
      </c>
      <c r="C11" s="282">
        <f>-+'Otros Gastos'!D18</f>
        <v>0</v>
      </c>
      <c r="D11" s="282">
        <f>-+'Otros Gastos'!E18</f>
        <v>0</v>
      </c>
      <c r="E11" s="282">
        <f>-+'Otros Gastos'!F18</f>
        <v>0</v>
      </c>
      <c r="F11" s="282">
        <f>-+'Otros Gastos'!G18</f>
        <v>0</v>
      </c>
      <c r="G11" s="282">
        <f>-+'Otros Gastos'!H18</f>
        <v>0</v>
      </c>
      <c r="H11" s="282">
        <f>-+'Otros Gastos'!I18</f>
        <v>0</v>
      </c>
      <c r="I11" s="282">
        <f>-+'Otros Gastos'!J18</f>
        <v>0</v>
      </c>
      <c r="J11" s="282">
        <f>-+'Otros Gastos'!K18</f>
        <v>0</v>
      </c>
      <c r="K11" s="282">
        <f>-+'Otros Gastos'!L18</f>
        <v>0</v>
      </c>
      <c r="L11" s="282">
        <f>-+'Otros Gastos'!M18</f>
        <v>0</v>
      </c>
      <c r="M11" s="282">
        <f>-+'Otros Gastos'!N18</f>
        <v>0</v>
      </c>
      <c r="N11" s="282">
        <f>-+'Otros Gastos'!O18</f>
        <v>0</v>
      </c>
      <c r="O11" s="282">
        <f>-+'Otros Gastos'!P18</f>
        <v>0</v>
      </c>
      <c r="P11" s="282">
        <f>-+'Otros Gastos'!Q18</f>
        <v>0</v>
      </c>
      <c r="Q11" s="282">
        <f>-+'Otros Gastos'!R18</f>
        <v>0</v>
      </c>
      <c r="R11" s="282">
        <f>-+'Otros Gastos'!S18</f>
        <v>0</v>
      </c>
      <c r="S11" s="282">
        <f>-+'Otros Gastos'!T18</f>
        <v>0</v>
      </c>
      <c r="T11" s="282">
        <f>-+'Otros Gastos'!U18</f>
        <v>0</v>
      </c>
      <c r="U11" s="282">
        <f>-+'Otros Gastos'!V18</f>
        <v>0</v>
      </c>
      <c r="V11" s="282">
        <f>-+'Otros Gastos'!W18</f>
        <v>0</v>
      </c>
      <c r="W11" s="282">
        <f>-+'Otros Gastos'!X18</f>
        <v>0</v>
      </c>
      <c r="X11" s="282">
        <f>-+'Otros Gastos'!Y18</f>
        <v>0</v>
      </c>
      <c r="Y11" s="282">
        <f>-+'Otros Gastos'!Z18</f>
        <v>0</v>
      </c>
      <c r="Z11" s="282">
        <f>-+'Otros Gastos'!AA18</f>
        <v>0</v>
      </c>
      <c r="AA11" s="282">
        <f>-+'Otros Gastos'!AB18</f>
        <v>0</v>
      </c>
      <c r="AB11" s="282">
        <f>-+'Otros Gastos'!AC18</f>
        <v>0</v>
      </c>
      <c r="AC11" s="282">
        <f>-+'Otros Gastos'!AD18</f>
        <v>0</v>
      </c>
      <c r="AD11" s="282">
        <f>-+'Otros Gastos'!AE18</f>
        <v>0</v>
      </c>
      <c r="AE11" s="282">
        <f>-+'Otros Gastos'!AF18</f>
        <v>0</v>
      </c>
      <c r="AF11" s="282">
        <f>-+'Otros Gastos'!AG18</f>
        <v>0</v>
      </c>
      <c r="AG11" s="282">
        <f>-+'Otros Gastos'!AH18</f>
        <v>0</v>
      </c>
      <c r="AH11" s="282">
        <f>-+'Otros Gastos'!AI18</f>
        <v>0</v>
      </c>
      <c r="AI11" s="282">
        <f>-+'Otros Gastos'!AJ18</f>
        <v>0</v>
      </c>
      <c r="AJ11" s="282">
        <f>-+'Otros Gastos'!AK18</f>
        <v>0</v>
      </c>
      <c r="AK11" s="282">
        <f>-+'Otros Gastos'!AL18</f>
        <v>0</v>
      </c>
      <c r="AL11" s="282">
        <f>-+'Otros Gastos'!AM18</f>
        <v>0</v>
      </c>
    </row>
    <row r="12" spans="2:38" s="13" customFormat="1" ht="15.75">
      <c r="B12" s="95" t="str">
        <f>+'Otros Gastos'!B19</f>
        <v>Publicidad</v>
      </c>
      <c r="C12" s="282">
        <f>-+'Otros Gastos'!D19</f>
        <v>0</v>
      </c>
      <c r="D12" s="282">
        <f>-+'Otros Gastos'!E19</f>
        <v>0</v>
      </c>
      <c r="E12" s="282">
        <f>-+'Otros Gastos'!F19</f>
        <v>0</v>
      </c>
      <c r="F12" s="282">
        <f>-+'Otros Gastos'!G19</f>
        <v>0</v>
      </c>
      <c r="G12" s="282">
        <f>-+'Otros Gastos'!H19</f>
        <v>0</v>
      </c>
      <c r="H12" s="282">
        <f>-+'Otros Gastos'!I19</f>
        <v>0</v>
      </c>
      <c r="I12" s="282">
        <f>-+'Otros Gastos'!J19</f>
        <v>0</v>
      </c>
      <c r="J12" s="282">
        <f>-+'Otros Gastos'!K19</f>
        <v>0</v>
      </c>
      <c r="K12" s="282">
        <f>-+'Otros Gastos'!L19</f>
        <v>0</v>
      </c>
      <c r="L12" s="282">
        <f>-+'Otros Gastos'!M19</f>
        <v>0</v>
      </c>
      <c r="M12" s="282">
        <f>-+'Otros Gastos'!N19</f>
        <v>0</v>
      </c>
      <c r="N12" s="282">
        <f>-+'Otros Gastos'!O19</f>
        <v>0</v>
      </c>
      <c r="O12" s="282">
        <f>-+'Otros Gastos'!P19</f>
        <v>0</v>
      </c>
      <c r="P12" s="282">
        <f>-+'Otros Gastos'!Q19</f>
        <v>0</v>
      </c>
      <c r="Q12" s="282">
        <f>-+'Otros Gastos'!R19</f>
        <v>0</v>
      </c>
      <c r="R12" s="282">
        <f>-+'Otros Gastos'!S19</f>
        <v>0</v>
      </c>
      <c r="S12" s="282">
        <f>-+'Otros Gastos'!T19</f>
        <v>0</v>
      </c>
      <c r="T12" s="282">
        <f>-+'Otros Gastos'!U19</f>
        <v>0</v>
      </c>
      <c r="U12" s="282">
        <f>-+'Otros Gastos'!V19</f>
        <v>0</v>
      </c>
      <c r="V12" s="282">
        <f>-+'Otros Gastos'!W19</f>
        <v>0</v>
      </c>
      <c r="W12" s="282">
        <f>-+'Otros Gastos'!X19</f>
        <v>0</v>
      </c>
      <c r="X12" s="282">
        <f>-+'Otros Gastos'!Y19</f>
        <v>0</v>
      </c>
      <c r="Y12" s="282">
        <f>-+'Otros Gastos'!Z19</f>
        <v>0</v>
      </c>
      <c r="Z12" s="282">
        <f>-+'Otros Gastos'!AA19</f>
        <v>0</v>
      </c>
      <c r="AA12" s="282">
        <f>-+'Otros Gastos'!AB19</f>
        <v>0</v>
      </c>
      <c r="AB12" s="282">
        <f>-+'Otros Gastos'!AC19</f>
        <v>0</v>
      </c>
      <c r="AC12" s="282">
        <f>-+'Otros Gastos'!AD19</f>
        <v>0</v>
      </c>
      <c r="AD12" s="282">
        <f>-+'Otros Gastos'!AE19</f>
        <v>0</v>
      </c>
      <c r="AE12" s="282">
        <f>-+'Otros Gastos'!AF19</f>
        <v>0</v>
      </c>
      <c r="AF12" s="282">
        <f>-+'Otros Gastos'!AG19</f>
        <v>0</v>
      </c>
      <c r="AG12" s="282">
        <f>-+'Otros Gastos'!AH19</f>
        <v>0</v>
      </c>
      <c r="AH12" s="282">
        <f>-+'Otros Gastos'!AI19</f>
        <v>0</v>
      </c>
      <c r="AI12" s="282">
        <f>-+'Otros Gastos'!AJ19</f>
        <v>0</v>
      </c>
      <c r="AJ12" s="282">
        <f>-+'Otros Gastos'!AK19</f>
        <v>0</v>
      </c>
      <c r="AK12" s="282">
        <f>-+'Otros Gastos'!AL19</f>
        <v>0</v>
      </c>
      <c r="AL12" s="282">
        <f>-+'Otros Gastos'!AM19</f>
        <v>0</v>
      </c>
    </row>
    <row r="13" spans="2:38" s="13" customFormat="1" ht="15.75">
      <c r="B13" s="95" t="str">
        <f>+'Otros Gastos'!B20</f>
        <v>Suministros (electricidad, agua y teléfono)</v>
      </c>
      <c r="C13" s="282">
        <f>-+'Otros Gastos'!D20</f>
        <v>0</v>
      </c>
      <c r="D13" s="282">
        <f>-+'Otros Gastos'!E20</f>
        <v>0</v>
      </c>
      <c r="E13" s="282">
        <f>-+'Otros Gastos'!F20</f>
        <v>0</v>
      </c>
      <c r="F13" s="282">
        <f>-+'Otros Gastos'!G20</f>
        <v>0</v>
      </c>
      <c r="G13" s="282">
        <f>-+'Otros Gastos'!H20</f>
        <v>0</v>
      </c>
      <c r="H13" s="282">
        <f>-+'Otros Gastos'!I20</f>
        <v>0</v>
      </c>
      <c r="I13" s="282">
        <f>-+'Otros Gastos'!J20</f>
        <v>0</v>
      </c>
      <c r="J13" s="282">
        <f>-+'Otros Gastos'!K20</f>
        <v>0</v>
      </c>
      <c r="K13" s="282">
        <f>-+'Otros Gastos'!L20</f>
        <v>0</v>
      </c>
      <c r="L13" s="282">
        <f>-+'Otros Gastos'!M20</f>
        <v>0</v>
      </c>
      <c r="M13" s="282">
        <f>-+'Otros Gastos'!N20</f>
        <v>0</v>
      </c>
      <c r="N13" s="282">
        <f>-+'Otros Gastos'!O20</f>
        <v>0</v>
      </c>
      <c r="O13" s="282">
        <f>-+'Otros Gastos'!P20</f>
        <v>0</v>
      </c>
      <c r="P13" s="282">
        <f>-+'Otros Gastos'!Q20</f>
        <v>0</v>
      </c>
      <c r="Q13" s="282">
        <f>-+'Otros Gastos'!R20</f>
        <v>0</v>
      </c>
      <c r="R13" s="282">
        <f>-+'Otros Gastos'!S20</f>
        <v>0</v>
      </c>
      <c r="S13" s="282">
        <f>-+'Otros Gastos'!T20</f>
        <v>0</v>
      </c>
      <c r="T13" s="282">
        <f>-+'Otros Gastos'!U20</f>
        <v>0</v>
      </c>
      <c r="U13" s="282">
        <f>-+'Otros Gastos'!V20</f>
        <v>0</v>
      </c>
      <c r="V13" s="282">
        <f>-+'Otros Gastos'!W20</f>
        <v>0</v>
      </c>
      <c r="W13" s="282">
        <f>-+'Otros Gastos'!X20</f>
        <v>0</v>
      </c>
      <c r="X13" s="282">
        <f>-+'Otros Gastos'!Y20</f>
        <v>0</v>
      </c>
      <c r="Y13" s="282">
        <f>-+'Otros Gastos'!Z20</f>
        <v>0</v>
      </c>
      <c r="Z13" s="282">
        <f>-+'Otros Gastos'!AA20</f>
        <v>0</v>
      </c>
      <c r="AA13" s="282">
        <f>-+'Otros Gastos'!AB20</f>
        <v>0</v>
      </c>
      <c r="AB13" s="282">
        <f>-+'Otros Gastos'!AC20</f>
        <v>0</v>
      </c>
      <c r="AC13" s="282">
        <f>-+'Otros Gastos'!AD20</f>
        <v>0</v>
      </c>
      <c r="AD13" s="282">
        <f>-+'Otros Gastos'!AE20</f>
        <v>0</v>
      </c>
      <c r="AE13" s="282">
        <f>-+'Otros Gastos'!AF20</f>
        <v>0</v>
      </c>
      <c r="AF13" s="282">
        <f>-+'Otros Gastos'!AG20</f>
        <v>0</v>
      </c>
      <c r="AG13" s="282">
        <f>-+'Otros Gastos'!AH20</f>
        <v>0</v>
      </c>
      <c r="AH13" s="282">
        <f>-+'Otros Gastos'!AI20</f>
        <v>0</v>
      </c>
      <c r="AI13" s="282">
        <f>-+'Otros Gastos'!AJ20</f>
        <v>0</v>
      </c>
      <c r="AJ13" s="282">
        <f>-+'Otros Gastos'!AK20</f>
        <v>0</v>
      </c>
      <c r="AK13" s="282">
        <f>-+'Otros Gastos'!AL20</f>
        <v>0</v>
      </c>
      <c r="AL13" s="282">
        <f>-+'Otros Gastos'!AM20</f>
        <v>0</v>
      </c>
    </row>
    <row r="14" spans="2:38" s="13" customFormat="1" ht="15.75">
      <c r="B14" s="95" t="str">
        <f>+'Otros Gastos'!B21</f>
        <v>Honorarios profesionales (asesoría, abogados)</v>
      </c>
      <c r="C14" s="282">
        <f>-+'Otros Gastos'!D21-'Inversión-Financiación'!D24-'Inversión-Financiación'!D26</f>
        <v>0</v>
      </c>
      <c r="D14" s="282">
        <f>-+'Otros Gastos'!E21</f>
        <v>0</v>
      </c>
      <c r="E14" s="282">
        <f>-+'Otros Gastos'!F21</f>
        <v>0</v>
      </c>
      <c r="F14" s="282">
        <f>-+'Otros Gastos'!G21</f>
        <v>0</v>
      </c>
      <c r="G14" s="282">
        <f>-+'Otros Gastos'!H21</f>
        <v>0</v>
      </c>
      <c r="H14" s="282">
        <f>-+'Otros Gastos'!I21</f>
        <v>0</v>
      </c>
      <c r="I14" s="282">
        <f>-+'Otros Gastos'!J21</f>
        <v>0</v>
      </c>
      <c r="J14" s="282">
        <f>-+'Otros Gastos'!K21</f>
        <v>0</v>
      </c>
      <c r="K14" s="282">
        <f>-+'Otros Gastos'!L21</f>
        <v>0</v>
      </c>
      <c r="L14" s="282">
        <f>-+'Otros Gastos'!M21</f>
        <v>0</v>
      </c>
      <c r="M14" s="282">
        <f>-+'Otros Gastos'!N21</f>
        <v>0</v>
      </c>
      <c r="N14" s="282">
        <f>-+'Otros Gastos'!O21</f>
        <v>0</v>
      </c>
      <c r="O14" s="282">
        <f>-+'Otros Gastos'!P21</f>
        <v>0</v>
      </c>
      <c r="P14" s="282">
        <f>-+'Otros Gastos'!Q21</f>
        <v>0</v>
      </c>
      <c r="Q14" s="282">
        <f>-+'Otros Gastos'!R21</f>
        <v>0</v>
      </c>
      <c r="R14" s="282">
        <f>-+'Otros Gastos'!S21</f>
        <v>0</v>
      </c>
      <c r="S14" s="282">
        <f>-+'Otros Gastos'!T21</f>
        <v>0</v>
      </c>
      <c r="T14" s="282">
        <f>-+'Otros Gastos'!U21</f>
        <v>0</v>
      </c>
      <c r="U14" s="282">
        <f>-+'Otros Gastos'!V21</f>
        <v>0</v>
      </c>
      <c r="V14" s="282">
        <f>-+'Otros Gastos'!W21</f>
        <v>0</v>
      </c>
      <c r="W14" s="282">
        <f>-+'Otros Gastos'!X21</f>
        <v>0</v>
      </c>
      <c r="X14" s="282">
        <f>-+'Otros Gastos'!Y21</f>
        <v>0</v>
      </c>
      <c r="Y14" s="282">
        <f>-+'Otros Gastos'!Z21</f>
        <v>0</v>
      </c>
      <c r="Z14" s="282">
        <f>-+'Otros Gastos'!AA21</f>
        <v>0</v>
      </c>
      <c r="AA14" s="282">
        <f>-+'Otros Gastos'!AB21</f>
        <v>0</v>
      </c>
      <c r="AB14" s="282">
        <f>-+'Otros Gastos'!AC21</f>
        <v>0</v>
      </c>
      <c r="AC14" s="282">
        <f>-+'Otros Gastos'!AD21</f>
        <v>0</v>
      </c>
      <c r="AD14" s="282">
        <f>-+'Otros Gastos'!AE21</f>
        <v>0</v>
      </c>
      <c r="AE14" s="282">
        <f>-+'Otros Gastos'!AF21</f>
        <v>0</v>
      </c>
      <c r="AF14" s="282">
        <f>-+'Otros Gastos'!AG21</f>
        <v>0</v>
      </c>
      <c r="AG14" s="282">
        <f>-+'Otros Gastos'!AH21</f>
        <v>0</v>
      </c>
      <c r="AH14" s="282">
        <f>-+'Otros Gastos'!AI21</f>
        <v>0</v>
      </c>
      <c r="AI14" s="282">
        <f>-+'Otros Gastos'!AJ21</f>
        <v>0</v>
      </c>
      <c r="AJ14" s="282">
        <f>-+'Otros Gastos'!AK21</f>
        <v>0</v>
      </c>
      <c r="AK14" s="282">
        <f>-+'Otros Gastos'!AL21</f>
        <v>0</v>
      </c>
      <c r="AL14" s="282">
        <f>-+'Otros Gastos'!AM21</f>
        <v>0</v>
      </c>
    </row>
    <row r="15" spans="2:38" s="13" customFormat="1" ht="15.75">
      <c r="B15" s="95" t="str">
        <f>+'Otros Gastos'!B22</f>
        <v xml:space="preserve">Seguros </v>
      </c>
      <c r="C15" s="282">
        <f>-+'Otros Gastos'!D22</f>
        <v>0</v>
      </c>
      <c r="D15" s="282">
        <f>-+'Otros Gastos'!E22</f>
        <v>0</v>
      </c>
      <c r="E15" s="282">
        <f>-+'Otros Gastos'!F22</f>
        <v>0</v>
      </c>
      <c r="F15" s="282">
        <f>-+'Otros Gastos'!G22</f>
        <v>0</v>
      </c>
      <c r="G15" s="282">
        <f>-+'Otros Gastos'!H22</f>
        <v>0</v>
      </c>
      <c r="H15" s="282">
        <f>-+'Otros Gastos'!I22</f>
        <v>0</v>
      </c>
      <c r="I15" s="282">
        <f>-+'Otros Gastos'!J22</f>
        <v>0</v>
      </c>
      <c r="J15" s="282">
        <f>-+'Otros Gastos'!K22</f>
        <v>0</v>
      </c>
      <c r="K15" s="282">
        <f>-+'Otros Gastos'!L22</f>
        <v>0</v>
      </c>
      <c r="L15" s="282">
        <f>-+'Otros Gastos'!M22</f>
        <v>0</v>
      </c>
      <c r="M15" s="282">
        <f>-+'Otros Gastos'!N22</f>
        <v>0</v>
      </c>
      <c r="N15" s="282">
        <f>-+'Otros Gastos'!O22</f>
        <v>0</v>
      </c>
      <c r="O15" s="282">
        <f>-+'Otros Gastos'!P22</f>
        <v>0</v>
      </c>
      <c r="P15" s="282">
        <f>-+'Otros Gastos'!Q22</f>
        <v>0</v>
      </c>
      <c r="Q15" s="282">
        <f>-+'Otros Gastos'!R22</f>
        <v>0</v>
      </c>
      <c r="R15" s="282">
        <f>-+'Otros Gastos'!S22</f>
        <v>0</v>
      </c>
      <c r="S15" s="282">
        <f>-+'Otros Gastos'!T22</f>
        <v>0</v>
      </c>
      <c r="T15" s="282">
        <f>-+'Otros Gastos'!U22</f>
        <v>0</v>
      </c>
      <c r="U15" s="282">
        <f>-+'Otros Gastos'!V22</f>
        <v>0</v>
      </c>
      <c r="V15" s="282">
        <f>-+'Otros Gastos'!W22</f>
        <v>0</v>
      </c>
      <c r="W15" s="282">
        <f>-+'Otros Gastos'!X22</f>
        <v>0</v>
      </c>
      <c r="X15" s="282">
        <f>-+'Otros Gastos'!Y22</f>
        <v>0</v>
      </c>
      <c r="Y15" s="282">
        <f>-+'Otros Gastos'!Z22</f>
        <v>0</v>
      </c>
      <c r="Z15" s="282">
        <f>-+'Otros Gastos'!AA22</f>
        <v>0</v>
      </c>
      <c r="AA15" s="282">
        <f>-+'Otros Gastos'!AB22</f>
        <v>0</v>
      </c>
      <c r="AB15" s="282">
        <f>-+'Otros Gastos'!AC22</f>
        <v>0</v>
      </c>
      <c r="AC15" s="282">
        <f>-+'Otros Gastos'!AD22</f>
        <v>0</v>
      </c>
      <c r="AD15" s="282">
        <f>-+'Otros Gastos'!AE22</f>
        <v>0</v>
      </c>
      <c r="AE15" s="282">
        <f>-+'Otros Gastos'!AF22</f>
        <v>0</v>
      </c>
      <c r="AF15" s="282">
        <f>-+'Otros Gastos'!AG22</f>
        <v>0</v>
      </c>
      <c r="AG15" s="282">
        <f>-+'Otros Gastos'!AH22</f>
        <v>0</v>
      </c>
      <c r="AH15" s="282">
        <f>-+'Otros Gastos'!AI22</f>
        <v>0</v>
      </c>
      <c r="AI15" s="282">
        <f>-+'Otros Gastos'!AJ22</f>
        <v>0</v>
      </c>
      <c r="AJ15" s="282">
        <f>-+'Otros Gastos'!AK22</f>
        <v>0</v>
      </c>
      <c r="AK15" s="282">
        <f>-+'Otros Gastos'!AL22</f>
        <v>0</v>
      </c>
      <c r="AL15" s="282">
        <f>-+'Otros Gastos'!AM22</f>
        <v>0</v>
      </c>
    </row>
    <row r="16" spans="2:38" s="13" customFormat="1" ht="15.75">
      <c r="B16" s="95" t="str">
        <f>+'Otros Gastos'!B23</f>
        <v>Gastos tributarios</v>
      </c>
      <c r="C16" s="282">
        <f>-+'Otros Gastos'!D23</f>
        <v>0</v>
      </c>
      <c r="D16" s="282">
        <f>-+'Otros Gastos'!E23</f>
        <v>0</v>
      </c>
      <c r="E16" s="282">
        <f>-+'Otros Gastos'!F23</f>
        <v>0</v>
      </c>
      <c r="F16" s="282">
        <f>-+'Otros Gastos'!G23</f>
        <v>0</v>
      </c>
      <c r="G16" s="282">
        <f>-+'Otros Gastos'!H23</f>
        <v>0</v>
      </c>
      <c r="H16" s="282">
        <f>-+'Otros Gastos'!I23</f>
        <v>0</v>
      </c>
      <c r="I16" s="282">
        <f>-+'Otros Gastos'!J23</f>
        <v>0</v>
      </c>
      <c r="J16" s="282">
        <f>-+'Otros Gastos'!K23</f>
        <v>0</v>
      </c>
      <c r="K16" s="282">
        <f>-+'Otros Gastos'!L23</f>
        <v>0</v>
      </c>
      <c r="L16" s="282">
        <f>-+'Otros Gastos'!M23</f>
        <v>0</v>
      </c>
      <c r="M16" s="282">
        <f>-+'Otros Gastos'!N23</f>
        <v>0</v>
      </c>
      <c r="N16" s="282">
        <f>-+'Otros Gastos'!O23</f>
        <v>0</v>
      </c>
      <c r="O16" s="282">
        <f>-+'Otros Gastos'!P23</f>
        <v>0</v>
      </c>
      <c r="P16" s="282">
        <f>-+'Otros Gastos'!Q23</f>
        <v>0</v>
      </c>
      <c r="Q16" s="282">
        <f>-+'Otros Gastos'!R23</f>
        <v>0</v>
      </c>
      <c r="R16" s="282">
        <f>-+'Otros Gastos'!S23</f>
        <v>0</v>
      </c>
      <c r="S16" s="282">
        <f>-+'Otros Gastos'!T23</f>
        <v>0</v>
      </c>
      <c r="T16" s="282">
        <f>-+'Otros Gastos'!U23</f>
        <v>0</v>
      </c>
      <c r="U16" s="282">
        <f>-+'Otros Gastos'!V23</f>
        <v>0</v>
      </c>
      <c r="V16" s="282">
        <f>-+'Otros Gastos'!W23</f>
        <v>0</v>
      </c>
      <c r="W16" s="282">
        <f>-+'Otros Gastos'!X23</f>
        <v>0</v>
      </c>
      <c r="X16" s="282">
        <f>-+'Otros Gastos'!Y23</f>
        <v>0</v>
      </c>
      <c r="Y16" s="282">
        <f>-+'Otros Gastos'!Z23</f>
        <v>0</v>
      </c>
      <c r="Z16" s="282">
        <f>-+'Otros Gastos'!AA23</f>
        <v>0</v>
      </c>
      <c r="AA16" s="282">
        <f>-+'Otros Gastos'!AB23</f>
        <v>0</v>
      </c>
      <c r="AB16" s="282">
        <f>-+'Otros Gastos'!AC23</f>
        <v>0</v>
      </c>
      <c r="AC16" s="282">
        <f>-+'Otros Gastos'!AD23</f>
        <v>0</v>
      </c>
      <c r="AD16" s="282">
        <f>-+'Otros Gastos'!AE23</f>
        <v>0</v>
      </c>
      <c r="AE16" s="282">
        <f>-+'Otros Gastos'!AF23</f>
        <v>0</v>
      </c>
      <c r="AF16" s="282">
        <f>-+'Otros Gastos'!AG23</f>
        <v>0</v>
      </c>
      <c r="AG16" s="282">
        <f>-+'Otros Gastos'!AH23</f>
        <v>0</v>
      </c>
      <c r="AH16" s="282">
        <f>-+'Otros Gastos'!AI23</f>
        <v>0</v>
      </c>
      <c r="AI16" s="282">
        <f>-+'Otros Gastos'!AJ23</f>
        <v>0</v>
      </c>
      <c r="AJ16" s="282">
        <f>-+'Otros Gastos'!AK23</f>
        <v>0</v>
      </c>
      <c r="AK16" s="282">
        <f>-+'Otros Gastos'!AL23</f>
        <v>0</v>
      </c>
      <c r="AL16" s="282">
        <f>-+'Otros Gastos'!AM23</f>
        <v>0</v>
      </c>
    </row>
    <row r="17" spans="2:38" s="13" customFormat="1" ht="15.75">
      <c r="B17" s="95" t="str">
        <f>+'Otros Gastos'!B24</f>
        <v>Mantenimiento y reparaciones</v>
      </c>
      <c r="C17" s="282">
        <f>-+'Otros Gastos'!D24</f>
        <v>0</v>
      </c>
      <c r="D17" s="282">
        <f>-+'Otros Gastos'!E24</f>
        <v>0</v>
      </c>
      <c r="E17" s="282">
        <f>-+'Otros Gastos'!F24</f>
        <v>0</v>
      </c>
      <c r="F17" s="282">
        <f>-+'Otros Gastos'!G24</f>
        <v>0</v>
      </c>
      <c r="G17" s="282">
        <f>-+'Otros Gastos'!H24</f>
        <v>0</v>
      </c>
      <c r="H17" s="282">
        <f>-+'Otros Gastos'!I24</f>
        <v>0</v>
      </c>
      <c r="I17" s="282">
        <f>-+'Otros Gastos'!J24</f>
        <v>0</v>
      </c>
      <c r="J17" s="282">
        <f>-+'Otros Gastos'!K24</f>
        <v>0</v>
      </c>
      <c r="K17" s="282">
        <f>-+'Otros Gastos'!L24</f>
        <v>0</v>
      </c>
      <c r="L17" s="282">
        <f>-+'Otros Gastos'!M24</f>
        <v>0</v>
      </c>
      <c r="M17" s="282">
        <f>-+'Otros Gastos'!N24</f>
        <v>0</v>
      </c>
      <c r="N17" s="282">
        <f>-+'Otros Gastos'!O24</f>
        <v>0</v>
      </c>
      <c r="O17" s="282">
        <f>-+'Otros Gastos'!P24</f>
        <v>0</v>
      </c>
      <c r="P17" s="282">
        <f>-+'Otros Gastos'!Q24</f>
        <v>0</v>
      </c>
      <c r="Q17" s="282">
        <f>-+'Otros Gastos'!R24</f>
        <v>0</v>
      </c>
      <c r="R17" s="282">
        <f>-+'Otros Gastos'!S24</f>
        <v>0</v>
      </c>
      <c r="S17" s="282">
        <f>-+'Otros Gastos'!T24</f>
        <v>0</v>
      </c>
      <c r="T17" s="282">
        <f>-+'Otros Gastos'!U24</f>
        <v>0</v>
      </c>
      <c r="U17" s="282">
        <f>-+'Otros Gastos'!V24</f>
        <v>0</v>
      </c>
      <c r="V17" s="282">
        <f>-+'Otros Gastos'!W24</f>
        <v>0</v>
      </c>
      <c r="W17" s="282">
        <f>-+'Otros Gastos'!X24</f>
        <v>0</v>
      </c>
      <c r="X17" s="282">
        <f>-+'Otros Gastos'!Y24</f>
        <v>0</v>
      </c>
      <c r="Y17" s="282">
        <f>-+'Otros Gastos'!Z24</f>
        <v>0</v>
      </c>
      <c r="Z17" s="282">
        <f>-+'Otros Gastos'!AA24</f>
        <v>0</v>
      </c>
      <c r="AA17" s="282">
        <f>-+'Otros Gastos'!AB24</f>
        <v>0</v>
      </c>
      <c r="AB17" s="282">
        <f>-+'Otros Gastos'!AC24</f>
        <v>0</v>
      </c>
      <c r="AC17" s="282">
        <f>-+'Otros Gastos'!AD24</f>
        <v>0</v>
      </c>
      <c r="AD17" s="282">
        <f>-+'Otros Gastos'!AE24</f>
        <v>0</v>
      </c>
      <c r="AE17" s="282">
        <f>-+'Otros Gastos'!AF24</f>
        <v>0</v>
      </c>
      <c r="AF17" s="282">
        <f>-+'Otros Gastos'!AG24</f>
        <v>0</v>
      </c>
      <c r="AG17" s="282">
        <f>-+'Otros Gastos'!AH24</f>
        <v>0</v>
      </c>
      <c r="AH17" s="282">
        <f>-+'Otros Gastos'!AI24</f>
        <v>0</v>
      </c>
      <c r="AI17" s="282">
        <f>-+'Otros Gastos'!AJ24</f>
        <v>0</v>
      </c>
      <c r="AJ17" s="282">
        <f>-+'Otros Gastos'!AK24</f>
        <v>0</v>
      </c>
      <c r="AK17" s="282">
        <f>-+'Otros Gastos'!AL24</f>
        <v>0</v>
      </c>
      <c r="AL17" s="282">
        <f>-+'Otros Gastos'!AM24</f>
        <v>0</v>
      </c>
    </row>
    <row r="18" spans="2:38" s="13" customFormat="1" ht="15.75">
      <c r="B18" s="95" t="str">
        <f>+'Otros Gastos'!B25</f>
        <v>Transportes</v>
      </c>
      <c r="C18" s="282">
        <f>-+'Otros Gastos'!D25</f>
        <v>0</v>
      </c>
      <c r="D18" s="282">
        <f>-+'Otros Gastos'!E25</f>
        <v>0</v>
      </c>
      <c r="E18" s="282">
        <f>-+'Otros Gastos'!F25</f>
        <v>0</v>
      </c>
      <c r="F18" s="282">
        <f>-+'Otros Gastos'!G25</f>
        <v>0</v>
      </c>
      <c r="G18" s="282">
        <f>-+'Otros Gastos'!H25</f>
        <v>0</v>
      </c>
      <c r="H18" s="282">
        <f>-+'Otros Gastos'!I25</f>
        <v>0</v>
      </c>
      <c r="I18" s="282">
        <f>-+'Otros Gastos'!J25</f>
        <v>0</v>
      </c>
      <c r="J18" s="282">
        <f>-+'Otros Gastos'!K25</f>
        <v>0</v>
      </c>
      <c r="K18" s="282">
        <f>-+'Otros Gastos'!L25</f>
        <v>0</v>
      </c>
      <c r="L18" s="282">
        <f>-+'Otros Gastos'!M25</f>
        <v>0</v>
      </c>
      <c r="M18" s="282">
        <f>-+'Otros Gastos'!N25</f>
        <v>0</v>
      </c>
      <c r="N18" s="282">
        <f>-+'Otros Gastos'!O25</f>
        <v>0</v>
      </c>
      <c r="O18" s="282">
        <f>-+'Otros Gastos'!P25</f>
        <v>0</v>
      </c>
      <c r="P18" s="282">
        <f>-+'Otros Gastos'!Q25</f>
        <v>0</v>
      </c>
      <c r="Q18" s="282">
        <f>-+'Otros Gastos'!R25</f>
        <v>0</v>
      </c>
      <c r="R18" s="282">
        <f>-+'Otros Gastos'!S25</f>
        <v>0</v>
      </c>
      <c r="S18" s="282">
        <f>-+'Otros Gastos'!T25</f>
        <v>0</v>
      </c>
      <c r="T18" s="282">
        <f>-+'Otros Gastos'!U25</f>
        <v>0</v>
      </c>
      <c r="U18" s="282">
        <f>-+'Otros Gastos'!V25</f>
        <v>0</v>
      </c>
      <c r="V18" s="282">
        <f>-+'Otros Gastos'!W25</f>
        <v>0</v>
      </c>
      <c r="W18" s="282">
        <f>-+'Otros Gastos'!X25</f>
        <v>0</v>
      </c>
      <c r="X18" s="282">
        <f>-+'Otros Gastos'!Y25</f>
        <v>0</v>
      </c>
      <c r="Y18" s="282">
        <f>-+'Otros Gastos'!Z25</f>
        <v>0</v>
      </c>
      <c r="Z18" s="282">
        <f>-+'Otros Gastos'!AA25</f>
        <v>0</v>
      </c>
      <c r="AA18" s="282">
        <f>-+'Otros Gastos'!AB25</f>
        <v>0</v>
      </c>
      <c r="AB18" s="282">
        <f>-+'Otros Gastos'!AC25</f>
        <v>0</v>
      </c>
      <c r="AC18" s="282">
        <f>-+'Otros Gastos'!AD25</f>
        <v>0</v>
      </c>
      <c r="AD18" s="282">
        <f>-+'Otros Gastos'!AE25</f>
        <v>0</v>
      </c>
      <c r="AE18" s="282">
        <f>-+'Otros Gastos'!AF25</f>
        <v>0</v>
      </c>
      <c r="AF18" s="282">
        <f>-+'Otros Gastos'!AG25</f>
        <v>0</v>
      </c>
      <c r="AG18" s="282">
        <f>-+'Otros Gastos'!AH25</f>
        <v>0</v>
      </c>
      <c r="AH18" s="282">
        <f>-+'Otros Gastos'!AI25</f>
        <v>0</v>
      </c>
      <c r="AI18" s="282">
        <f>-+'Otros Gastos'!AJ25</f>
        <v>0</v>
      </c>
      <c r="AJ18" s="282">
        <f>-+'Otros Gastos'!AK25</f>
        <v>0</v>
      </c>
      <c r="AK18" s="282">
        <f>-+'Otros Gastos'!AL25</f>
        <v>0</v>
      </c>
      <c r="AL18" s="282">
        <f>-+'Otros Gastos'!AM25</f>
        <v>0</v>
      </c>
    </row>
    <row r="19" spans="2:38" s="13" customFormat="1" ht="15.75">
      <c r="B19" s="95" t="str">
        <f>+'Otros Gastos'!B26</f>
        <v>Formación</v>
      </c>
      <c r="C19" s="282">
        <f>-+'Otros Gastos'!D26-'Inversión-Financiación'!D25</f>
        <v>0</v>
      </c>
      <c r="D19" s="282">
        <f>-+'Otros Gastos'!E26</f>
        <v>0</v>
      </c>
      <c r="E19" s="282">
        <f>-+'Otros Gastos'!F26</f>
        <v>0</v>
      </c>
      <c r="F19" s="282">
        <f>-+'Otros Gastos'!G26</f>
        <v>0</v>
      </c>
      <c r="G19" s="282">
        <f>-+'Otros Gastos'!H26</f>
        <v>0</v>
      </c>
      <c r="H19" s="282">
        <f>-+'Otros Gastos'!I26</f>
        <v>0</v>
      </c>
      <c r="I19" s="282">
        <f>-+'Otros Gastos'!J26</f>
        <v>0</v>
      </c>
      <c r="J19" s="282">
        <f>-+'Otros Gastos'!K26</f>
        <v>0</v>
      </c>
      <c r="K19" s="282">
        <f>-+'Otros Gastos'!L26</f>
        <v>0</v>
      </c>
      <c r="L19" s="282">
        <f>-+'Otros Gastos'!M26</f>
        <v>0</v>
      </c>
      <c r="M19" s="282">
        <f>-+'Otros Gastos'!N26</f>
        <v>0</v>
      </c>
      <c r="N19" s="282">
        <f>-+'Otros Gastos'!O26</f>
        <v>0</v>
      </c>
      <c r="O19" s="282">
        <f>-+'Otros Gastos'!P26</f>
        <v>0</v>
      </c>
      <c r="P19" s="282">
        <f>-+'Otros Gastos'!Q26</f>
        <v>0</v>
      </c>
      <c r="Q19" s="282">
        <f>-+'Otros Gastos'!R26</f>
        <v>0</v>
      </c>
      <c r="R19" s="282">
        <f>-+'Otros Gastos'!S26</f>
        <v>0</v>
      </c>
      <c r="S19" s="282">
        <f>-+'Otros Gastos'!T26</f>
        <v>0</v>
      </c>
      <c r="T19" s="282">
        <f>-+'Otros Gastos'!U26</f>
        <v>0</v>
      </c>
      <c r="U19" s="282">
        <f>-+'Otros Gastos'!V26</f>
        <v>0</v>
      </c>
      <c r="V19" s="282">
        <f>-+'Otros Gastos'!W26</f>
        <v>0</v>
      </c>
      <c r="W19" s="282">
        <f>-+'Otros Gastos'!X26</f>
        <v>0</v>
      </c>
      <c r="X19" s="282">
        <f>-+'Otros Gastos'!Y26</f>
        <v>0</v>
      </c>
      <c r="Y19" s="282">
        <f>-+'Otros Gastos'!Z26</f>
        <v>0</v>
      </c>
      <c r="Z19" s="282">
        <f>-+'Otros Gastos'!AA26</f>
        <v>0</v>
      </c>
      <c r="AA19" s="282">
        <f>-+'Otros Gastos'!AB26</f>
        <v>0</v>
      </c>
      <c r="AB19" s="282">
        <f>-+'Otros Gastos'!AC26</f>
        <v>0</v>
      </c>
      <c r="AC19" s="282">
        <f>-+'Otros Gastos'!AD26</f>
        <v>0</v>
      </c>
      <c r="AD19" s="282">
        <f>-+'Otros Gastos'!AE26</f>
        <v>0</v>
      </c>
      <c r="AE19" s="282">
        <f>-+'Otros Gastos'!AF26</f>
        <v>0</v>
      </c>
      <c r="AF19" s="282">
        <f>-+'Otros Gastos'!AG26</f>
        <v>0</v>
      </c>
      <c r="AG19" s="282">
        <f>-+'Otros Gastos'!AH26</f>
        <v>0</v>
      </c>
      <c r="AH19" s="282">
        <f>-+'Otros Gastos'!AI26</f>
        <v>0</v>
      </c>
      <c r="AI19" s="282">
        <f>-+'Otros Gastos'!AJ26</f>
        <v>0</v>
      </c>
      <c r="AJ19" s="282">
        <f>-+'Otros Gastos'!AK26</f>
        <v>0</v>
      </c>
      <c r="AK19" s="282">
        <f>-+'Otros Gastos'!AL26</f>
        <v>0</v>
      </c>
      <c r="AL19" s="282">
        <f>-+'Otros Gastos'!AM26</f>
        <v>0</v>
      </c>
    </row>
    <row r="20" spans="2:38" s="13" customFormat="1" ht="15.75">
      <c r="B20" s="95">
        <f>+'Otros Gastos'!B27</f>
        <v>0</v>
      </c>
      <c r="C20" s="282">
        <f>-+'Otros Gastos'!D27</f>
        <v>0</v>
      </c>
      <c r="D20" s="282">
        <f>-+'Otros Gastos'!E27</f>
        <v>0</v>
      </c>
      <c r="E20" s="282">
        <f>-+'Otros Gastos'!F27</f>
        <v>0</v>
      </c>
      <c r="F20" s="282">
        <f>-+'Otros Gastos'!G27</f>
        <v>0</v>
      </c>
      <c r="G20" s="282">
        <f>-+'Otros Gastos'!H27</f>
        <v>0</v>
      </c>
      <c r="H20" s="282">
        <f>-+'Otros Gastos'!I27</f>
        <v>0</v>
      </c>
      <c r="I20" s="282">
        <f>-+'Otros Gastos'!J27</f>
        <v>0</v>
      </c>
      <c r="J20" s="282">
        <f>-+'Otros Gastos'!K27</f>
        <v>0</v>
      </c>
      <c r="K20" s="282">
        <f>-+'Otros Gastos'!L27</f>
        <v>0</v>
      </c>
      <c r="L20" s="282">
        <f>-+'Otros Gastos'!M27</f>
        <v>0</v>
      </c>
      <c r="M20" s="282">
        <f>-+'Otros Gastos'!N27</f>
        <v>0</v>
      </c>
      <c r="N20" s="282">
        <f>-+'Otros Gastos'!O27</f>
        <v>0</v>
      </c>
      <c r="O20" s="282">
        <f>-+'Otros Gastos'!P27</f>
        <v>0</v>
      </c>
      <c r="P20" s="282">
        <f>-+'Otros Gastos'!Q27</f>
        <v>0</v>
      </c>
      <c r="Q20" s="282">
        <f>-+'Otros Gastos'!R27</f>
        <v>0</v>
      </c>
      <c r="R20" s="282">
        <f>-+'Otros Gastos'!S27</f>
        <v>0</v>
      </c>
      <c r="S20" s="282">
        <f>-+'Otros Gastos'!T27</f>
        <v>0</v>
      </c>
      <c r="T20" s="282">
        <f>-+'Otros Gastos'!U27</f>
        <v>0</v>
      </c>
      <c r="U20" s="282">
        <f>-+'Otros Gastos'!V27</f>
        <v>0</v>
      </c>
      <c r="V20" s="282">
        <f>-+'Otros Gastos'!W27</f>
        <v>0</v>
      </c>
      <c r="W20" s="282">
        <f>-+'Otros Gastos'!X27</f>
        <v>0</v>
      </c>
      <c r="X20" s="282">
        <f>-+'Otros Gastos'!Y27</f>
        <v>0</v>
      </c>
      <c r="Y20" s="282">
        <f>-+'Otros Gastos'!Z27</f>
        <v>0</v>
      </c>
      <c r="Z20" s="282">
        <f>-+'Otros Gastos'!AA27</f>
        <v>0</v>
      </c>
      <c r="AA20" s="282">
        <f>-+'Otros Gastos'!AB27</f>
        <v>0</v>
      </c>
      <c r="AB20" s="282">
        <f>-+'Otros Gastos'!AC27</f>
        <v>0</v>
      </c>
      <c r="AC20" s="282">
        <f>-+'Otros Gastos'!AD27</f>
        <v>0</v>
      </c>
      <c r="AD20" s="282">
        <f>-+'Otros Gastos'!AE27</f>
        <v>0</v>
      </c>
      <c r="AE20" s="282">
        <f>-+'Otros Gastos'!AF27</f>
        <v>0</v>
      </c>
      <c r="AF20" s="282">
        <f>-+'Otros Gastos'!AG27</f>
        <v>0</v>
      </c>
      <c r="AG20" s="282">
        <f>-+'Otros Gastos'!AH27</f>
        <v>0</v>
      </c>
      <c r="AH20" s="282">
        <f>-+'Otros Gastos'!AI27</f>
        <v>0</v>
      </c>
      <c r="AI20" s="282">
        <f>-+'Otros Gastos'!AJ27</f>
        <v>0</v>
      </c>
      <c r="AJ20" s="282">
        <f>-+'Otros Gastos'!AK27</f>
        <v>0</v>
      </c>
      <c r="AK20" s="282">
        <f>-+'Otros Gastos'!AL27</f>
        <v>0</v>
      </c>
      <c r="AL20" s="282">
        <f>-+'Otros Gastos'!AM27</f>
        <v>0</v>
      </c>
    </row>
    <row r="21" spans="2:38" ht="15.75">
      <c r="B21" s="95">
        <f>+'Otros Gastos'!B28</f>
        <v>0</v>
      </c>
      <c r="C21" s="282">
        <f>-+'Otros Gastos'!D28</f>
        <v>0</v>
      </c>
      <c r="D21" s="282">
        <f>-+'Otros Gastos'!E28</f>
        <v>0</v>
      </c>
      <c r="E21" s="282">
        <f>-+'Otros Gastos'!F28</f>
        <v>0</v>
      </c>
      <c r="F21" s="282">
        <f>-+'Otros Gastos'!G28</f>
        <v>0</v>
      </c>
      <c r="G21" s="282">
        <f>-+'Otros Gastos'!H28</f>
        <v>0</v>
      </c>
      <c r="H21" s="282">
        <f>-+'Otros Gastos'!I28</f>
        <v>0</v>
      </c>
      <c r="I21" s="282">
        <f>-+'Otros Gastos'!J28</f>
        <v>0</v>
      </c>
      <c r="J21" s="282">
        <f>-+'Otros Gastos'!K28</f>
        <v>0</v>
      </c>
      <c r="K21" s="282">
        <f>-+'Otros Gastos'!L28</f>
        <v>0</v>
      </c>
      <c r="L21" s="282">
        <f>-+'Otros Gastos'!M28</f>
        <v>0</v>
      </c>
      <c r="M21" s="282">
        <f>-+'Otros Gastos'!N28</f>
        <v>0</v>
      </c>
      <c r="N21" s="282">
        <f>-+'Otros Gastos'!O28</f>
        <v>0</v>
      </c>
      <c r="O21" s="282">
        <f>-+'Otros Gastos'!P28</f>
        <v>0</v>
      </c>
      <c r="P21" s="282">
        <f>-+'Otros Gastos'!Q28</f>
        <v>0</v>
      </c>
      <c r="Q21" s="282">
        <f>-+'Otros Gastos'!R28</f>
        <v>0</v>
      </c>
      <c r="R21" s="282">
        <f>-+'Otros Gastos'!S28</f>
        <v>0</v>
      </c>
      <c r="S21" s="282">
        <f>-+'Otros Gastos'!T28</f>
        <v>0</v>
      </c>
      <c r="T21" s="282">
        <f>-+'Otros Gastos'!U28</f>
        <v>0</v>
      </c>
      <c r="U21" s="282">
        <f>-+'Otros Gastos'!V28</f>
        <v>0</v>
      </c>
      <c r="V21" s="282">
        <f>-+'Otros Gastos'!W28</f>
        <v>0</v>
      </c>
      <c r="W21" s="282">
        <f>-+'Otros Gastos'!X28</f>
        <v>0</v>
      </c>
      <c r="X21" s="282">
        <f>-+'Otros Gastos'!Y28</f>
        <v>0</v>
      </c>
      <c r="Y21" s="282">
        <f>-+'Otros Gastos'!Z28</f>
        <v>0</v>
      </c>
      <c r="Z21" s="282">
        <f>-+'Otros Gastos'!AA28</f>
        <v>0</v>
      </c>
      <c r="AA21" s="282">
        <f>-+'Otros Gastos'!AB28</f>
        <v>0</v>
      </c>
      <c r="AB21" s="282">
        <f>-+'Otros Gastos'!AC28</f>
        <v>0</v>
      </c>
      <c r="AC21" s="282">
        <f>-+'Otros Gastos'!AD28</f>
        <v>0</v>
      </c>
      <c r="AD21" s="282">
        <f>-+'Otros Gastos'!AE28</f>
        <v>0</v>
      </c>
      <c r="AE21" s="282">
        <f>-+'Otros Gastos'!AF28</f>
        <v>0</v>
      </c>
      <c r="AF21" s="282">
        <f>-+'Otros Gastos'!AG28</f>
        <v>0</v>
      </c>
      <c r="AG21" s="282">
        <f>-+'Otros Gastos'!AH28</f>
        <v>0</v>
      </c>
      <c r="AH21" s="282">
        <f>-+'Otros Gastos'!AI28</f>
        <v>0</v>
      </c>
      <c r="AI21" s="282">
        <f>-+'Otros Gastos'!AJ28</f>
        <v>0</v>
      </c>
      <c r="AJ21" s="282">
        <f>-+'Otros Gastos'!AK28</f>
        <v>0</v>
      </c>
      <c r="AK21" s="282">
        <f>-+'Otros Gastos'!AL28</f>
        <v>0</v>
      </c>
      <c r="AL21" s="282">
        <f>-+'Otros Gastos'!AM28</f>
        <v>0</v>
      </c>
    </row>
    <row r="22" spans="2:38" ht="15.75" hidden="1" outlineLevel="1">
      <c r="B22" s="95">
        <f>+'Otros Gastos'!B29</f>
        <v>0</v>
      </c>
      <c r="C22" s="282">
        <f>-+'Otros Gastos'!D29</f>
        <v>0</v>
      </c>
      <c r="D22" s="282">
        <f>-+'Otros Gastos'!E29</f>
        <v>0</v>
      </c>
      <c r="E22" s="282">
        <f>-+'Otros Gastos'!F29</f>
        <v>0</v>
      </c>
      <c r="F22" s="282">
        <f>-+'Otros Gastos'!G29</f>
        <v>0</v>
      </c>
      <c r="G22" s="282">
        <f>-+'Otros Gastos'!H29</f>
        <v>0</v>
      </c>
      <c r="H22" s="282">
        <f>-+'Otros Gastos'!I29</f>
        <v>0</v>
      </c>
      <c r="I22" s="282">
        <f>-+'Otros Gastos'!J29</f>
        <v>0</v>
      </c>
      <c r="J22" s="282">
        <f>-+'Otros Gastos'!K29</f>
        <v>0</v>
      </c>
      <c r="K22" s="282">
        <f>-+'Otros Gastos'!L29</f>
        <v>0</v>
      </c>
      <c r="L22" s="282">
        <f>-+'Otros Gastos'!M29</f>
        <v>0</v>
      </c>
      <c r="M22" s="282">
        <f>-+'Otros Gastos'!N29</f>
        <v>0</v>
      </c>
      <c r="N22" s="282">
        <f>-+'Otros Gastos'!O29</f>
        <v>0</v>
      </c>
      <c r="O22" s="282">
        <f>-+'Otros Gastos'!P29</f>
        <v>0</v>
      </c>
      <c r="P22" s="282">
        <f>-+'Otros Gastos'!Q29</f>
        <v>0</v>
      </c>
      <c r="Q22" s="282">
        <f>-+'Otros Gastos'!R29</f>
        <v>0</v>
      </c>
      <c r="R22" s="282">
        <f>-+'Otros Gastos'!S29</f>
        <v>0</v>
      </c>
      <c r="S22" s="282">
        <f>-+'Otros Gastos'!T29</f>
        <v>0</v>
      </c>
      <c r="T22" s="282">
        <f>-+'Otros Gastos'!U29</f>
        <v>0</v>
      </c>
      <c r="U22" s="282">
        <f>-+'Otros Gastos'!V29</f>
        <v>0</v>
      </c>
      <c r="V22" s="282">
        <f>-+'Otros Gastos'!W29</f>
        <v>0</v>
      </c>
      <c r="W22" s="282">
        <f>-+'Otros Gastos'!X29</f>
        <v>0</v>
      </c>
      <c r="X22" s="282">
        <f>-+'Otros Gastos'!Y29</f>
        <v>0</v>
      </c>
      <c r="Y22" s="282">
        <f>-+'Otros Gastos'!Z29</f>
        <v>0</v>
      </c>
      <c r="Z22" s="282">
        <f>-+'Otros Gastos'!AA29</f>
        <v>0</v>
      </c>
      <c r="AA22" s="282">
        <f>-+'Otros Gastos'!AB29</f>
        <v>0</v>
      </c>
      <c r="AB22" s="282">
        <f>-+'Otros Gastos'!AC29</f>
        <v>0</v>
      </c>
      <c r="AC22" s="282">
        <f>-+'Otros Gastos'!AD29</f>
        <v>0</v>
      </c>
      <c r="AD22" s="282">
        <f>-+'Otros Gastos'!AE29</f>
        <v>0</v>
      </c>
      <c r="AE22" s="282">
        <f>-+'Otros Gastos'!AF29</f>
        <v>0</v>
      </c>
      <c r="AF22" s="282">
        <f>-+'Otros Gastos'!AG29</f>
        <v>0</v>
      </c>
      <c r="AG22" s="282">
        <f>-+'Otros Gastos'!AH29</f>
        <v>0</v>
      </c>
      <c r="AH22" s="282">
        <f>-+'Otros Gastos'!AI29</f>
        <v>0</v>
      </c>
      <c r="AI22" s="282">
        <f>-+'Otros Gastos'!AJ29</f>
        <v>0</v>
      </c>
      <c r="AJ22" s="282">
        <f>-+'Otros Gastos'!AK29</f>
        <v>0</v>
      </c>
      <c r="AK22" s="282">
        <f>-+'Otros Gastos'!AL29</f>
        <v>0</v>
      </c>
      <c r="AL22" s="282">
        <f>-+'Otros Gastos'!AM29</f>
        <v>0</v>
      </c>
    </row>
    <row r="23" spans="2:38" ht="15.75" hidden="1" outlineLevel="1">
      <c r="B23" s="95">
        <f>+'Otros Gastos'!B30</f>
        <v>0</v>
      </c>
      <c r="C23" s="282">
        <f>-+'Otros Gastos'!D30</f>
        <v>0</v>
      </c>
      <c r="D23" s="282">
        <f>-+'Otros Gastos'!E30</f>
        <v>0</v>
      </c>
      <c r="E23" s="282">
        <f>-+'Otros Gastos'!F30</f>
        <v>0</v>
      </c>
      <c r="F23" s="282">
        <f>-+'Otros Gastos'!G30</f>
        <v>0</v>
      </c>
      <c r="G23" s="282">
        <f>-+'Otros Gastos'!H30</f>
        <v>0</v>
      </c>
      <c r="H23" s="282">
        <f>-+'Otros Gastos'!I30</f>
        <v>0</v>
      </c>
      <c r="I23" s="282">
        <f>-+'Otros Gastos'!J30</f>
        <v>0</v>
      </c>
      <c r="J23" s="282">
        <f>-+'Otros Gastos'!K30</f>
        <v>0</v>
      </c>
      <c r="K23" s="282">
        <f>-+'Otros Gastos'!L30</f>
        <v>0</v>
      </c>
      <c r="L23" s="282">
        <f>-+'Otros Gastos'!M30</f>
        <v>0</v>
      </c>
      <c r="M23" s="282">
        <f>-+'Otros Gastos'!N30</f>
        <v>0</v>
      </c>
      <c r="N23" s="282">
        <f>-+'Otros Gastos'!O30</f>
        <v>0</v>
      </c>
      <c r="O23" s="282">
        <f>-+'Otros Gastos'!P30</f>
        <v>0</v>
      </c>
      <c r="P23" s="282">
        <f>-+'Otros Gastos'!Q30</f>
        <v>0</v>
      </c>
      <c r="Q23" s="282">
        <f>-+'Otros Gastos'!R30</f>
        <v>0</v>
      </c>
      <c r="R23" s="282">
        <f>-+'Otros Gastos'!S30</f>
        <v>0</v>
      </c>
      <c r="S23" s="282">
        <f>-+'Otros Gastos'!T30</f>
        <v>0</v>
      </c>
      <c r="T23" s="282">
        <f>-+'Otros Gastos'!U30</f>
        <v>0</v>
      </c>
      <c r="U23" s="282">
        <f>-+'Otros Gastos'!V30</f>
        <v>0</v>
      </c>
      <c r="V23" s="282">
        <f>-+'Otros Gastos'!W30</f>
        <v>0</v>
      </c>
      <c r="W23" s="282">
        <f>-+'Otros Gastos'!X30</f>
        <v>0</v>
      </c>
      <c r="X23" s="282">
        <f>-+'Otros Gastos'!Y30</f>
        <v>0</v>
      </c>
      <c r="Y23" s="282">
        <f>-+'Otros Gastos'!Z30</f>
        <v>0</v>
      </c>
      <c r="Z23" s="282">
        <f>-+'Otros Gastos'!AA30</f>
        <v>0</v>
      </c>
      <c r="AA23" s="282">
        <f>-+'Otros Gastos'!AB30</f>
        <v>0</v>
      </c>
      <c r="AB23" s="282">
        <f>-+'Otros Gastos'!AC30</f>
        <v>0</v>
      </c>
      <c r="AC23" s="282">
        <f>-+'Otros Gastos'!AD30</f>
        <v>0</v>
      </c>
      <c r="AD23" s="282">
        <f>-+'Otros Gastos'!AE30</f>
        <v>0</v>
      </c>
      <c r="AE23" s="282">
        <f>-+'Otros Gastos'!AF30</f>
        <v>0</v>
      </c>
      <c r="AF23" s="282">
        <f>-+'Otros Gastos'!AG30</f>
        <v>0</v>
      </c>
      <c r="AG23" s="282">
        <f>-+'Otros Gastos'!AH30</f>
        <v>0</v>
      </c>
      <c r="AH23" s="282">
        <f>-+'Otros Gastos'!AI30</f>
        <v>0</v>
      </c>
      <c r="AI23" s="282">
        <f>-+'Otros Gastos'!AJ30</f>
        <v>0</v>
      </c>
      <c r="AJ23" s="282">
        <f>-+'Otros Gastos'!AK30</f>
        <v>0</v>
      </c>
      <c r="AK23" s="282">
        <f>-+'Otros Gastos'!AL30</f>
        <v>0</v>
      </c>
      <c r="AL23" s="282">
        <f>-+'Otros Gastos'!AM30</f>
        <v>0</v>
      </c>
    </row>
    <row r="24" spans="2:38" ht="15.75" hidden="1" outlineLevel="1">
      <c r="B24" s="95">
        <f>+'Otros Gastos'!B31</f>
        <v>0</v>
      </c>
      <c r="C24" s="282">
        <f>-+'Otros Gastos'!D31</f>
        <v>0</v>
      </c>
      <c r="D24" s="282">
        <f>-+'Otros Gastos'!E31</f>
        <v>0</v>
      </c>
      <c r="E24" s="282">
        <f>-+'Otros Gastos'!F31</f>
        <v>0</v>
      </c>
      <c r="F24" s="282">
        <f>-+'Otros Gastos'!G31</f>
        <v>0</v>
      </c>
      <c r="G24" s="282">
        <f>-+'Otros Gastos'!H31</f>
        <v>0</v>
      </c>
      <c r="H24" s="282">
        <f>-+'Otros Gastos'!I31</f>
        <v>0</v>
      </c>
      <c r="I24" s="282">
        <f>-+'Otros Gastos'!J31</f>
        <v>0</v>
      </c>
      <c r="J24" s="282">
        <f>-+'Otros Gastos'!K31</f>
        <v>0</v>
      </c>
      <c r="K24" s="282">
        <f>-+'Otros Gastos'!L31</f>
        <v>0</v>
      </c>
      <c r="L24" s="282">
        <f>-+'Otros Gastos'!M31</f>
        <v>0</v>
      </c>
      <c r="M24" s="282">
        <f>-+'Otros Gastos'!N31</f>
        <v>0</v>
      </c>
      <c r="N24" s="282">
        <f>-+'Otros Gastos'!O31</f>
        <v>0</v>
      </c>
      <c r="O24" s="282">
        <f>-+'Otros Gastos'!P31</f>
        <v>0</v>
      </c>
      <c r="P24" s="282">
        <f>-+'Otros Gastos'!Q31</f>
        <v>0</v>
      </c>
      <c r="Q24" s="282">
        <f>-+'Otros Gastos'!R31</f>
        <v>0</v>
      </c>
      <c r="R24" s="282">
        <f>-+'Otros Gastos'!S31</f>
        <v>0</v>
      </c>
      <c r="S24" s="282">
        <f>-+'Otros Gastos'!T31</f>
        <v>0</v>
      </c>
      <c r="T24" s="282">
        <f>-+'Otros Gastos'!U31</f>
        <v>0</v>
      </c>
      <c r="U24" s="282">
        <f>-+'Otros Gastos'!V31</f>
        <v>0</v>
      </c>
      <c r="V24" s="282">
        <f>-+'Otros Gastos'!W31</f>
        <v>0</v>
      </c>
      <c r="W24" s="282">
        <f>-+'Otros Gastos'!X31</f>
        <v>0</v>
      </c>
      <c r="X24" s="282">
        <f>-+'Otros Gastos'!Y31</f>
        <v>0</v>
      </c>
      <c r="Y24" s="282">
        <f>-+'Otros Gastos'!Z31</f>
        <v>0</v>
      </c>
      <c r="Z24" s="282">
        <f>-+'Otros Gastos'!AA31</f>
        <v>0</v>
      </c>
      <c r="AA24" s="282">
        <f>-+'Otros Gastos'!AB31</f>
        <v>0</v>
      </c>
      <c r="AB24" s="282">
        <f>-+'Otros Gastos'!AC31</f>
        <v>0</v>
      </c>
      <c r="AC24" s="282">
        <f>-+'Otros Gastos'!AD31</f>
        <v>0</v>
      </c>
      <c r="AD24" s="282">
        <f>-+'Otros Gastos'!AE31</f>
        <v>0</v>
      </c>
      <c r="AE24" s="282">
        <f>-+'Otros Gastos'!AF31</f>
        <v>0</v>
      </c>
      <c r="AF24" s="282">
        <f>-+'Otros Gastos'!AG31</f>
        <v>0</v>
      </c>
      <c r="AG24" s="282">
        <f>-+'Otros Gastos'!AH31</f>
        <v>0</v>
      </c>
      <c r="AH24" s="282">
        <f>-+'Otros Gastos'!AI31</f>
        <v>0</v>
      </c>
      <c r="AI24" s="282">
        <f>-+'Otros Gastos'!AJ31</f>
        <v>0</v>
      </c>
      <c r="AJ24" s="282">
        <f>-+'Otros Gastos'!AK31</f>
        <v>0</v>
      </c>
      <c r="AK24" s="282">
        <f>-+'Otros Gastos'!AL31</f>
        <v>0</v>
      </c>
      <c r="AL24" s="282">
        <f>-+'Otros Gastos'!AM31</f>
        <v>0</v>
      </c>
    </row>
    <row r="25" spans="2:38" ht="15.75" hidden="1" outlineLevel="1">
      <c r="B25" s="95">
        <f>+'Otros Gastos'!B32</f>
        <v>0</v>
      </c>
      <c r="C25" s="282">
        <f>-+'Otros Gastos'!D32</f>
        <v>0</v>
      </c>
      <c r="D25" s="282">
        <f>-+'Otros Gastos'!E32</f>
        <v>0</v>
      </c>
      <c r="E25" s="282">
        <f>-+'Otros Gastos'!F32</f>
        <v>0</v>
      </c>
      <c r="F25" s="282">
        <f>-+'Otros Gastos'!G32</f>
        <v>0</v>
      </c>
      <c r="G25" s="282">
        <f>-+'Otros Gastos'!H32</f>
        <v>0</v>
      </c>
      <c r="H25" s="282">
        <f>-+'Otros Gastos'!I32</f>
        <v>0</v>
      </c>
      <c r="I25" s="282">
        <f>-+'Otros Gastos'!J32</f>
        <v>0</v>
      </c>
      <c r="J25" s="282">
        <f>-+'Otros Gastos'!K32</f>
        <v>0</v>
      </c>
      <c r="K25" s="282">
        <f>-+'Otros Gastos'!L32</f>
        <v>0</v>
      </c>
      <c r="L25" s="282">
        <f>-+'Otros Gastos'!M32</f>
        <v>0</v>
      </c>
      <c r="M25" s="282">
        <f>-+'Otros Gastos'!N32</f>
        <v>0</v>
      </c>
      <c r="N25" s="282">
        <f>-+'Otros Gastos'!O32</f>
        <v>0</v>
      </c>
      <c r="O25" s="282">
        <f>-+'Otros Gastos'!P32</f>
        <v>0</v>
      </c>
      <c r="P25" s="282">
        <f>-+'Otros Gastos'!Q32</f>
        <v>0</v>
      </c>
      <c r="Q25" s="282">
        <f>-+'Otros Gastos'!R32</f>
        <v>0</v>
      </c>
      <c r="R25" s="282">
        <f>-+'Otros Gastos'!S32</f>
        <v>0</v>
      </c>
      <c r="S25" s="282">
        <f>-+'Otros Gastos'!T32</f>
        <v>0</v>
      </c>
      <c r="T25" s="282">
        <f>-+'Otros Gastos'!U32</f>
        <v>0</v>
      </c>
      <c r="U25" s="282">
        <f>-+'Otros Gastos'!V32</f>
        <v>0</v>
      </c>
      <c r="V25" s="282">
        <f>-+'Otros Gastos'!W32</f>
        <v>0</v>
      </c>
      <c r="W25" s="282">
        <f>-+'Otros Gastos'!X32</f>
        <v>0</v>
      </c>
      <c r="X25" s="282">
        <f>-+'Otros Gastos'!Y32</f>
        <v>0</v>
      </c>
      <c r="Y25" s="282">
        <f>-+'Otros Gastos'!Z32</f>
        <v>0</v>
      </c>
      <c r="Z25" s="282">
        <f>-+'Otros Gastos'!AA32</f>
        <v>0</v>
      </c>
      <c r="AA25" s="282">
        <f>-+'Otros Gastos'!AB32</f>
        <v>0</v>
      </c>
      <c r="AB25" s="282">
        <f>-+'Otros Gastos'!AC32</f>
        <v>0</v>
      </c>
      <c r="AC25" s="282">
        <f>-+'Otros Gastos'!AD32</f>
        <v>0</v>
      </c>
      <c r="AD25" s="282">
        <f>-+'Otros Gastos'!AE32</f>
        <v>0</v>
      </c>
      <c r="AE25" s="282">
        <f>-+'Otros Gastos'!AF32</f>
        <v>0</v>
      </c>
      <c r="AF25" s="282">
        <f>-+'Otros Gastos'!AG32</f>
        <v>0</v>
      </c>
      <c r="AG25" s="282">
        <f>-+'Otros Gastos'!AH32</f>
        <v>0</v>
      </c>
      <c r="AH25" s="282">
        <f>-+'Otros Gastos'!AI32</f>
        <v>0</v>
      </c>
      <c r="AI25" s="282">
        <f>-+'Otros Gastos'!AJ32</f>
        <v>0</v>
      </c>
      <c r="AJ25" s="282">
        <f>-+'Otros Gastos'!AK32</f>
        <v>0</v>
      </c>
      <c r="AK25" s="282">
        <f>-+'Otros Gastos'!AL32</f>
        <v>0</v>
      </c>
      <c r="AL25" s="282">
        <f>-+'Otros Gastos'!AM32</f>
        <v>0</v>
      </c>
    </row>
    <row r="26" spans="2:38" ht="15.75" hidden="1" outlineLevel="1">
      <c r="B26" s="95">
        <f>+'Otros Gastos'!B33</f>
        <v>0</v>
      </c>
      <c r="C26" s="282">
        <f>-+'Otros Gastos'!D33</f>
        <v>0</v>
      </c>
      <c r="D26" s="282">
        <f>-+'Otros Gastos'!E33</f>
        <v>0</v>
      </c>
      <c r="E26" s="282">
        <f>-+'Otros Gastos'!F33</f>
        <v>0</v>
      </c>
      <c r="F26" s="282">
        <f>-+'Otros Gastos'!G33</f>
        <v>0</v>
      </c>
      <c r="G26" s="282">
        <f>-+'Otros Gastos'!H33</f>
        <v>0</v>
      </c>
      <c r="H26" s="282">
        <f>-+'Otros Gastos'!I33</f>
        <v>0</v>
      </c>
      <c r="I26" s="282">
        <f>-+'Otros Gastos'!J33</f>
        <v>0</v>
      </c>
      <c r="J26" s="282">
        <f>-+'Otros Gastos'!K33</f>
        <v>0</v>
      </c>
      <c r="K26" s="282">
        <f>-+'Otros Gastos'!L33</f>
        <v>0</v>
      </c>
      <c r="L26" s="282">
        <f>-+'Otros Gastos'!M33</f>
        <v>0</v>
      </c>
      <c r="M26" s="282">
        <f>-+'Otros Gastos'!N33</f>
        <v>0</v>
      </c>
      <c r="N26" s="282">
        <f>-+'Otros Gastos'!O33</f>
        <v>0</v>
      </c>
      <c r="O26" s="282">
        <f>-+'Otros Gastos'!P33</f>
        <v>0</v>
      </c>
      <c r="P26" s="282">
        <f>-+'Otros Gastos'!Q33</f>
        <v>0</v>
      </c>
      <c r="Q26" s="282">
        <f>-+'Otros Gastos'!R33</f>
        <v>0</v>
      </c>
      <c r="R26" s="282">
        <f>-+'Otros Gastos'!S33</f>
        <v>0</v>
      </c>
      <c r="S26" s="282">
        <f>-+'Otros Gastos'!T33</f>
        <v>0</v>
      </c>
      <c r="T26" s="282">
        <f>-+'Otros Gastos'!U33</f>
        <v>0</v>
      </c>
      <c r="U26" s="282">
        <f>-+'Otros Gastos'!V33</f>
        <v>0</v>
      </c>
      <c r="V26" s="282">
        <f>-+'Otros Gastos'!W33</f>
        <v>0</v>
      </c>
      <c r="W26" s="282">
        <f>-+'Otros Gastos'!X33</f>
        <v>0</v>
      </c>
      <c r="X26" s="282">
        <f>-+'Otros Gastos'!Y33</f>
        <v>0</v>
      </c>
      <c r="Y26" s="282">
        <f>-+'Otros Gastos'!Z33</f>
        <v>0</v>
      </c>
      <c r="Z26" s="282">
        <f>-+'Otros Gastos'!AA33</f>
        <v>0</v>
      </c>
      <c r="AA26" s="282">
        <f>-+'Otros Gastos'!AB33</f>
        <v>0</v>
      </c>
      <c r="AB26" s="282">
        <f>-+'Otros Gastos'!AC33</f>
        <v>0</v>
      </c>
      <c r="AC26" s="282">
        <f>-+'Otros Gastos'!AD33</f>
        <v>0</v>
      </c>
      <c r="AD26" s="282">
        <f>-+'Otros Gastos'!AE33</f>
        <v>0</v>
      </c>
      <c r="AE26" s="282">
        <f>-+'Otros Gastos'!AF33</f>
        <v>0</v>
      </c>
      <c r="AF26" s="282">
        <f>-+'Otros Gastos'!AG33</f>
        <v>0</v>
      </c>
      <c r="AG26" s="282">
        <f>-+'Otros Gastos'!AH33</f>
        <v>0</v>
      </c>
      <c r="AH26" s="282">
        <f>-+'Otros Gastos'!AI33</f>
        <v>0</v>
      </c>
      <c r="AI26" s="282">
        <f>-+'Otros Gastos'!AJ33</f>
        <v>0</v>
      </c>
      <c r="AJ26" s="282">
        <f>-+'Otros Gastos'!AK33</f>
        <v>0</v>
      </c>
      <c r="AK26" s="282">
        <f>-+'Otros Gastos'!AL33</f>
        <v>0</v>
      </c>
      <c r="AL26" s="282">
        <f>-+'Otros Gastos'!AM33</f>
        <v>0</v>
      </c>
    </row>
    <row r="27" spans="2:38" ht="15.75" hidden="1" outlineLevel="1">
      <c r="B27" s="95">
        <f>+'Otros Gastos'!B34</f>
        <v>0</v>
      </c>
      <c r="C27" s="282">
        <f>-+'Otros Gastos'!D34</f>
        <v>0</v>
      </c>
      <c r="D27" s="282">
        <f>-+'Otros Gastos'!E34</f>
        <v>0</v>
      </c>
      <c r="E27" s="282">
        <f>-+'Otros Gastos'!F34</f>
        <v>0</v>
      </c>
      <c r="F27" s="282">
        <f>-+'Otros Gastos'!G34</f>
        <v>0</v>
      </c>
      <c r="G27" s="282">
        <f>-+'Otros Gastos'!H34</f>
        <v>0</v>
      </c>
      <c r="H27" s="282">
        <f>-+'Otros Gastos'!I34</f>
        <v>0</v>
      </c>
      <c r="I27" s="282">
        <f>-+'Otros Gastos'!J34</f>
        <v>0</v>
      </c>
      <c r="J27" s="282">
        <f>-+'Otros Gastos'!K34</f>
        <v>0</v>
      </c>
      <c r="K27" s="282">
        <f>-+'Otros Gastos'!L34</f>
        <v>0</v>
      </c>
      <c r="L27" s="282">
        <f>-+'Otros Gastos'!M34</f>
        <v>0</v>
      </c>
      <c r="M27" s="282">
        <f>-+'Otros Gastos'!N34</f>
        <v>0</v>
      </c>
      <c r="N27" s="282">
        <f>-+'Otros Gastos'!O34</f>
        <v>0</v>
      </c>
      <c r="O27" s="282">
        <f>-+'Otros Gastos'!P34</f>
        <v>0</v>
      </c>
      <c r="P27" s="282">
        <f>-+'Otros Gastos'!Q34</f>
        <v>0</v>
      </c>
      <c r="Q27" s="282">
        <f>-+'Otros Gastos'!R34</f>
        <v>0</v>
      </c>
      <c r="R27" s="282">
        <f>-+'Otros Gastos'!S34</f>
        <v>0</v>
      </c>
      <c r="S27" s="282">
        <f>-+'Otros Gastos'!T34</f>
        <v>0</v>
      </c>
      <c r="T27" s="282">
        <f>-+'Otros Gastos'!U34</f>
        <v>0</v>
      </c>
      <c r="U27" s="282">
        <f>-+'Otros Gastos'!V34</f>
        <v>0</v>
      </c>
      <c r="V27" s="282">
        <f>-+'Otros Gastos'!W34</f>
        <v>0</v>
      </c>
      <c r="W27" s="282">
        <f>-+'Otros Gastos'!X34</f>
        <v>0</v>
      </c>
      <c r="X27" s="282">
        <f>-+'Otros Gastos'!Y34</f>
        <v>0</v>
      </c>
      <c r="Y27" s="282">
        <f>-+'Otros Gastos'!Z34</f>
        <v>0</v>
      </c>
      <c r="Z27" s="282">
        <f>-+'Otros Gastos'!AA34</f>
        <v>0</v>
      </c>
      <c r="AA27" s="282">
        <f>-+'Otros Gastos'!AB34</f>
        <v>0</v>
      </c>
      <c r="AB27" s="282">
        <f>-+'Otros Gastos'!AC34</f>
        <v>0</v>
      </c>
      <c r="AC27" s="282">
        <f>-+'Otros Gastos'!AD34</f>
        <v>0</v>
      </c>
      <c r="AD27" s="282">
        <f>-+'Otros Gastos'!AE34</f>
        <v>0</v>
      </c>
      <c r="AE27" s="282">
        <f>-+'Otros Gastos'!AF34</f>
        <v>0</v>
      </c>
      <c r="AF27" s="282">
        <f>-+'Otros Gastos'!AG34</f>
        <v>0</v>
      </c>
      <c r="AG27" s="282">
        <f>-+'Otros Gastos'!AH34</f>
        <v>0</v>
      </c>
      <c r="AH27" s="282">
        <f>-+'Otros Gastos'!AI34</f>
        <v>0</v>
      </c>
      <c r="AI27" s="282">
        <f>-+'Otros Gastos'!AJ34</f>
        <v>0</v>
      </c>
      <c r="AJ27" s="282">
        <f>-+'Otros Gastos'!AK34</f>
        <v>0</v>
      </c>
      <c r="AK27" s="282">
        <f>-+'Otros Gastos'!AL34</f>
        <v>0</v>
      </c>
      <c r="AL27" s="282">
        <f>-+'Otros Gastos'!AM34</f>
        <v>0</v>
      </c>
    </row>
    <row r="28" spans="2:38" ht="15.75" hidden="1" outlineLevel="1">
      <c r="B28" s="95">
        <f>+'Otros Gastos'!B35</f>
        <v>0</v>
      </c>
      <c r="C28" s="282">
        <f>-+'Otros Gastos'!D35</f>
        <v>0</v>
      </c>
      <c r="D28" s="282">
        <f>-+'Otros Gastos'!E35</f>
        <v>0</v>
      </c>
      <c r="E28" s="282">
        <f>-+'Otros Gastos'!F35</f>
        <v>0</v>
      </c>
      <c r="F28" s="282">
        <f>-+'Otros Gastos'!G35</f>
        <v>0</v>
      </c>
      <c r="G28" s="282">
        <f>-+'Otros Gastos'!H35</f>
        <v>0</v>
      </c>
      <c r="H28" s="282">
        <f>-+'Otros Gastos'!I35</f>
        <v>0</v>
      </c>
      <c r="I28" s="282">
        <f>-+'Otros Gastos'!J35</f>
        <v>0</v>
      </c>
      <c r="J28" s="282">
        <f>-+'Otros Gastos'!K35</f>
        <v>0</v>
      </c>
      <c r="K28" s="282">
        <f>-+'Otros Gastos'!L35</f>
        <v>0</v>
      </c>
      <c r="L28" s="282">
        <f>-+'Otros Gastos'!M35</f>
        <v>0</v>
      </c>
      <c r="M28" s="282">
        <f>-+'Otros Gastos'!N35</f>
        <v>0</v>
      </c>
      <c r="N28" s="282">
        <f>-+'Otros Gastos'!O35</f>
        <v>0</v>
      </c>
      <c r="O28" s="282">
        <f>-+'Otros Gastos'!P35</f>
        <v>0</v>
      </c>
      <c r="P28" s="282">
        <f>-+'Otros Gastos'!Q35</f>
        <v>0</v>
      </c>
      <c r="Q28" s="282">
        <f>-+'Otros Gastos'!R35</f>
        <v>0</v>
      </c>
      <c r="R28" s="282">
        <f>-+'Otros Gastos'!S35</f>
        <v>0</v>
      </c>
      <c r="S28" s="282">
        <f>-+'Otros Gastos'!T35</f>
        <v>0</v>
      </c>
      <c r="T28" s="282">
        <f>-+'Otros Gastos'!U35</f>
        <v>0</v>
      </c>
      <c r="U28" s="282">
        <f>-+'Otros Gastos'!V35</f>
        <v>0</v>
      </c>
      <c r="V28" s="282">
        <f>-+'Otros Gastos'!W35</f>
        <v>0</v>
      </c>
      <c r="W28" s="282">
        <f>-+'Otros Gastos'!X35</f>
        <v>0</v>
      </c>
      <c r="X28" s="282">
        <f>-+'Otros Gastos'!Y35</f>
        <v>0</v>
      </c>
      <c r="Y28" s="282">
        <f>-+'Otros Gastos'!Z35</f>
        <v>0</v>
      </c>
      <c r="Z28" s="282">
        <f>-+'Otros Gastos'!AA35</f>
        <v>0</v>
      </c>
      <c r="AA28" s="282">
        <f>-+'Otros Gastos'!AB35</f>
        <v>0</v>
      </c>
      <c r="AB28" s="282">
        <f>-+'Otros Gastos'!AC35</f>
        <v>0</v>
      </c>
      <c r="AC28" s="282">
        <f>-+'Otros Gastos'!AD35</f>
        <v>0</v>
      </c>
      <c r="AD28" s="282">
        <f>-+'Otros Gastos'!AE35</f>
        <v>0</v>
      </c>
      <c r="AE28" s="282">
        <f>-+'Otros Gastos'!AF35</f>
        <v>0</v>
      </c>
      <c r="AF28" s="282">
        <f>-+'Otros Gastos'!AG35</f>
        <v>0</v>
      </c>
      <c r="AG28" s="282">
        <f>-+'Otros Gastos'!AH35</f>
        <v>0</v>
      </c>
      <c r="AH28" s="282">
        <f>-+'Otros Gastos'!AI35</f>
        <v>0</v>
      </c>
      <c r="AI28" s="282">
        <f>-+'Otros Gastos'!AJ35</f>
        <v>0</v>
      </c>
      <c r="AJ28" s="282">
        <f>-+'Otros Gastos'!AK35</f>
        <v>0</v>
      </c>
      <c r="AK28" s="282">
        <f>-+'Otros Gastos'!AL35</f>
        <v>0</v>
      </c>
      <c r="AL28" s="282">
        <f>-+'Otros Gastos'!AM35</f>
        <v>0</v>
      </c>
    </row>
    <row r="29" spans="2:38" ht="15.75" hidden="1" outlineLevel="1">
      <c r="B29" s="95">
        <f>+'Otros Gastos'!B36</f>
        <v>0</v>
      </c>
      <c r="C29" s="282">
        <f>-+'Otros Gastos'!D36</f>
        <v>0</v>
      </c>
      <c r="D29" s="282">
        <f>-+'Otros Gastos'!E36</f>
        <v>0</v>
      </c>
      <c r="E29" s="282">
        <f>-+'Otros Gastos'!F36</f>
        <v>0</v>
      </c>
      <c r="F29" s="282">
        <f>-+'Otros Gastos'!G36</f>
        <v>0</v>
      </c>
      <c r="G29" s="282">
        <f>-+'Otros Gastos'!H36</f>
        <v>0</v>
      </c>
      <c r="H29" s="282">
        <f>-+'Otros Gastos'!I36</f>
        <v>0</v>
      </c>
      <c r="I29" s="282">
        <f>-+'Otros Gastos'!J36</f>
        <v>0</v>
      </c>
      <c r="J29" s="282">
        <f>-+'Otros Gastos'!K36</f>
        <v>0</v>
      </c>
      <c r="K29" s="282">
        <f>-+'Otros Gastos'!L36</f>
        <v>0</v>
      </c>
      <c r="L29" s="282">
        <f>-+'Otros Gastos'!M36</f>
        <v>0</v>
      </c>
      <c r="M29" s="282">
        <f>-+'Otros Gastos'!N36</f>
        <v>0</v>
      </c>
      <c r="N29" s="282">
        <f>-+'Otros Gastos'!O36</f>
        <v>0</v>
      </c>
      <c r="O29" s="282">
        <f>-+'Otros Gastos'!P36</f>
        <v>0</v>
      </c>
      <c r="P29" s="282">
        <f>-+'Otros Gastos'!Q36</f>
        <v>0</v>
      </c>
      <c r="Q29" s="282">
        <f>-+'Otros Gastos'!R36</f>
        <v>0</v>
      </c>
      <c r="R29" s="282">
        <f>-+'Otros Gastos'!S36</f>
        <v>0</v>
      </c>
      <c r="S29" s="282">
        <f>-+'Otros Gastos'!T36</f>
        <v>0</v>
      </c>
      <c r="T29" s="282">
        <f>-+'Otros Gastos'!U36</f>
        <v>0</v>
      </c>
      <c r="U29" s="282">
        <f>-+'Otros Gastos'!V36</f>
        <v>0</v>
      </c>
      <c r="V29" s="282">
        <f>-+'Otros Gastos'!W36</f>
        <v>0</v>
      </c>
      <c r="W29" s="282">
        <f>-+'Otros Gastos'!X36</f>
        <v>0</v>
      </c>
      <c r="X29" s="282">
        <f>-+'Otros Gastos'!Y36</f>
        <v>0</v>
      </c>
      <c r="Y29" s="282">
        <f>-+'Otros Gastos'!Z36</f>
        <v>0</v>
      </c>
      <c r="Z29" s="282">
        <f>-+'Otros Gastos'!AA36</f>
        <v>0</v>
      </c>
      <c r="AA29" s="282">
        <f>-+'Otros Gastos'!AB36</f>
        <v>0</v>
      </c>
      <c r="AB29" s="282">
        <f>-+'Otros Gastos'!AC36</f>
        <v>0</v>
      </c>
      <c r="AC29" s="282">
        <f>-+'Otros Gastos'!AD36</f>
        <v>0</v>
      </c>
      <c r="AD29" s="282">
        <f>-+'Otros Gastos'!AE36</f>
        <v>0</v>
      </c>
      <c r="AE29" s="282">
        <f>-+'Otros Gastos'!AF36</f>
        <v>0</v>
      </c>
      <c r="AF29" s="282">
        <f>-+'Otros Gastos'!AG36</f>
        <v>0</v>
      </c>
      <c r="AG29" s="282">
        <f>-+'Otros Gastos'!AH36</f>
        <v>0</v>
      </c>
      <c r="AH29" s="282">
        <f>-+'Otros Gastos'!AI36</f>
        <v>0</v>
      </c>
      <c r="AI29" s="282">
        <f>-+'Otros Gastos'!AJ36</f>
        <v>0</v>
      </c>
      <c r="AJ29" s="282">
        <f>-+'Otros Gastos'!AK36</f>
        <v>0</v>
      </c>
      <c r="AK29" s="282">
        <f>-+'Otros Gastos'!AL36</f>
        <v>0</v>
      </c>
      <c r="AL29" s="282">
        <f>-+'Otros Gastos'!AM36</f>
        <v>0</v>
      </c>
    </row>
    <row r="30" spans="2:38" ht="15.75" collapsed="1">
      <c r="B30" s="5" t="s">
        <v>123</v>
      </c>
      <c r="C30" s="282">
        <f ca="1">-+'Otros Gastos'!D40</f>
        <v>0</v>
      </c>
      <c r="D30" s="282">
        <f ca="1">-+'Otros Gastos'!E40</f>
        <v>0</v>
      </c>
      <c r="E30" s="282">
        <f ca="1">-+'Otros Gastos'!F40</f>
        <v>0</v>
      </c>
      <c r="F30" s="282">
        <f ca="1">-+'Otros Gastos'!G40</f>
        <v>0</v>
      </c>
      <c r="G30" s="282">
        <f ca="1">-+'Otros Gastos'!H40</f>
        <v>0</v>
      </c>
      <c r="H30" s="282">
        <f ca="1">-+'Otros Gastos'!I40</f>
        <v>0</v>
      </c>
      <c r="I30" s="282">
        <f ca="1">-+'Otros Gastos'!J40</f>
        <v>0</v>
      </c>
      <c r="J30" s="282">
        <f ca="1">-+'Otros Gastos'!K40</f>
        <v>0</v>
      </c>
      <c r="K30" s="282">
        <f ca="1">-+'Otros Gastos'!L40</f>
        <v>0</v>
      </c>
      <c r="L30" s="282">
        <f ca="1">-+'Otros Gastos'!M40</f>
        <v>0</v>
      </c>
      <c r="M30" s="282">
        <f ca="1">-+'Otros Gastos'!N40</f>
        <v>0</v>
      </c>
      <c r="N30" s="282">
        <f ca="1">-+'Otros Gastos'!O40</f>
        <v>0</v>
      </c>
      <c r="O30" s="282">
        <f ca="1">-+'Otros Gastos'!P40</f>
        <v>0</v>
      </c>
      <c r="P30" s="282">
        <f ca="1">-+'Otros Gastos'!Q40</f>
        <v>0</v>
      </c>
      <c r="Q30" s="282">
        <f ca="1">-+'Otros Gastos'!R40</f>
        <v>0</v>
      </c>
      <c r="R30" s="282">
        <f ca="1">-+'Otros Gastos'!S40</f>
        <v>0</v>
      </c>
      <c r="S30" s="282">
        <f ca="1">-+'Otros Gastos'!T40</f>
        <v>0</v>
      </c>
      <c r="T30" s="282">
        <f ca="1">-+'Otros Gastos'!U40</f>
        <v>0</v>
      </c>
      <c r="U30" s="282">
        <f ca="1">-+'Otros Gastos'!V40</f>
        <v>0</v>
      </c>
      <c r="V30" s="282">
        <f ca="1">-+'Otros Gastos'!W40</f>
        <v>0</v>
      </c>
      <c r="W30" s="282">
        <f ca="1">-+'Otros Gastos'!X40</f>
        <v>0</v>
      </c>
      <c r="X30" s="282">
        <f ca="1">-+'Otros Gastos'!Y40</f>
        <v>0</v>
      </c>
      <c r="Y30" s="282">
        <f ca="1">-+'Otros Gastos'!Z40</f>
        <v>0</v>
      </c>
      <c r="Z30" s="282">
        <f ca="1">-+'Otros Gastos'!AA40</f>
        <v>0</v>
      </c>
      <c r="AA30" s="282">
        <f ca="1">-+'Otros Gastos'!AB40</f>
        <v>0</v>
      </c>
      <c r="AB30" s="282">
        <f ca="1">-+'Otros Gastos'!AC40</f>
        <v>0</v>
      </c>
      <c r="AC30" s="282">
        <f ca="1">-+'Otros Gastos'!AD40</f>
        <v>0</v>
      </c>
      <c r="AD30" s="282">
        <f ca="1">-+'Otros Gastos'!AE40</f>
        <v>0</v>
      </c>
      <c r="AE30" s="282">
        <f ca="1">-+'Otros Gastos'!AF40</f>
        <v>0</v>
      </c>
      <c r="AF30" s="282">
        <f ca="1">-+'Otros Gastos'!AG40</f>
        <v>0</v>
      </c>
      <c r="AG30" s="282">
        <f ca="1">-+'Otros Gastos'!AH40</f>
        <v>0</v>
      </c>
      <c r="AH30" s="282">
        <f ca="1">-+'Otros Gastos'!AI40</f>
        <v>0</v>
      </c>
      <c r="AI30" s="282">
        <f ca="1">-+'Otros Gastos'!AJ40</f>
        <v>0</v>
      </c>
      <c r="AJ30" s="282">
        <f ca="1">-+'Otros Gastos'!AK40</f>
        <v>0</v>
      </c>
      <c r="AK30" s="282">
        <f ca="1">-+'Otros Gastos'!AL40</f>
        <v>0</v>
      </c>
      <c r="AL30" s="282">
        <f ca="1">-+'Otros Gastos'!AM40</f>
        <v>0</v>
      </c>
    </row>
    <row r="31" spans="2:38" ht="15.75">
      <c r="B31" s="5" t="s">
        <v>182</v>
      </c>
      <c r="C31" s="282">
        <f>-+'Otros Gastos'!D47</f>
        <v>0</v>
      </c>
      <c r="D31" s="282">
        <f>-+'Otros Gastos'!E47</f>
        <v>0</v>
      </c>
      <c r="E31" s="282">
        <f>-+'Otros Gastos'!F47</f>
        <v>0</v>
      </c>
      <c r="F31" s="282">
        <f>-+'Otros Gastos'!G47</f>
        <v>0</v>
      </c>
      <c r="G31" s="282">
        <f>-+'Otros Gastos'!H47</f>
        <v>0</v>
      </c>
      <c r="H31" s="282">
        <f>-+'Otros Gastos'!I47</f>
        <v>0</v>
      </c>
      <c r="I31" s="282">
        <f>-+'Otros Gastos'!J47</f>
        <v>0</v>
      </c>
      <c r="J31" s="282">
        <f>-+'Otros Gastos'!K47</f>
        <v>0</v>
      </c>
      <c r="K31" s="282">
        <f>-+'Otros Gastos'!L47</f>
        <v>0</v>
      </c>
      <c r="L31" s="282">
        <f>-+'Otros Gastos'!M47</f>
        <v>0</v>
      </c>
      <c r="M31" s="282">
        <f>-+'Otros Gastos'!N47</f>
        <v>0</v>
      </c>
      <c r="N31" s="282">
        <f>-+'Otros Gastos'!O47</f>
        <v>0</v>
      </c>
      <c r="O31" s="282">
        <f>-+'Otros Gastos'!P47</f>
        <v>0</v>
      </c>
      <c r="P31" s="282">
        <f>-+'Otros Gastos'!Q47</f>
        <v>0</v>
      </c>
      <c r="Q31" s="282">
        <f>-+'Otros Gastos'!R47</f>
        <v>0</v>
      </c>
      <c r="R31" s="282">
        <f>-+'Otros Gastos'!S47</f>
        <v>0</v>
      </c>
      <c r="S31" s="282">
        <f>-+'Otros Gastos'!T47</f>
        <v>0</v>
      </c>
      <c r="T31" s="282">
        <f>-+'Otros Gastos'!U47</f>
        <v>0</v>
      </c>
      <c r="U31" s="282">
        <f>-+'Otros Gastos'!V47</f>
        <v>0</v>
      </c>
      <c r="V31" s="282">
        <f>-+'Otros Gastos'!W47</f>
        <v>0</v>
      </c>
      <c r="W31" s="282">
        <f>-+'Otros Gastos'!X47</f>
        <v>0</v>
      </c>
      <c r="X31" s="282">
        <f>-+'Otros Gastos'!Y47</f>
        <v>0</v>
      </c>
      <c r="Y31" s="282">
        <f>-+'Otros Gastos'!Z47</f>
        <v>0</v>
      </c>
      <c r="Z31" s="282">
        <f>-+'Otros Gastos'!AA47</f>
        <v>0</v>
      </c>
      <c r="AA31" s="282">
        <f>-+'Otros Gastos'!AB47</f>
        <v>0</v>
      </c>
      <c r="AB31" s="282">
        <f>-+'Otros Gastos'!AC47</f>
        <v>0</v>
      </c>
      <c r="AC31" s="282">
        <f>-+'Otros Gastos'!AD47</f>
        <v>0</v>
      </c>
      <c r="AD31" s="282">
        <f>-+'Otros Gastos'!AE47</f>
        <v>0</v>
      </c>
      <c r="AE31" s="282">
        <f>-+'Otros Gastos'!AF47</f>
        <v>0</v>
      </c>
      <c r="AF31" s="282">
        <f>-+'Otros Gastos'!AG47</f>
        <v>0</v>
      </c>
      <c r="AG31" s="282">
        <f>-+'Otros Gastos'!AH47</f>
        <v>0</v>
      </c>
      <c r="AH31" s="282">
        <f>-+'Otros Gastos'!AI47</f>
        <v>0</v>
      </c>
      <c r="AI31" s="282">
        <f>-+'Otros Gastos'!AJ47</f>
        <v>0</v>
      </c>
      <c r="AJ31" s="282">
        <f>-+'Otros Gastos'!AK47</f>
        <v>0</v>
      </c>
      <c r="AK31" s="282">
        <f>-+'Otros Gastos'!AL47</f>
        <v>0</v>
      </c>
      <c r="AL31" s="282">
        <f>-+'Otros Gastos'!AM47</f>
        <v>0</v>
      </c>
    </row>
    <row r="32" spans="2:38" s="96" customFormat="1" ht="15.75">
      <c r="B32" s="99" t="s">
        <v>183</v>
      </c>
      <c r="C32" s="75">
        <f t="shared" ref="C32:AL32" ca="1" si="3">SUM(C9:C31)</f>
        <v>0</v>
      </c>
      <c r="D32" s="75">
        <f t="shared" ca="1" si="3"/>
        <v>0</v>
      </c>
      <c r="E32" s="75">
        <f t="shared" ca="1" si="3"/>
        <v>0</v>
      </c>
      <c r="F32" s="75">
        <f t="shared" ca="1" si="3"/>
        <v>0</v>
      </c>
      <c r="G32" s="75">
        <f t="shared" ca="1" si="3"/>
        <v>0</v>
      </c>
      <c r="H32" s="75">
        <f t="shared" ca="1" si="3"/>
        <v>0</v>
      </c>
      <c r="I32" s="75">
        <f t="shared" ca="1" si="3"/>
        <v>0</v>
      </c>
      <c r="J32" s="75">
        <f t="shared" ca="1" si="3"/>
        <v>0</v>
      </c>
      <c r="K32" s="75">
        <f t="shared" ca="1" si="3"/>
        <v>0</v>
      </c>
      <c r="L32" s="75">
        <f t="shared" ca="1" si="3"/>
        <v>0</v>
      </c>
      <c r="M32" s="75">
        <f t="shared" ca="1" si="3"/>
        <v>0</v>
      </c>
      <c r="N32" s="75">
        <f t="shared" ca="1" si="3"/>
        <v>0</v>
      </c>
      <c r="O32" s="75">
        <f t="shared" ca="1" si="3"/>
        <v>0</v>
      </c>
      <c r="P32" s="75">
        <f t="shared" ca="1" si="3"/>
        <v>0</v>
      </c>
      <c r="Q32" s="75">
        <f t="shared" ca="1" si="3"/>
        <v>0</v>
      </c>
      <c r="R32" s="75">
        <f t="shared" ca="1" si="3"/>
        <v>0</v>
      </c>
      <c r="S32" s="75">
        <f t="shared" ca="1" si="3"/>
        <v>0</v>
      </c>
      <c r="T32" s="75">
        <f t="shared" ca="1" si="3"/>
        <v>0</v>
      </c>
      <c r="U32" s="75">
        <f t="shared" ca="1" si="3"/>
        <v>0</v>
      </c>
      <c r="V32" s="75">
        <f t="shared" ca="1" si="3"/>
        <v>0</v>
      </c>
      <c r="W32" s="75">
        <f t="shared" ca="1" si="3"/>
        <v>0</v>
      </c>
      <c r="X32" s="75">
        <f t="shared" ca="1" si="3"/>
        <v>0</v>
      </c>
      <c r="Y32" s="75">
        <f t="shared" ca="1" si="3"/>
        <v>0</v>
      </c>
      <c r="Z32" s="75">
        <f t="shared" ca="1" si="3"/>
        <v>0</v>
      </c>
      <c r="AA32" s="75">
        <f t="shared" ca="1" si="3"/>
        <v>0</v>
      </c>
      <c r="AB32" s="75">
        <f t="shared" ca="1" si="3"/>
        <v>0</v>
      </c>
      <c r="AC32" s="75">
        <f t="shared" ca="1" si="3"/>
        <v>0</v>
      </c>
      <c r="AD32" s="75">
        <f t="shared" ca="1" si="3"/>
        <v>0</v>
      </c>
      <c r="AE32" s="75">
        <f t="shared" ca="1" si="3"/>
        <v>0</v>
      </c>
      <c r="AF32" s="75">
        <f t="shared" ca="1" si="3"/>
        <v>0</v>
      </c>
      <c r="AG32" s="75">
        <f t="shared" ca="1" si="3"/>
        <v>0</v>
      </c>
      <c r="AH32" s="75">
        <f t="shared" ca="1" si="3"/>
        <v>0</v>
      </c>
      <c r="AI32" s="75">
        <f t="shared" ca="1" si="3"/>
        <v>0</v>
      </c>
      <c r="AJ32" s="75">
        <f t="shared" ca="1" si="3"/>
        <v>0</v>
      </c>
      <c r="AK32" s="75">
        <f t="shared" ca="1" si="3"/>
        <v>0</v>
      </c>
      <c r="AL32" s="75">
        <f t="shared" ca="1" si="3"/>
        <v>0</v>
      </c>
    </row>
    <row r="33" spans="2:38" ht="6.75" customHeight="1"/>
    <row r="34" spans="2:38" s="96" customFormat="1" ht="15.75">
      <c r="B34" s="99" t="s">
        <v>184</v>
      </c>
      <c r="C34" s="75">
        <f t="shared" ref="C34:AL34" ca="1" si="4">+C7+C32</f>
        <v>0</v>
      </c>
      <c r="D34" s="75">
        <f t="shared" ca="1" si="4"/>
        <v>0</v>
      </c>
      <c r="E34" s="75">
        <f t="shared" ca="1" si="4"/>
        <v>0</v>
      </c>
      <c r="F34" s="75">
        <f t="shared" ca="1" si="4"/>
        <v>0</v>
      </c>
      <c r="G34" s="75">
        <f t="shared" ca="1" si="4"/>
        <v>0</v>
      </c>
      <c r="H34" s="75">
        <f t="shared" ca="1" si="4"/>
        <v>0</v>
      </c>
      <c r="I34" s="75">
        <f t="shared" ca="1" si="4"/>
        <v>0</v>
      </c>
      <c r="J34" s="75">
        <f t="shared" ca="1" si="4"/>
        <v>0</v>
      </c>
      <c r="K34" s="75">
        <f t="shared" ca="1" si="4"/>
        <v>0</v>
      </c>
      <c r="L34" s="75">
        <f t="shared" ca="1" si="4"/>
        <v>0</v>
      </c>
      <c r="M34" s="75">
        <f t="shared" ca="1" si="4"/>
        <v>0</v>
      </c>
      <c r="N34" s="75">
        <f t="shared" ca="1" si="4"/>
        <v>0</v>
      </c>
      <c r="O34" s="75">
        <f t="shared" ca="1" si="4"/>
        <v>0</v>
      </c>
      <c r="P34" s="75">
        <f t="shared" ca="1" si="4"/>
        <v>0</v>
      </c>
      <c r="Q34" s="75">
        <f t="shared" ca="1" si="4"/>
        <v>0</v>
      </c>
      <c r="R34" s="75">
        <f t="shared" ca="1" si="4"/>
        <v>0</v>
      </c>
      <c r="S34" s="75">
        <f t="shared" ca="1" si="4"/>
        <v>0</v>
      </c>
      <c r="T34" s="75">
        <f t="shared" ca="1" si="4"/>
        <v>0</v>
      </c>
      <c r="U34" s="75">
        <f t="shared" ca="1" si="4"/>
        <v>0</v>
      </c>
      <c r="V34" s="75">
        <f t="shared" ca="1" si="4"/>
        <v>0</v>
      </c>
      <c r="W34" s="75">
        <f t="shared" ca="1" si="4"/>
        <v>0</v>
      </c>
      <c r="X34" s="75">
        <f t="shared" ca="1" si="4"/>
        <v>0</v>
      </c>
      <c r="Y34" s="75">
        <f t="shared" ca="1" si="4"/>
        <v>0</v>
      </c>
      <c r="Z34" s="75">
        <f t="shared" ca="1" si="4"/>
        <v>0</v>
      </c>
      <c r="AA34" s="75">
        <f t="shared" ca="1" si="4"/>
        <v>0</v>
      </c>
      <c r="AB34" s="75">
        <f t="shared" ca="1" si="4"/>
        <v>0</v>
      </c>
      <c r="AC34" s="75">
        <f t="shared" ca="1" si="4"/>
        <v>0</v>
      </c>
      <c r="AD34" s="75">
        <f t="shared" ca="1" si="4"/>
        <v>0</v>
      </c>
      <c r="AE34" s="75">
        <f t="shared" ca="1" si="4"/>
        <v>0</v>
      </c>
      <c r="AF34" s="75">
        <f t="shared" ca="1" si="4"/>
        <v>0</v>
      </c>
      <c r="AG34" s="75">
        <f t="shared" ca="1" si="4"/>
        <v>0</v>
      </c>
      <c r="AH34" s="75">
        <f t="shared" ca="1" si="4"/>
        <v>0</v>
      </c>
      <c r="AI34" s="75">
        <f t="shared" ca="1" si="4"/>
        <v>0</v>
      </c>
      <c r="AJ34" s="75">
        <f t="shared" ca="1" si="4"/>
        <v>0</v>
      </c>
      <c r="AK34" s="75">
        <f t="shared" ca="1" si="4"/>
        <v>0</v>
      </c>
      <c r="AL34" s="75">
        <f t="shared" ca="1" si="4"/>
        <v>0</v>
      </c>
    </row>
    <row r="35" spans="2:38" ht="5.25" customHeight="1"/>
    <row r="36" spans="2:38" ht="15.75">
      <c r="B36" s="5" t="s">
        <v>438</v>
      </c>
      <c r="C36" s="282">
        <f>-'Otros Gastos'!D43</f>
        <v>0</v>
      </c>
      <c r="D36" s="282">
        <f>-'Otros Gastos'!E43</f>
        <v>0</v>
      </c>
      <c r="E36" s="282">
        <f>-'Otros Gastos'!F43</f>
        <v>0</v>
      </c>
      <c r="F36" s="282">
        <f>-'Otros Gastos'!G43</f>
        <v>0</v>
      </c>
      <c r="G36" s="282">
        <f>-'Otros Gastos'!H43</f>
        <v>0</v>
      </c>
      <c r="H36" s="282">
        <f>-'Otros Gastos'!I43</f>
        <v>0</v>
      </c>
      <c r="I36" s="282">
        <f>-'Otros Gastos'!J43</f>
        <v>0</v>
      </c>
      <c r="J36" s="282">
        <f>-'Otros Gastos'!K43</f>
        <v>0</v>
      </c>
      <c r="K36" s="282">
        <f>-'Otros Gastos'!L43</f>
        <v>0</v>
      </c>
      <c r="L36" s="282">
        <f>-'Otros Gastos'!M43</f>
        <v>0</v>
      </c>
      <c r="M36" s="282">
        <f>-'Otros Gastos'!N43</f>
        <v>0</v>
      </c>
      <c r="N36" s="282">
        <f>-'Otros Gastos'!O43</f>
        <v>0</v>
      </c>
      <c r="O36" s="282">
        <f>-'Otros Gastos'!P43</f>
        <v>0</v>
      </c>
      <c r="P36" s="282">
        <f>-'Otros Gastos'!Q43</f>
        <v>0</v>
      </c>
      <c r="Q36" s="282">
        <f>-'Otros Gastos'!R43</f>
        <v>0</v>
      </c>
      <c r="R36" s="282">
        <f>-'Otros Gastos'!S43</f>
        <v>0</v>
      </c>
      <c r="S36" s="282">
        <f>-'Otros Gastos'!T43</f>
        <v>0</v>
      </c>
      <c r="T36" s="282">
        <f>-'Otros Gastos'!U43</f>
        <v>0</v>
      </c>
      <c r="U36" s="282">
        <f>-'Otros Gastos'!V43</f>
        <v>0</v>
      </c>
      <c r="V36" s="282">
        <f>-'Otros Gastos'!W43</f>
        <v>0</v>
      </c>
      <c r="W36" s="282">
        <f>-'Otros Gastos'!X43</f>
        <v>0</v>
      </c>
      <c r="X36" s="282">
        <f>-'Otros Gastos'!Y43</f>
        <v>0</v>
      </c>
      <c r="Y36" s="282">
        <f>-'Otros Gastos'!Z43</f>
        <v>0</v>
      </c>
      <c r="Z36" s="282">
        <f>-'Otros Gastos'!AA43</f>
        <v>0</v>
      </c>
      <c r="AA36" s="282">
        <f>-'Otros Gastos'!AB43</f>
        <v>0</v>
      </c>
      <c r="AB36" s="282">
        <f>-'Otros Gastos'!AC43</f>
        <v>0</v>
      </c>
      <c r="AC36" s="282">
        <f>-'Otros Gastos'!AD43</f>
        <v>0</v>
      </c>
      <c r="AD36" s="282">
        <f>-'Otros Gastos'!AE43</f>
        <v>0</v>
      </c>
      <c r="AE36" s="282">
        <f>-'Otros Gastos'!AF43</f>
        <v>0</v>
      </c>
      <c r="AF36" s="282">
        <f>-'Otros Gastos'!AG43</f>
        <v>0</v>
      </c>
      <c r="AG36" s="282">
        <f>-'Otros Gastos'!AH43</f>
        <v>0</v>
      </c>
      <c r="AH36" s="282">
        <f>-'Otros Gastos'!AI43</f>
        <v>0</v>
      </c>
      <c r="AI36" s="282">
        <f>-'Otros Gastos'!AJ43</f>
        <v>0</v>
      </c>
      <c r="AJ36" s="282">
        <f>-'Otros Gastos'!AK43</f>
        <v>0</v>
      </c>
      <c r="AK36" s="282">
        <f>-'Otros Gastos'!AL43</f>
        <v>0</v>
      </c>
      <c r="AL36" s="282">
        <f>-'Otros Gastos'!AM43</f>
        <v>0</v>
      </c>
    </row>
    <row r="37" spans="2:38" ht="15.75">
      <c r="B37" s="5" t="s">
        <v>185</v>
      </c>
      <c r="C37" s="282">
        <f ca="1">-'Otros Gastos'!D44</f>
        <v>0</v>
      </c>
      <c r="D37" s="282">
        <f ca="1">-'Otros Gastos'!E44</f>
        <v>0</v>
      </c>
      <c r="E37" s="282">
        <f ca="1">-'Otros Gastos'!F44</f>
        <v>0</v>
      </c>
      <c r="F37" s="282">
        <f ca="1">-'Otros Gastos'!G44</f>
        <v>0</v>
      </c>
      <c r="G37" s="282">
        <f ca="1">-'Otros Gastos'!H44</f>
        <v>0</v>
      </c>
      <c r="H37" s="282">
        <f ca="1">-'Otros Gastos'!I44</f>
        <v>0</v>
      </c>
      <c r="I37" s="282">
        <f ca="1">-'Otros Gastos'!J44</f>
        <v>0</v>
      </c>
      <c r="J37" s="282">
        <f ca="1">-'Otros Gastos'!K44</f>
        <v>0</v>
      </c>
      <c r="K37" s="282">
        <f ca="1">-'Otros Gastos'!L44</f>
        <v>0</v>
      </c>
      <c r="L37" s="282">
        <f ca="1">-'Otros Gastos'!M44</f>
        <v>0</v>
      </c>
      <c r="M37" s="282">
        <f ca="1">-'Otros Gastos'!N44</f>
        <v>0</v>
      </c>
      <c r="N37" s="282">
        <f ca="1">-'Otros Gastos'!O44</f>
        <v>0</v>
      </c>
      <c r="O37" s="282">
        <f ca="1">-'Otros Gastos'!P44</f>
        <v>0</v>
      </c>
      <c r="P37" s="282">
        <f ca="1">-'Otros Gastos'!Q44</f>
        <v>0</v>
      </c>
      <c r="Q37" s="282">
        <f ca="1">-'Otros Gastos'!R44</f>
        <v>0</v>
      </c>
      <c r="R37" s="282">
        <f ca="1">-'Otros Gastos'!S44</f>
        <v>0</v>
      </c>
      <c r="S37" s="282">
        <f ca="1">-'Otros Gastos'!T44</f>
        <v>0</v>
      </c>
      <c r="T37" s="282">
        <f ca="1">-'Otros Gastos'!U44</f>
        <v>0</v>
      </c>
      <c r="U37" s="282">
        <f ca="1">-'Otros Gastos'!V44</f>
        <v>0</v>
      </c>
      <c r="V37" s="282">
        <f ca="1">-'Otros Gastos'!W44</f>
        <v>0</v>
      </c>
      <c r="W37" s="282">
        <f ca="1">-'Otros Gastos'!X44</f>
        <v>0</v>
      </c>
      <c r="X37" s="282">
        <f ca="1">-'Otros Gastos'!Y44</f>
        <v>0</v>
      </c>
      <c r="Y37" s="282">
        <f ca="1">-'Otros Gastos'!Z44</f>
        <v>0</v>
      </c>
      <c r="Z37" s="282">
        <f ca="1">-'Otros Gastos'!AA44</f>
        <v>0</v>
      </c>
      <c r="AA37" s="282">
        <f ca="1">-'Otros Gastos'!AB44</f>
        <v>0</v>
      </c>
      <c r="AB37" s="282">
        <f ca="1">-'Otros Gastos'!AC44</f>
        <v>0</v>
      </c>
      <c r="AC37" s="282">
        <f ca="1">-'Otros Gastos'!AD44</f>
        <v>0</v>
      </c>
      <c r="AD37" s="282">
        <f ca="1">-'Otros Gastos'!AE44</f>
        <v>0</v>
      </c>
      <c r="AE37" s="282">
        <f ca="1">-'Otros Gastos'!AF44</f>
        <v>0</v>
      </c>
      <c r="AF37" s="282">
        <f ca="1">-'Otros Gastos'!AG44</f>
        <v>0</v>
      </c>
      <c r="AG37" s="282">
        <f ca="1">-'Otros Gastos'!AH44</f>
        <v>0</v>
      </c>
      <c r="AH37" s="282">
        <f ca="1">-'Otros Gastos'!AI44</f>
        <v>0</v>
      </c>
      <c r="AI37" s="282">
        <f ca="1">-'Otros Gastos'!AJ44</f>
        <v>0</v>
      </c>
      <c r="AJ37" s="282">
        <f ca="1">-'Otros Gastos'!AK44</f>
        <v>0</v>
      </c>
      <c r="AK37" s="282">
        <f ca="1">-'Otros Gastos'!AL44</f>
        <v>0</v>
      </c>
      <c r="AL37" s="282">
        <f ca="1">-'Otros Gastos'!AM44</f>
        <v>0</v>
      </c>
    </row>
    <row r="38" spans="2:38" ht="3.75" customHeight="1"/>
    <row r="39" spans="2:38" s="96" customFormat="1" ht="15.75">
      <c r="B39" s="96" t="s">
        <v>186</v>
      </c>
      <c r="C39" s="75">
        <f ca="1">+C34+C36+C37</f>
        <v>0</v>
      </c>
      <c r="D39" s="75">
        <f t="shared" ref="D39:AL39" ca="1" si="5">+D34+D36+D37</f>
        <v>0</v>
      </c>
      <c r="E39" s="75">
        <f t="shared" ca="1" si="5"/>
        <v>0</v>
      </c>
      <c r="F39" s="75">
        <f t="shared" ca="1" si="5"/>
        <v>0</v>
      </c>
      <c r="G39" s="75">
        <f t="shared" ca="1" si="5"/>
        <v>0</v>
      </c>
      <c r="H39" s="75">
        <f t="shared" ca="1" si="5"/>
        <v>0</v>
      </c>
      <c r="I39" s="75">
        <f t="shared" ca="1" si="5"/>
        <v>0</v>
      </c>
      <c r="J39" s="75">
        <f t="shared" ca="1" si="5"/>
        <v>0</v>
      </c>
      <c r="K39" s="75">
        <f t="shared" ca="1" si="5"/>
        <v>0</v>
      </c>
      <c r="L39" s="75">
        <f t="shared" ca="1" si="5"/>
        <v>0</v>
      </c>
      <c r="M39" s="75">
        <f t="shared" ca="1" si="5"/>
        <v>0</v>
      </c>
      <c r="N39" s="75">
        <f t="shared" ca="1" si="5"/>
        <v>0</v>
      </c>
      <c r="O39" s="75">
        <f t="shared" ca="1" si="5"/>
        <v>0</v>
      </c>
      <c r="P39" s="75">
        <f t="shared" ca="1" si="5"/>
        <v>0</v>
      </c>
      <c r="Q39" s="75">
        <f t="shared" ca="1" si="5"/>
        <v>0</v>
      </c>
      <c r="R39" s="75">
        <f t="shared" ca="1" si="5"/>
        <v>0</v>
      </c>
      <c r="S39" s="75">
        <f t="shared" ca="1" si="5"/>
        <v>0</v>
      </c>
      <c r="T39" s="75">
        <f t="shared" ca="1" si="5"/>
        <v>0</v>
      </c>
      <c r="U39" s="75">
        <f t="shared" ca="1" si="5"/>
        <v>0</v>
      </c>
      <c r="V39" s="75">
        <f t="shared" ca="1" si="5"/>
        <v>0</v>
      </c>
      <c r="W39" s="75">
        <f t="shared" ca="1" si="5"/>
        <v>0</v>
      </c>
      <c r="X39" s="75">
        <f t="shared" ca="1" si="5"/>
        <v>0</v>
      </c>
      <c r="Y39" s="75">
        <f t="shared" ca="1" si="5"/>
        <v>0</v>
      </c>
      <c r="Z39" s="75">
        <f t="shared" ca="1" si="5"/>
        <v>0</v>
      </c>
      <c r="AA39" s="75">
        <f t="shared" ca="1" si="5"/>
        <v>0</v>
      </c>
      <c r="AB39" s="75">
        <f t="shared" ca="1" si="5"/>
        <v>0</v>
      </c>
      <c r="AC39" s="75">
        <f t="shared" ca="1" si="5"/>
        <v>0</v>
      </c>
      <c r="AD39" s="75">
        <f t="shared" ca="1" si="5"/>
        <v>0</v>
      </c>
      <c r="AE39" s="75">
        <f t="shared" ca="1" si="5"/>
        <v>0</v>
      </c>
      <c r="AF39" s="75">
        <f t="shared" ca="1" si="5"/>
        <v>0</v>
      </c>
      <c r="AG39" s="75">
        <f t="shared" ca="1" si="5"/>
        <v>0</v>
      </c>
      <c r="AH39" s="75">
        <f t="shared" ca="1" si="5"/>
        <v>0</v>
      </c>
      <c r="AI39" s="75">
        <f t="shared" ca="1" si="5"/>
        <v>0</v>
      </c>
      <c r="AJ39" s="75">
        <f t="shared" ca="1" si="5"/>
        <v>0</v>
      </c>
      <c r="AK39" s="75">
        <f t="shared" ca="1" si="5"/>
        <v>0</v>
      </c>
      <c r="AL39" s="75">
        <f t="shared" ca="1" si="5"/>
        <v>0</v>
      </c>
    </row>
    <row r="40" spans="2:38" ht="6.75" customHeight="1">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row>
    <row r="41" spans="2:38" ht="15.75">
      <c r="B41" s="5" t="str">
        <f>"Impuestos -"&amp;'Otros Gastos'!B50</f>
        <v>Impuestos -IRPF Retenciones empresario individual</v>
      </c>
      <c r="C41" s="282">
        <f ca="1">-SUM('Otros Gastos'!D50:D51)</f>
        <v>0</v>
      </c>
      <c r="D41" s="282">
        <f ca="1">-SUM('Otros Gastos'!E50:E51)</f>
        <v>0</v>
      </c>
      <c r="E41" s="282">
        <f ca="1">-SUM('Otros Gastos'!F50:F51)</f>
        <v>0</v>
      </c>
      <c r="F41" s="282">
        <f ca="1">-SUM('Otros Gastos'!G50:G51)</f>
        <v>0</v>
      </c>
      <c r="G41" s="282">
        <f ca="1">-SUM('Otros Gastos'!H50:H51)</f>
        <v>0</v>
      </c>
      <c r="H41" s="282">
        <f ca="1">-SUM('Otros Gastos'!I50:I51)</f>
        <v>0</v>
      </c>
      <c r="I41" s="282">
        <f ca="1">-SUM('Otros Gastos'!J50:J51)</f>
        <v>0</v>
      </c>
      <c r="J41" s="282">
        <f ca="1">-SUM('Otros Gastos'!K50:K51)</f>
        <v>0</v>
      </c>
      <c r="K41" s="282">
        <f ca="1">-SUM('Otros Gastos'!L50:L51)</f>
        <v>0</v>
      </c>
      <c r="L41" s="282">
        <f ca="1">-SUM('Otros Gastos'!M50:M51)</f>
        <v>0</v>
      </c>
      <c r="M41" s="282">
        <f ca="1">-SUM('Otros Gastos'!N50:N51)</f>
        <v>0</v>
      </c>
      <c r="N41" s="282">
        <f ca="1">-SUM('Otros Gastos'!O50:O51)</f>
        <v>0</v>
      </c>
      <c r="O41" s="282">
        <f ca="1">-SUM('Otros Gastos'!P50:P51)</f>
        <v>0</v>
      </c>
      <c r="P41" s="282">
        <f ca="1">-SUM('Otros Gastos'!Q50:Q51)</f>
        <v>0</v>
      </c>
      <c r="Q41" s="282">
        <f ca="1">-SUM('Otros Gastos'!R50:R51)</f>
        <v>0</v>
      </c>
      <c r="R41" s="282">
        <f ca="1">-SUM('Otros Gastos'!S50:S51)</f>
        <v>0</v>
      </c>
      <c r="S41" s="282">
        <f ca="1">-SUM('Otros Gastos'!T50:T51)</f>
        <v>0</v>
      </c>
      <c r="T41" s="282">
        <f ca="1">-SUM('Otros Gastos'!U50:U51)</f>
        <v>0</v>
      </c>
      <c r="U41" s="282">
        <f ca="1">-SUM('Otros Gastos'!V50:V51)</f>
        <v>0</v>
      </c>
      <c r="V41" s="282">
        <f ca="1">-SUM('Otros Gastos'!W50:W51)</f>
        <v>0</v>
      </c>
      <c r="W41" s="282">
        <f ca="1">-SUM('Otros Gastos'!X50:X51)</f>
        <v>0</v>
      </c>
      <c r="X41" s="282">
        <f ca="1">-SUM('Otros Gastos'!Y50:Y51)</f>
        <v>0</v>
      </c>
      <c r="Y41" s="282">
        <f ca="1">-SUM('Otros Gastos'!Z50:Z51)</f>
        <v>0</v>
      </c>
      <c r="Z41" s="282">
        <f ca="1">-SUM('Otros Gastos'!AA50:AA51)</f>
        <v>0</v>
      </c>
      <c r="AA41" s="282">
        <f ca="1">-SUM('Otros Gastos'!AB50:AB51)</f>
        <v>0</v>
      </c>
      <c r="AB41" s="282">
        <f ca="1">-SUM('Otros Gastos'!AC50:AC51)</f>
        <v>0</v>
      </c>
      <c r="AC41" s="282">
        <f ca="1">-SUM('Otros Gastos'!AD50:AD51)</f>
        <v>0</v>
      </c>
      <c r="AD41" s="282">
        <f ca="1">-SUM('Otros Gastos'!AE50:AE51)</f>
        <v>0</v>
      </c>
      <c r="AE41" s="282">
        <f ca="1">-SUM('Otros Gastos'!AF50:AF51)</f>
        <v>0</v>
      </c>
      <c r="AF41" s="282">
        <f ca="1">-SUM('Otros Gastos'!AG50:AG51)</f>
        <v>0</v>
      </c>
      <c r="AG41" s="282">
        <f ca="1">-SUM('Otros Gastos'!AH50:AH51)</f>
        <v>0</v>
      </c>
      <c r="AH41" s="282">
        <f ca="1">-SUM('Otros Gastos'!AI50:AI51)</f>
        <v>0</v>
      </c>
      <c r="AI41" s="282">
        <f ca="1">-SUM('Otros Gastos'!AJ50:AJ51)</f>
        <v>0</v>
      </c>
      <c r="AJ41" s="282">
        <f ca="1">-SUM('Otros Gastos'!AK50:AK51)</f>
        <v>0</v>
      </c>
      <c r="AK41" s="282">
        <f ca="1">-SUM('Otros Gastos'!AL50:AL51)</f>
        <v>0</v>
      </c>
      <c r="AL41" s="282">
        <f ca="1">-SUM('Otros Gastos'!AM50:AM51)</f>
        <v>0</v>
      </c>
    </row>
    <row r="42" spans="2:38" ht="6.75" customHeight="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row r="43" spans="2:38" ht="15.75">
      <c r="B43" s="99" t="s">
        <v>578</v>
      </c>
      <c r="C43" s="75">
        <f ca="1">C39+C41</f>
        <v>0</v>
      </c>
      <c r="D43" s="75">
        <f t="shared" ref="D43:AL43" ca="1" si="6">D39+D41</f>
        <v>0</v>
      </c>
      <c r="E43" s="75">
        <f t="shared" ca="1" si="6"/>
        <v>0</v>
      </c>
      <c r="F43" s="75">
        <f t="shared" ca="1" si="6"/>
        <v>0</v>
      </c>
      <c r="G43" s="75">
        <f t="shared" ca="1" si="6"/>
        <v>0</v>
      </c>
      <c r="H43" s="75">
        <f t="shared" ca="1" si="6"/>
        <v>0</v>
      </c>
      <c r="I43" s="75">
        <f t="shared" ca="1" si="6"/>
        <v>0</v>
      </c>
      <c r="J43" s="75">
        <f t="shared" ca="1" si="6"/>
        <v>0</v>
      </c>
      <c r="K43" s="75">
        <f t="shared" ca="1" si="6"/>
        <v>0</v>
      </c>
      <c r="L43" s="75">
        <f t="shared" ca="1" si="6"/>
        <v>0</v>
      </c>
      <c r="M43" s="75">
        <f t="shared" ca="1" si="6"/>
        <v>0</v>
      </c>
      <c r="N43" s="75">
        <f t="shared" ca="1" si="6"/>
        <v>0</v>
      </c>
      <c r="O43" s="75">
        <f t="shared" ca="1" si="6"/>
        <v>0</v>
      </c>
      <c r="P43" s="75">
        <f t="shared" ca="1" si="6"/>
        <v>0</v>
      </c>
      <c r="Q43" s="75">
        <f t="shared" ca="1" si="6"/>
        <v>0</v>
      </c>
      <c r="R43" s="75">
        <f t="shared" ca="1" si="6"/>
        <v>0</v>
      </c>
      <c r="S43" s="75">
        <f t="shared" ca="1" si="6"/>
        <v>0</v>
      </c>
      <c r="T43" s="75">
        <f t="shared" ca="1" si="6"/>
        <v>0</v>
      </c>
      <c r="U43" s="75">
        <f t="shared" ca="1" si="6"/>
        <v>0</v>
      </c>
      <c r="V43" s="75">
        <f t="shared" ca="1" si="6"/>
        <v>0</v>
      </c>
      <c r="W43" s="75">
        <f t="shared" ca="1" si="6"/>
        <v>0</v>
      </c>
      <c r="X43" s="75">
        <f t="shared" ca="1" si="6"/>
        <v>0</v>
      </c>
      <c r="Y43" s="75">
        <f t="shared" ca="1" si="6"/>
        <v>0</v>
      </c>
      <c r="Z43" s="75">
        <f t="shared" ca="1" si="6"/>
        <v>0</v>
      </c>
      <c r="AA43" s="75">
        <f t="shared" ca="1" si="6"/>
        <v>0</v>
      </c>
      <c r="AB43" s="75">
        <f t="shared" ca="1" si="6"/>
        <v>0</v>
      </c>
      <c r="AC43" s="75">
        <f t="shared" ca="1" si="6"/>
        <v>0</v>
      </c>
      <c r="AD43" s="75">
        <f t="shared" ca="1" si="6"/>
        <v>0</v>
      </c>
      <c r="AE43" s="75">
        <f t="shared" ca="1" si="6"/>
        <v>0</v>
      </c>
      <c r="AF43" s="75">
        <f t="shared" ca="1" si="6"/>
        <v>0</v>
      </c>
      <c r="AG43" s="75">
        <f t="shared" ca="1" si="6"/>
        <v>0</v>
      </c>
      <c r="AH43" s="75">
        <f t="shared" ca="1" si="6"/>
        <v>0</v>
      </c>
      <c r="AI43" s="75">
        <f t="shared" ca="1" si="6"/>
        <v>0</v>
      </c>
      <c r="AJ43" s="75">
        <f t="shared" ca="1" si="6"/>
        <v>0</v>
      </c>
      <c r="AK43" s="75">
        <f t="shared" ca="1" si="6"/>
        <v>0</v>
      </c>
      <c r="AL43" s="75">
        <f t="shared" ca="1" si="6"/>
        <v>0</v>
      </c>
    </row>
    <row r="44" spans="2:38" ht="9" customHeight="1">
      <c r="B44" s="99"/>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row>
    <row r="45" spans="2:38" ht="15.75">
      <c r="B45" s="13" t="s">
        <v>187</v>
      </c>
      <c r="C45" s="15">
        <f ca="1">+C43</f>
        <v>0</v>
      </c>
      <c r="D45" s="15">
        <f ca="1">+C45+D43</f>
        <v>0</v>
      </c>
      <c r="E45" s="15">
        <f t="shared" ref="E45:AL45" ca="1" si="7">+D45+E43</f>
        <v>0</v>
      </c>
      <c r="F45" s="15">
        <f t="shared" ca="1" si="7"/>
        <v>0</v>
      </c>
      <c r="G45" s="15">
        <f t="shared" ca="1" si="7"/>
        <v>0</v>
      </c>
      <c r="H45" s="15">
        <f t="shared" ca="1" si="7"/>
        <v>0</v>
      </c>
      <c r="I45" s="15">
        <f t="shared" ca="1" si="7"/>
        <v>0</v>
      </c>
      <c r="J45" s="15">
        <f t="shared" ca="1" si="7"/>
        <v>0</v>
      </c>
      <c r="K45" s="15">
        <f t="shared" ca="1" si="7"/>
        <v>0</v>
      </c>
      <c r="L45" s="15">
        <f t="shared" ca="1" si="7"/>
        <v>0</v>
      </c>
      <c r="M45" s="15">
        <f t="shared" ca="1" si="7"/>
        <v>0</v>
      </c>
      <c r="N45" s="15">
        <f t="shared" ca="1" si="7"/>
        <v>0</v>
      </c>
      <c r="O45" s="15">
        <f t="shared" ca="1" si="7"/>
        <v>0</v>
      </c>
      <c r="P45" s="15">
        <f t="shared" ca="1" si="7"/>
        <v>0</v>
      </c>
      <c r="Q45" s="15">
        <f t="shared" ca="1" si="7"/>
        <v>0</v>
      </c>
      <c r="R45" s="15">
        <f t="shared" ca="1" si="7"/>
        <v>0</v>
      </c>
      <c r="S45" s="15">
        <f t="shared" ca="1" si="7"/>
        <v>0</v>
      </c>
      <c r="T45" s="15">
        <f t="shared" ca="1" si="7"/>
        <v>0</v>
      </c>
      <c r="U45" s="15">
        <f t="shared" ca="1" si="7"/>
        <v>0</v>
      </c>
      <c r="V45" s="15">
        <f t="shared" ca="1" si="7"/>
        <v>0</v>
      </c>
      <c r="W45" s="15">
        <f t="shared" ca="1" si="7"/>
        <v>0</v>
      </c>
      <c r="X45" s="15">
        <f t="shared" ca="1" si="7"/>
        <v>0</v>
      </c>
      <c r="Y45" s="15">
        <f t="shared" ca="1" si="7"/>
        <v>0</v>
      </c>
      <c r="Z45" s="15">
        <f t="shared" ca="1" si="7"/>
        <v>0</v>
      </c>
      <c r="AA45" s="15">
        <f t="shared" ca="1" si="7"/>
        <v>0</v>
      </c>
      <c r="AB45" s="15">
        <f t="shared" ca="1" si="7"/>
        <v>0</v>
      </c>
      <c r="AC45" s="15">
        <f t="shared" ca="1" si="7"/>
        <v>0</v>
      </c>
      <c r="AD45" s="15">
        <f t="shared" ca="1" si="7"/>
        <v>0</v>
      </c>
      <c r="AE45" s="15">
        <f t="shared" ca="1" si="7"/>
        <v>0</v>
      </c>
      <c r="AF45" s="15">
        <f t="shared" ca="1" si="7"/>
        <v>0</v>
      </c>
      <c r="AG45" s="15">
        <f t="shared" ca="1" si="7"/>
        <v>0</v>
      </c>
      <c r="AH45" s="15">
        <f t="shared" ca="1" si="7"/>
        <v>0</v>
      </c>
      <c r="AI45" s="15">
        <f t="shared" ca="1" si="7"/>
        <v>0</v>
      </c>
      <c r="AJ45" s="15">
        <f t="shared" ca="1" si="7"/>
        <v>0</v>
      </c>
      <c r="AK45" s="15">
        <f t="shared" ca="1" si="7"/>
        <v>0</v>
      </c>
      <c r="AL45" s="15">
        <f t="shared" ca="1" si="7"/>
        <v>0</v>
      </c>
    </row>
  </sheetData>
  <sheetProtection sheet="1" formatRows="0" insertColumns="0" insertRows="0" autoFilter="0"/>
  <mergeCells count="3">
    <mergeCell ref="C1:N1"/>
    <mergeCell ref="O1:Z1"/>
    <mergeCell ref="AA1:AL1"/>
  </mergeCells>
  <conditionalFormatting sqref="A1:XFD3 A46:XFD1048576 A4:B40 A41:A45">
    <cfRule type="cellIs" dxfId="197" priority="7" operator="equal">
      <formula>0</formula>
    </cfRule>
  </conditionalFormatting>
  <conditionalFormatting sqref="B1:B45">
    <cfRule type="cellIs" dxfId="196" priority="5" operator="equal">
      <formula>0</formula>
    </cfRule>
  </conditionalFormatting>
  <conditionalFormatting sqref="C1:AL1048576">
    <cfRule type="cellIs" dxfId="195" priority="1" operator="equal">
      <formula>0</formula>
    </cfRule>
  </conditionalFormatting>
  <conditionalFormatting sqref="C4:XFD45">
    <cfRule type="cellIs" dxfId="194" priority="2" operator="equal">
      <formula>0</formula>
    </cfRule>
  </conditionalFormatting>
  <pageMargins left="0.7" right="0.7" top="0.75" bottom="0.75" header="0.3" footer="0.3"/>
  <pageSetup paperSize="9" scale="50" orientation="portrait" r:id="rId1"/>
  <colBreaks count="2" manualBreakCount="2">
    <brk id="14" max="1048575" man="1"/>
    <brk id="2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tabColor rgb="FFFFC000"/>
  </sheetPr>
  <dimension ref="B1:AO56"/>
  <sheetViews>
    <sheetView workbookViewId="0"/>
  </sheetViews>
  <sheetFormatPr baseColWidth="10" defaultColWidth="11.42578125" defaultRowHeight="18.75" outlineLevelRow="1"/>
  <cols>
    <col min="1" max="1" width="11.42578125" style="31"/>
    <col min="2" max="2" width="45.28515625" style="31" customWidth="1"/>
    <col min="3" max="3" width="12" style="31" customWidth="1"/>
    <col min="4" max="4" width="10.85546875" style="31" customWidth="1"/>
    <col min="5" max="9" width="10.5703125" style="31" bestFit="1" customWidth="1"/>
    <col min="10" max="16384" width="11.42578125" style="31"/>
  </cols>
  <sheetData>
    <row r="1" spans="2:39" ht="30.75" customHeight="1">
      <c r="B1" s="112"/>
      <c r="C1" s="1135" t="str">
        <f>+'Resultados mensuales '!C1:N1</f>
        <v>2026/2027</v>
      </c>
      <c r="D1" s="1135"/>
      <c r="E1" s="1135"/>
      <c r="F1" s="1135"/>
      <c r="G1" s="1135"/>
      <c r="H1" s="1135"/>
      <c r="I1" s="1135"/>
      <c r="J1" s="1135"/>
      <c r="K1" s="1135"/>
      <c r="L1" s="1135"/>
      <c r="M1" s="1135"/>
      <c r="N1" s="1135"/>
      <c r="O1" s="1136" t="str">
        <f>+'Resultados mensuales '!O1:Z1</f>
        <v>2027/2028</v>
      </c>
      <c r="P1" s="1137"/>
      <c r="Q1" s="1137"/>
      <c r="R1" s="1137"/>
      <c r="S1" s="1137"/>
      <c r="T1" s="1137"/>
      <c r="U1" s="1137"/>
      <c r="V1" s="1137"/>
      <c r="W1" s="1137"/>
      <c r="X1" s="1137"/>
      <c r="Y1" s="1137"/>
      <c r="Z1" s="1138"/>
      <c r="AA1" s="1139" t="str">
        <f>+'Resultados mensuales '!AA1:AL1</f>
        <v>2028/2029</v>
      </c>
      <c r="AB1" s="1139"/>
      <c r="AC1" s="1139"/>
      <c r="AD1" s="1139"/>
      <c r="AE1" s="1139"/>
      <c r="AF1" s="1139"/>
      <c r="AG1" s="1139"/>
      <c r="AH1" s="1139"/>
      <c r="AI1" s="1139"/>
      <c r="AJ1" s="1139"/>
      <c r="AK1" s="1139"/>
      <c r="AL1" s="1140"/>
    </row>
    <row r="2" spans="2:39" s="114" customFormat="1" ht="18.75" customHeight="1">
      <c r="C2" s="14">
        <f>+Cuestionario!$C$13</f>
        <v>46113</v>
      </c>
      <c r="D2" s="14">
        <f>EDATE(C2,1)</f>
        <v>46143</v>
      </c>
      <c r="E2" s="14">
        <f t="shared" ref="E2:N2" si="0">EDATE(D2,1)</f>
        <v>46174</v>
      </c>
      <c r="F2" s="14">
        <f t="shared" si="0"/>
        <v>46204</v>
      </c>
      <c r="G2" s="14">
        <f t="shared" si="0"/>
        <v>46235</v>
      </c>
      <c r="H2" s="14">
        <f t="shared" si="0"/>
        <v>46266</v>
      </c>
      <c r="I2" s="14">
        <f t="shared" si="0"/>
        <v>46296</v>
      </c>
      <c r="J2" s="14">
        <f t="shared" si="0"/>
        <v>46327</v>
      </c>
      <c r="K2" s="14">
        <f t="shared" si="0"/>
        <v>46357</v>
      </c>
      <c r="L2" s="14">
        <f t="shared" si="0"/>
        <v>46388</v>
      </c>
      <c r="M2" s="14">
        <f t="shared" si="0"/>
        <v>46419</v>
      </c>
      <c r="N2" s="67">
        <f t="shared" si="0"/>
        <v>46447</v>
      </c>
      <c r="O2" s="139">
        <f>EDATE(N2,1)</f>
        <v>46478</v>
      </c>
      <c r="P2" s="70">
        <f t="shared" ref="P2:AL2" si="1">EDATE(O2,1)</f>
        <v>46508</v>
      </c>
      <c r="Q2" s="70">
        <f t="shared" si="1"/>
        <v>46539</v>
      </c>
      <c r="R2" s="70">
        <f t="shared" si="1"/>
        <v>46569</v>
      </c>
      <c r="S2" s="70">
        <f t="shared" si="1"/>
        <v>46600</v>
      </c>
      <c r="T2" s="70">
        <f t="shared" si="1"/>
        <v>46631</v>
      </c>
      <c r="U2" s="70">
        <f t="shared" si="1"/>
        <v>46661</v>
      </c>
      <c r="V2" s="70">
        <f t="shared" si="1"/>
        <v>46692</v>
      </c>
      <c r="W2" s="70">
        <f t="shared" si="1"/>
        <v>46722</v>
      </c>
      <c r="X2" s="70">
        <f t="shared" si="1"/>
        <v>46753</v>
      </c>
      <c r="Y2" s="70">
        <f t="shared" si="1"/>
        <v>46784</v>
      </c>
      <c r="Z2" s="140">
        <f t="shared" si="1"/>
        <v>46813</v>
      </c>
      <c r="AA2" s="68">
        <f t="shared" si="1"/>
        <v>46844</v>
      </c>
      <c r="AB2" s="14">
        <f t="shared" si="1"/>
        <v>46874</v>
      </c>
      <c r="AC2" s="14">
        <f t="shared" si="1"/>
        <v>46905</v>
      </c>
      <c r="AD2" s="14">
        <f t="shared" si="1"/>
        <v>46935</v>
      </c>
      <c r="AE2" s="14">
        <f t="shared" si="1"/>
        <v>46966</v>
      </c>
      <c r="AF2" s="14">
        <f t="shared" si="1"/>
        <v>46997</v>
      </c>
      <c r="AG2" s="14">
        <f t="shared" si="1"/>
        <v>47027</v>
      </c>
      <c r="AH2" s="14">
        <f t="shared" si="1"/>
        <v>47058</v>
      </c>
      <c r="AI2" s="14">
        <f t="shared" si="1"/>
        <v>47088</v>
      </c>
      <c r="AJ2" s="14">
        <f t="shared" si="1"/>
        <v>47119</v>
      </c>
      <c r="AK2" s="14">
        <f t="shared" si="1"/>
        <v>47150</v>
      </c>
      <c r="AL2" s="255">
        <f t="shared" si="1"/>
        <v>47178</v>
      </c>
    </row>
    <row r="3" spans="2:39">
      <c r="B3" s="31" t="s">
        <v>195</v>
      </c>
      <c r="C3" s="976">
        <f>+'Inversión-Financiación'!G46</f>
        <v>0</v>
      </c>
      <c r="D3" s="977">
        <f>+'Inversión-Financiación'!H46</f>
        <v>0</v>
      </c>
      <c r="E3" s="977">
        <f>+'Inversión-Financiación'!I46</f>
        <v>0</v>
      </c>
      <c r="F3" s="977">
        <f>+'Inversión-Financiación'!J46</f>
        <v>0</v>
      </c>
      <c r="G3" s="977">
        <f>+'Inversión-Financiación'!K46</f>
        <v>0</v>
      </c>
      <c r="H3" s="977">
        <f>+'Inversión-Financiación'!L46</f>
        <v>0</v>
      </c>
      <c r="I3" s="977">
        <f>+'Inversión-Financiación'!M46</f>
        <v>0</v>
      </c>
      <c r="J3" s="977">
        <f>+'Inversión-Financiación'!N46</f>
        <v>0</v>
      </c>
      <c r="K3" s="977">
        <f>+'Inversión-Financiación'!O46</f>
        <v>0</v>
      </c>
      <c r="L3" s="977">
        <f>+'Inversión-Financiación'!P46</f>
        <v>0</v>
      </c>
      <c r="M3" s="977">
        <f>+'Inversión-Financiación'!Q46</f>
        <v>0</v>
      </c>
      <c r="N3" s="978">
        <f>+'Inversión-Financiación'!R46</f>
        <v>0</v>
      </c>
      <c r="O3" s="979">
        <f>+'Inversión-Financiación'!S46</f>
        <v>0</v>
      </c>
      <c r="P3" s="977">
        <f>+'Inversión-Financiación'!T46</f>
        <v>0</v>
      </c>
      <c r="Q3" s="977">
        <f>+'Inversión-Financiación'!U46</f>
        <v>0</v>
      </c>
      <c r="R3" s="977">
        <f>+'Inversión-Financiación'!V46</f>
        <v>0</v>
      </c>
      <c r="S3" s="977">
        <f>+'Inversión-Financiación'!W46</f>
        <v>0</v>
      </c>
      <c r="T3" s="977">
        <f>+'Inversión-Financiación'!X46</f>
        <v>0</v>
      </c>
      <c r="U3" s="977">
        <f>+'Inversión-Financiación'!Y46</f>
        <v>0</v>
      </c>
      <c r="V3" s="977">
        <f>+'Inversión-Financiación'!Z46</f>
        <v>0</v>
      </c>
      <c r="W3" s="977">
        <f>+'Inversión-Financiación'!AA46</f>
        <v>0</v>
      </c>
      <c r="X3" s="977">
        <f>+'Inversión-Financiación'!AB46</f>
        <v>0</v>
      </c>
      <c r="Y3" s="977">
        <f>+'Inversión-Financiación'!AC46</f>
        <v>0</v>
      </c>
      <c r="Z3" s="980">
        <f>+'Inversión-Financiación'!AD46</f>
        <v>0</v>
      </c>
      <c r="AA3" s="976">
        <f>+'Inversión-Financiación'!AE46</f>
        <v>0</v>
      </c>
      <c r="AB3" s="977">
        <f>+'Inversión-Financiación'!AF46</f>
        <v>0</v>
      </c>
      <c r="AC3" s="977">
        <f>+'Inversión-Financiación'!AG46</f>
        <v>0</v>
      </c>
      <c r="AD3" s="977">
        <f>+'Inversión-Financiación'!AH46</f>
        <v>0</v>
      </c>
      <c r="AE3" s="977">
        <f>+'Inversión-Financiación'!AI46</f>
        <v>0</v>
      </c>
      <c r="AF3" s="977">
        <f>+'Inversión-Financiación'!AJ46</f>
        <v>0</v>
      </c>
      <c r="AG3" s="977">
        <f>+'Inversión-Financiación'!AK46</f>
        <v>0</v>
      </c>
      <c r="AH3" s="977">
        <f>+'Inversión-Financiación'!AL46</f>
        <v>0</v>
      </c>
      <c r="AI3" s="977">
        <f>+'Inversión-Financiación'!AM46</f>
        <v>0</v>
      </c>
      <c r="AJ3" s="977">
        <f>+'Inversión-Financiación'!AN46</f>
        <v>0</v>
      </c>
      <c r="AK3" s="977">
        <f>+'Inversión-Financiación'!AO46</f>
        <v>0</v>
      </c>
      <c r="AL3" s="978">
        <f>+'Inversión-Financiación'!AP46</f>
        <v>0</v>
      </c>
    </row>
    <row r="4" spans="2:39">
      <c r="B4" s="31" t="s">
        <v>110</v>
      </c>
      <c r="C4" s="976">
        <f>+'INGRESOS-GASTOS'!G33+'INGRESOS-GASTOS'!G65+Seguimiento!E45</f>
        <v>0</v>
      </c>
      <c r="D4" s="977">
        <f>+'INGRESOS-GASTOS'!H33+'INGRESOS-GASTOS'!H65+Seguimiento!F45</f>
        <v>0</v>
      </c>
      <c r="E4" s="977">
        <f>+'INGRESOS-GASTOS'!I33+'INGRESOS-GASTOS'!I65+Seguimiento!G45</f>
        <v>0</v>
      </c>
      <c r="F4" s="977">
        <f>+'INGRESOS-GASTOS'!J33+'INGRESOS-GASTOS'!J65+Seguimiento!H45</f>
        <v>0</v>
      </c>
      <c r="G4" s="977">
        <f>+'INGRESOS-GASTOS'!K33+'INGRESOS-GASTOS'!K65+Seguimiento!I45</f>
        <v>0</v>
      </c>
      <c r="H4" s="977">
        <f>+'INGRESOS-GASTOS'!L33+'INGRESOS-GASTOS'!L65+Seguimiento!J45</f>
        <v>0</v>
      </c>
      <c r="I4" s="977">
        <f>+'INGRESOS-GASTOS'!M33+'INGRESOS-GASTOS'!M65+Seguimiento!K45</f>
        <v>0</v>
      </c>
      <c r="J4" s="977">
        <f>+'INGRESOS-GASTOS'!N33+'INGRESOS-GASTOS'!N65+Seguimiento!L45</f>
        <v>0</v>
      </c>
      <c r="K4" s="977">
        <f>+'INGRESOS-GASTOS'!O33+'INGRESOS-GASTOS'!O65+Seguimiento!M45</f>
        <v>0</v>
      </c>
      <c r="L4" s="977">
        <f>+'INGRESOS-GASTOS'!P33+'INGRESOS-GASTOS'!P65+Seguimiento!N45</f>
        <v>0</v>
      </c>
      <c r="M4" s="977">
        <f>+'INGRESOS-GASTOS'!Q33+'INGRESOS-GASTOS'!Q65+Seguimiento!O45</f>
        <v>0</v>
      </c>
      <c r="N4" s="978">
        <f>+'INGRESOS-GASTOS'!R33+'INGRESOS-GASTOS'!R65+Seguimiento!P45</f>
        <v>0</v>
      </c>
      <c r="O4" s="979">
        <f>+'INGRESOS-GASTOS'!S33+'INGRESOS-GASTOS'!S65</f>
        <v>0</v>
      </c>
      <c r="P4" s="977">
        <f>+'INGRESOS-GASTOS'!T33+'INGRESOS-GASTOS'!T65</f>
        <v>0</v>
      </c>
      <c r="Q4" s="977">
        <f>+'INGRESOS-GASTOS'!U33+'INGRESOS-GASTOS'!U65</f>
        <v>0</v>
      </c>
      <c r="R4" s="977">
        <f>+'INGRESOS-GASTOS'!V33+'INGRESOS-GASTOS'!V65</f>
        <v>0</v>
      </c>
      <c r="S4" s="977">
        <f>+'INGRESOS-GASTOS'!W33+'INGRESOS-GASTOS'!W65</f>
        <v>0</v>
      </c>
      <c r="T4" s="977">
        <f>+'INGRESOS-GASTOS'!X33+'INGRESOS-GASTOS'!X65</f>
        <v>0</v>
      </c>
      <c r="U4" s="977">
        <f>+'INGRESOS-GASTOS'!Y33+'INGRESOS-GASTOS'!Y65</f>
        <v>0</v>
      </c>
      <c r="V4" s="977">
        <f>+'INGRESOS-GASTOS'!Z33+'INGRESOS-GASTOS'!Z65</f>
        <v>0</v>
      </c>
      <c r="W4" s="977">
        <f>+'INGRESOS-GASTOS'!AA33+'INGRESOS-GASTOS'!AA65</f>
        <v>0</v>
      </c>
      <c r="X4" s="977">
        <f>+'INGRESOS-GASTOS'!AB33+'INGRESOS-GASTOS'!AB65</f>
        <v>0</v>
      </c>
      <c r="Y4" s="977">
        <f>+'INGRESOS-GASTOS'!AC33+'INGRESOS-GASTOS'!AC65</f>
        <v>0</v>
      </c>
      <c r="Z4" s="980">
        <f>+'INGRESOS-GASTOS'!AD33+'INGRESOS-GASTOS'!AD65</f>
        <v>0</v>
      </c>
      <c r="AA4" s="976">
        <f>+'INGRESOS-GASTOS'!AE33+'INGRESOS-GASTOS'!AE65</f>
        <v>0</v>
      </c>
      <c r="AB4" s="977">
        <f>+'INGRESOS-GASTOS'!AF33+'INGRESOS-GASTOS'!AF65</f>
        <v>0</v>
      </c>
      <c r="AC4" s="977">
        <f>+'INGRESOS-GASTOS'!AG33+'INGRESOS-GASTOS'!AG65</f>
        <v>0</v>
      </c>
      <c r="AD4" s="977">
        <f>+'INGRESOS-GASTOS'!AH33+'INGRESOS-GASTOS'!AH65</f>
        <v>0</v>
      </c>
      <c r="AE4" s="977">
        <f>+'INGRESOS-GASTOS'!AI33+'INGRESOS-GASTOS'!AI65</f>
        <v>0</v>
      </c>
      <c r="AF4" s="977">
        <f>+'INGRESOS-GASTOS'!AJ33+'INGRESOS-GASTOS'!AJ65</f>
        <v>0</v>
      </c>
      <c r="AG4" s="977">
        <f>+'INGRESOS-GASTOS'!AK33+'INGRESOS-GASTOS'!AK65</f>
        <v>0</v>
      </c>
      <c r="AH4" s="977">
        <f>+'INGRESOS-GASTOS'!AL33+'INGRESOS-GASTOS'!AL65</f>
        <v>0</v>
      </c>
      <c r="AI4" s="977">
        <f>+'INGRESOS-GASTOS'!AM33+'INGRESOS-GASTOS'!AM65</f>
        <v>0</v>
      </c>
      <c r="AJ4" s="977">
        <f>+'INGRESOS-GASTOS'!AN33+'INGRESOS-GASTOS'!AN65</f>
        <v>0</v>
      </c>
      <c r="AK4" s="977">
        <f>+'INGRESOS-GASTOS'!AO33+'INGRESOS-GASTOS'!AO65</f>
        <v>0</v>
      </c>
      <c r="AL4" s="978">
        <f>+'INGRESOS-GASTOS'!AP33+'INGRESOS-GASTOS'!AP65</f>
        <v>0</v>
      </c>
    </row>
    <row r="5" spans="2:39" s="115" customFormat="1">
      <c r="B5" s="97" t="s">
        <v>208</v>
      </c>
      <c r="C5" s="981">
        <f>SUM(C3:C4)</f>
        <v>0</v>
      </c>
      <c r="D5" s="982">
        <f>SUM(D3:D4)</f>
        <v>0</v>
      </c>
      <c r="E5" s="982">
        <f t="shared" ref="E5:AL5" si="2">SUM(E3:E4)</f>
        <v>0</v>
      </c>
      <c r="F5" s="982">
        <f t="shared" si="2"/>
        <v>0</v>
      </c>
      <c r="G5" s="982">
        <f t="shared" si="2"/>
        <v>0</v>
      </c>
      <c r="H5" s="982">
        <f t="shared" si="2"/>
        <v>0</v>
      </c>
      <c r="I5" s="982">
        <f t="shared" si="2"/>
        <v>0</v>
      </c>
      <c r="J5" s="982">
        <f t="shared" si="2"/>
        <v>0</v>
      </c>
      <c r="K5" s="982">
        <f t="shared" si="2"/>
        <v>0</v>
      </c>
      <c r="L5" s="982">
        <f t="shared" si="2"/>
        <v>0</v>
      </c>
      <c r="M5" s="982">
        <f t="shared" si="2"/>
        <v>0</v>
      </c>
      <c r="N5" s="983">
        <f t="shared" si="2"/>
        <v>0</v>
      </c>
      <c r="O5" s="984">
        <f t="shared" si="2"/>
        <v>0</v>
      </c>
      <c r="P5" s="982">
        <f t="shared" si="2"/>
        <v>0</v>
      </c>
      <c r="Q5" s="982">
        <f t="shared" si="2"/>
        <v>0</v>
      </c>
      <c r="R5" s="982">
        <f t="shared" si="2"/>
        <v>0</v>
      </c>
      <c r="S5" s="982">
        <f t="shared" si="2"/>
        <v>0</v>
      </c>
      <c r="T5" s="982">
        <f t="shared" si="2"/>
        <v>0</v>
      </c>
      <c r="U5" s="982">
        <f t="shared" si="2"/>
        <v>0</v>
      </c>
      <c r="V5" s="982">
        <f t="shared" si="2"/>
        <v>0</v>
      </c>
      <c r="W5" s="982">
        <f t="shared" si="2"/>
        <v>0</v>
      </c>
      <c r="X5" s="982">
        <f t="shared" si="2"/>
        <v>0</v>
      </c>
      <c r="Y5" s="982">
        <f t="shared" si="2"/>
        <v>0</v>
      </c>
      <c r="Z5" s="985">
        <f t="shared" si="2"/>
        <v>0</v>
      </c>
      <c r="AA5" s="981">
        <f t="shared" si="2"/>
        <v>0</v>
      </c>
      <c r="AB5" s="982">
        <f t="shared" si="2"/>
        <v>0</v>
      </c>
      <c r="AC5" s="982">
        <f t="shared" si="2"/>
        <v>0</v>
      </c>
      <c r="AD5" s="982">
        <f t="shared" si="2"/>
        <v>0</v>
      </c>
      <c r="AE5" s="982">
        <f t="shared" si="2"/>
        <v>0</v>
      </c>
      <c r="AF5" s="982">
        <f t="shared" si="2"/>
        <v>0</v>
      </c>
      <c r="AG5" s="982">
        <f t="shared" si="2"/>
        <v>0</v>
      </c>
      <c r="AH5" s="982">
        <f t="shared" si="2"/>
        <v>0</v>
      </c>
      <c r="AI5" s="982">
        <f t="shared" si="2"/>
        <v>0</v>
      </c>
      <c r="AJ5" s="982">
        <f t="shared" si="2"/>
        <v>0</v>
      </c>
      <c r="AK5" s="982">
        <f t="shared" si="2"/>
        <v>0</v>
      </c>
      <c r="AL5" s="983">
        <f t="shared" si="2"/>
        <v>0</v>
      </c>
    </row>
    <row r="6" spans="2:39" ht="9" customHeight="1">
      <c r="B6" s="31" t="s">
        <v>44</v>
      </c>
      <c r="C6" s="986"/>
      <c r="D6" s="987"/>
      <c r="E6" s="987"/>
      <c r="F6" s="987"/>
      <c r="G6" s="987"/>
      <c r="H6" s="987"/>
      <c r="I6" s="987"/>
      <c r="J6" s="987"/>
      <c r="K6" s="987"/>
      <c r="L6" s="987"/>
      <c r="M6" s="987"/>
      <c r="N6" s="988"/>
      <c r="O6" s="987"/>
      <c r="P6" s="987"/>
      <c r="Q6" s="987"/>
      <c r="R6" s="987"/>
      <c r="S6" s="987"/>
      <c r="T6" s="987"/>
      <c r="U6" s="987"/>
      <c r="V6" s="987"/>
      <c r="W6" s="987"/>
      <c r="X6" s="987"/>
      <c r="Y6" s="987"/>
      <c r="Z6" s="987"/>
      <c r="AA6" s="989"/>
      <c r="AB6" s="987"/>
      <c r="AC6" s="987"/>
      <c r="AD6" s="987"/>
      <c r="AE6" s="987"/>
      <c r="AF6" s="987"/>
      <c r="AG6" s="987"/>
      <c r="AH6" s="987"/>
      <c r="AI6" s="987"/>
      <c r="AJ6" s="987"/>
      <c r="AK6" s="987"/>
      <c r="AL6" s="988"/>
    </row>
    <row r="7" spans="2:39">
      <c r="B7" s="31" t="s">
        <v>114</v>
      </c>
      <c r="C7" s="976">
        <f>-(+'INGRESOS-GASTOS'!G98+'INGRESOS-GASTOS'!G130)+Seguimiento!E46</f>
        <v>0</v>
      </c>
      <c r="D7" s="977">
        <f>-(+'INGRESOS-GASTOS'!H98+'INGRESOS-GASTOS'!H130)+Seguimiento!F46</f>
        <v>0</v>
      </c>
      <c r="E7" s="977">
        <f>-(+'INGRESOS-GASTOS'!I98+'INGRESOS-GASTOS'!I130)+Seguimiento!G46</f>
        <v>0</v>
      </c>
      <c r="F7" s="977">
        <f>-(+'INGRESOS-GASTOS'!J98+'INGRESOS-GASTOS'!J130)+Seguimiento!H46</f>
        <v>0</v>
      </c>
      <c r="G7" s="977">
        <f>-(+'INGRESOS-GASTOS'!K98+'INGRESOS-GASTOS'!K130)+Seguimiento!I46</f>
        <v>0</v>
      </c>
      <c r="H7" s="977">
        <f>-(+'INGRESOS-GASTOS'!L98+'INGRESOS-GASTOS'!L130)+Seguimiento!J46</f>
        <v>0</v>
      </c>
      <c r="I7" s="977">
        <f>-(+'INGRESOS-GASTOS'!M98+'INGRESOS-GASTOS'!M130)+Seguimiento!K46</f>
        <v>0</v>
      </c>
      <c r="J7" s="977">
        <f>-(+'INGRESOS-GASTOS'!N98+'INGRESOS-GASTOS'!N130)+Seguimiento!L46</f>
        <v>0</v>
      </c>
      <c r="K7" s="977">
        <f>-(+'INGRESOS-GASTOS'!O98+'INGRESOS-GASTOS'!O130)+Seguimiento!M46</f>
        <v>0</v>
      </c>
      <c r="L7" s="977">
        <f>-(+'INGRESOS-GASTOS'!P98+'INGRESOS-GASTOS'!P130)+Seguimiento!N46</f>
        <v>0</v>
      </c>
      <c r="M7" s="977">
        <f>-(+'INGRESOS-GASTOS'!Q98+'INGRESOS-GASTOS'!Q130)+Seguimiento!O46</f>
        <v>0</v>
      </c>
      <c r="N7" s="978">
        <f>-(+'INGRESOS-GASTOS'!R98+'INGRESOS-GASTOS'!R130)+Seguimiento!P46</f>
        <v>0</v>
      </c>
      <c r="O7" s="979">
        <f>-(+'INGRESOS-GASTOS'!S98+'INGRESOS-GASTOS'!S130)</f>
        <v>0</v>
      </c>
      <c r="P7" s="977">
        <f>-(+'INGRESOS-GASTOS'!T98+'INGRESOS-GASTOS'!T130)</f>
        <v>0</v>
      </c>
      <c r="Q7" s="977">
        <f>-(+'INGRESOS-GASTOS'!U98+'INGRESOS-GASTOS'!U130)</f>
        <v>0</v>
      </c>
      <c r="R7" s="977">
        <f>-(+'INGRESOS-GASTOS'!V98+'INGRESOS-GASTOS'!V130)</f>
        <v>0</v>
      </c>
      <c r="S7" s="977">
        <f>-(+'INGRESOS-GASTOS'!W98+'INGRESOS-GASTOS'!W130)</f>
        <v>0</v>
      </c>
      <c r="T7" s="977">
        <f>-(+'INGRESOS-GASTOS'!X98+'INGRESOS-GASTOS'!X130)</f>
        <v>0</v>
      </c>
      <c r="U7" s="977">
        <f>-(+'INGRESOS-GASTOS'!Y98+'INGRESOS-GASTOS'!Y130)</f>
        <v>0</v>
      </c>
      <c r="V7" s="977">
        <f>-(+'INGRESOS-GASTOS'!Z98+'INGRESOS-GASTOS'!Z130)</f>
        <v>0</v>
      </c>
      <c r="W7" s="977">
        <f>-(+'INGRESOS-GASTOS'!AA98+'INGRESOS-GASTOS'!AA130)</f>
        <v>0</v>
      </c>
      <c r="X7" s="977">
        <f>-(+'INGRESOS-GASTOS'!AB98+'INGRESOS-GASTOS'!AB130)</f>
        <v>0</v>
      </c>
      <c r="Y7" s="977">
        <f>-(+'INGRESOS-GASTOS'!AC98+'INGRESOS-GASTOS'!AC130)</f>
        <v>0</v>
      </c>
      <c r="Z7" s="980">
        <f>-(+'INGRESOS-GASTOS'!AD98+'INGRESOS-GASTOS'!AD130)</f>
        <v>0</v>
      </c>
      <c r="AA7" s="976">
        <f>-(+'INGRESOS-GASTOS'!AE98+'INGRESOS-GASTOS'!AE130)</f>
        <v>0</v>
      </c>
      <c r="AB7" s="977">
        <f>-(+'INGRESOS-GASTOS'!AF98+'INGRESOS-GASTOS'!AF130)</f>
        <v>0</v>
      </c>
      <c r="AC7" s="977">
        <f>-(+'INGRESOS-GASTOS'!AG98+'INGRESOS-GASTOS'!AG130)</f>
        <v>0</v>
      </c>
      <c r="AD7" s="977">
        <f>-(+'INGRESOS-GASTOS'!AH98+'INGRESOS-GASTOS'!AH130)</f>
        <v>0</v>
      </c>
      <c r="AE7" s="977">
        <f>-(+'INGRESOS-GASTOS'!AI98+'INGRESOS-GASTOS'!AI130)</f>
        <v>0</v>
      </c>
      <c r="AF7" s="977">
        <f>-(+'INGRESOS-GASTOS'!AJ98+'INGRESOS-GASTOS'!AJ130)</f>
        <v>0</v>
      </c>
      <c r="AG7" s="977">
        <f>-(+'INGRESOS-GASTOS'!AK98+'INGRESOS-GASTOS'!AK130)</f>
        <v>0</v>
      </c>
      <c r="AH7" s="977">
        <f>-(+'INGRESOS-GASTOS'!AL98+'INGRESOS-GASTOS'!AL130)</f>
        <v>0</v>
      </c>
      <c r="AI7" s="977">
        <f>-(+'INGRESOS-GASTOS'!AM98+'INGRESOS-GASTOS'!AM130)</f>
        <v>0</v>
      </c>
      <c r="AJ7" s="977">
        <f>-(+'INGRESOS-GASTOS'!AN98+'INGRESOS-GASTOS'!AN130)</f>
        <v>0</v>
      </c>
      <c r="AK7" s="977">
        <f>-(+'INGRESOS-GASTOS'!AO98+'INGRESOS-GASTOS'!AO130)</f>
        <v>0</v>
      </c>
      <c r="AL7" s="978">
        <f>-(+'INGRESOS-GASTOS'!AP98+'INGRESOS-GASTOS'!AP130)</f>
        <v>0</v>
      </c>
    </row>
    <row r="8" spans="2:39">
      <c r="B8" s="31" t="str">
        <f>+'Resultados mensuales '!B6</f>
        <v>Otros costes variables</v>
      </c>
      <c r="C8" s="976">
        <f>-(+'INGRESOS-GASTOS'!G148+'INGRESOS-GASTOS'!G166)</f>
        <v>0</v>
      </c>
      <c r="D8" s="977">
        <f>-(+'INGRESOS-GASTOS'!H148+'INGRESOS-GASTOS'!H166)</f>
        <v>0</v>
      </c>
      <c r="E8" s="977">
        <f>-(+'INGRESOS-GASTOS'!I148+'INGRESOS-GASTOS'!I166)</f>
        <v>0</v>
      </c>
      <c r="F8" s="977">
        <f>-(+'INGRESOS-GASTOS'!J148+'INGRESOS-GASTOS'!J166)</f>
        <v>0</v>
      </c>
      <c r="G8" s="977">
        <f>-(+'INGRESOS-GASTOS'!K148+'INGRESOS-GASTOS'!K166)</f>
        <v>0</v>
      </c>
      <c r="H8" s="977">
        <f>-(+'INGRESOS-GASTOS'!L148+'INGRESOS-GASTOS'!L166)</f>
        <v>0</v>
      </c>
      <c r="I8" s="977">
        <f>-(+'INGRESOS-GASTOS'!M148+'INGRESOS-GASTOS'!M166)</f>
        <v>0</v>
      </c>
      <c r="J8" s="977">
        <f>-(+'INGRESOS-GASTOS'!N148+'INGRESOS-GASTOS'!N166)</f>
        <v>0</v>
      </c>
      <c r="K8" s="977">
        <f>-(+'INGRESOS-GASTOS'!O148+'INGRESOS-GASTOS'!O166)</f>
        <v>0</v>
      </c>
      <c r="L8" s="977">
        <f>-(+'INGRESOS-GASTOS'!P148+'INGRESOS-GASTOS'!P166)</f>
        <v>0</v>
      </c>
      <c r="M8" s="977">
        <f>-(+'INGRESOS-GASTOS'!Q148+'INGRESOS-GASTOS'!Q166)</f>
        <v>0</v>
      </c>
      <c r="N8" s="978">
        <f>-(+'INGRESOS-GASTOS'!R148+'INGRESOS-GASTOS'!R166)</f>
        <v>0</v>
      </c>
      <c r="O8" s="979">
        <f>-(+'INGRESOS-GASTOS'!S148+'INGRESOS-GASTOS'!S166)</f>
        <v>0</v>
      </c>
      <c r="P8" s="977">
        <f>-(+'INGRESOS-GASTOS'!T148+'INGRESOS-GASTOS'!T166)</f>
        <v>0</v>
      </c>
      <c r="Q8" s="977">
        <f>-(+'INGRESOS-GASTOS'!U148+'INGRESOS-GASTOS'!U166)</f>
        <v>0</v>
      </c>
      <c r="R8" s="977">
        <f>-(+'INGRESOS-GASTOS'!V148+'INGRESOS-GASTOS'!V166)</f>
        <v>0</v>
      </c>
      <c r="S8" s="977">
        <f>-(+'INGRESOS-GASTOS'!W148+'INGRESOS-GASTOS'!W166)</f>
        <v>0</v>
      </c>
      <c r="T8" s="977">
        <f>-(+'INGRESOS-GASTOS'!X148+'INGRESOS-GASTOS'!X166)</f>
        <v>0</v>
      </c>
      <c r="U8" s="977">
        <f>-(+'INGRESOS-GASTOS'!Y148+'INGRESOS-GASTOS'!Y166)</f>
        <v>0</v>
      </c>
      <c r="V8" s="977">
        <f>-(+'INGRESOS-GASTOS'!Z148+'INGRESOS-GASTOS'!Z166)</f>
        <v>0</v>
      </c>
      <c r="W8" s="977">
        <f>-(+'INGRESOS-GASTOS'!AA148+'INGRESOS-GASTOS'!AA166)</f>
        <v>0</v>
      </c>
      <c r="X8" s="977">
        <f>-(+'INGRESOS-GASTOS'!AB148+'INGRESOS-GASTOS'!AB166)</f>
        <v>0</v>
      </c>
      <c r="Y8" s="977">
        <f>-(+'INGRESOS-GASTOS'!AC148+'INGRESOS-GASTOS'!AC166)</f>
        <v>0</v>
      </c>
      <c r="Z8" s="980">
        <f>-(+'INGRESOS-GASTOS'!AD148+'INGRESOS-GASTOS'!AD166)</f>
        <v>0</v>
      </c>
      <c r="AA8" s="976">
        <f>-(+'INGRESOS-GASTOS'!AE148+'INGRESOS-GASTOS'!AE166)</f>
        <v>0</v>
      </c>
      <c r="AB8" s="977">
        <f>-(+'INGRESOS-GASTOS'!AF148+'INGRESOS-GASTOS'!AF166)</f>
        <v>0</v>
      </c>
      <c r="AC8" s="977">
        <f>-(+'INGRESOS-GASTOS'!AG148+'INGRESOS-GASTOS'!AG166)</f>
        <v>0</v>
      </c>
      <c r="AD8" s="977">
        <f>-(+'INGRESOS-GASTOS'!AH148+'INGRESOS-GASTOS'!AH166)</f>
        <v>0</v>
      </c>
      <c r="AE8" s="977">
        <f>-(+'INGRESOS-GASTOS'!AI148+'INGRESOS-GASTOS'!AI166)</f>
        <v>0</v>
      </c>
      <c r="AF8" s="977">
        <f>-(+'INGRESOS-GASTOS'!AJ148+'INGRESOS-GASTOS'!AJ166)</f>
        <v>0</v>
      </c>
      <c r="AG8" s="977">
        <f>-(+'INGRESOS-GASTOS'!AK148+'INGRESOS-GASTOS'!AK166)</f>
        <v>0</v>
      </c>
      <c r="AH8" s="977">
        <f>-(+'INGRESOS-GASTOS'!AL148+'INGRESOS-GASTOS'!AL166)</f>
        <v>0</v>
      </c>
      <c r="AI8" s="977">
        <f>-(+'INGRESOS-GASTOS'!AM148+'INGRESOS-GASTOS'!AM166)</f>
        <v>0</v>
      </c>
      <c r="AJ8" s="977">
        <f>-(+'INGRESOS-GASTOS'!AN148+'INGRESOS-GASTOS'!AN166)</f>
        <v>0</v>
      </c>
      <c r="AK8" s="977">
        <f>-(+'INGRESOS-GASTOS'!AO148+'INGRESOS-GASTOS'!AO166)</f>
        <v>0</v>
      </c>
      <c r="AL8" s="978">
        <f>-(+'INGRESOS-GASTOS'!AP148+'INGRESOS-GASTOS'!AP166)</f>
        <v>0</v>
      </c>
    </row>
    <row r="9" spans="2:39" ht="6" customHeight="1">
      <c r="C9" s="986"/>
      <c r="D9" s="987"/>
      <c r="E9" s="987"/>
      <c r="F9" s="987"/>
      <c r="G9" s="987"/>
      <c r="H9" s="987"/>
      <c r="I9" s="987"/>
      <c r="J9" s="987"/>
      <c r="K9" s="987"/>
      <c r="L9" s="987"/>
      <c r="M9" s="987"/>
      <c r="N9" s="988"/>
      <c r="O9" s="987"/>
      <c r="P9" s="987"/>
      <c r="Q9" s="987"/>
      <c r="R9" s="987"/>
      <c r="S9" s="987"/>
      <c r="T9" s="987"/>
      <c r="U9" s="987"/>
      <c r="V9" s="987"/>
      <c r="W9" s="987"/>
      <c r="X9" s="987"/>
      <c r="Y9" s="987"/>
      <c r="Z9" s="987"/>
      <c r="AA9" s="989"/>
      <c r="AB9" s="987"/>
      <c r="AC9" s="987"/>
      <c r="AD9" s="987"/>
      <c r="AE9" s="987"/>
      <c r="AF9" s="987"/>
      <c r="AG9" s="987"/>
      <c r="AH9" s="987"/>
      <c r="AI9" s="987"/>
      <c r="AJ9" s="987"/>
      <c r="AK9" s="987"/>
      <c r="AL9" s="988"/>
    </row>
    <row r="10" spans="2:39">
      <c r="B10" s="117" t="str">
        <f>+'Resultados mensuales '!B9</f>
        <v>Sueldos y salarios</v>
      </c>
      <c r="C10" s="976">
        <f>-'Personal retribución'!K71+'Personal retribución'!K72</f>
        <v>0</v>
      </c>
      <c r="D10" s="977">
        <f>-'Personal retribución'!L71+'Personal retribución'!L72</f>
        <v>0</v>
      </c>
      <c r="E10" s="977">
        <f>-'Personal retribución'!M71+'Personal retribución'!M72</f>
        <v>0</v>
      </c>
      <c r="F10" s="977">
        <f>-'Personal retribución'!N71+'Personal retribución'!N72</f>
        <v>0</v>
      </c>
      <c r="G10" s="977">
        <f>-'Personal retribución'!O71+'Personal retribución'!O72</f>
        <v>0</v>
      </c>
      <c r="H10" s="977">
        <f>-'Personal retribución'!P71+'Personal retribución'!P72</f>
        <v>0</v>
      </c>
      <c r="I10" s="977">
        <f>-'Personal retribución'!Q71+'Personal retribución'!Q72</f>
        <v>0</v>
      </c>
      <c r="J10" s="977">
        <f>-'Personal retribución'!R71+'Personal retribución'!R72</f>
        <v>0</v>
      </c>
      <c r="K10" s="977">
        <f>-'Personal retribución'!S71+'Personal retribución'!S72</f>
        <v>0</v>
      </c>
      <c r="L10" s="977">
        <f>-'Personal retribución'!T71+'Personal retribución'!T72</f>
        <v>0</v>
      </c>
      <c r="M10" s="977">
        <f>-'Personal retribución'!U71+'Personal retribución'!U72</f>
        <v>0</v>
      </c>
      <c r="N10" s="978">
        <f>-'Personal retribución'!V71+'Personal retribución'!V72</f>
        <v>0</v>
      </c>
      <c r="O10" s="979">
        <f>-'Personal retribución'!W71+'Personal retribución'!W72</f>
        <v>0</v>
      </c>
      <c r="P10" s="977">
        <f>-'Personal retribución'!X71+'Personal retribución'!X72</f>
        <v>0</v>
      </c>
      <c r="Q10" s="977">
        <f>-'Personal retribución'!Y71+'Personal retribución'!Y72</f>
        <v>0</v>
      </c>
      <c r="R10" s="977">
        <f>-'Personal retribución'!Z71+'Personal retribución'!Z72</f>
        <v>0</v>
      </c>
      <c r="S10" s="977">
        <f>-'Personal retribución'!AA71+'Personal retribución'!AA72</f>
        <v>0</v>
      </c>
      <c r="T10" s="977">
        <f>-'Personal retribución'!AB71+'Personal retribución'!AB72</f>
        <v>0</v>
      </c>
      <c r="U10" s="977">
        <f>-'Personal retribución'!AC71+'Personal retribución'!AC72</f>
        <v>0</v>
      </c>
      <c r="V10" s="977">
        <f>-'Personal retribución'!AD71+'Personal retribución'!AD72</f>
        <v>0</v>
      </c>
      <c r="W10" s="977">
        <f>-'Personal retribución'!AE71+'Personal retribución'!AE72</f>
        <v>0</v>
      </c>
      <c r="X10" s="977">
        <f>-'Personal retribución'!AF71+'Personal retribución'!AF72</f>
        <v>0</v>
      </c>
      <c r="Y10" s="977">
        <f>-'Personal retribución'!AG71+'Personal retribución'!AG72</f>
        <v>0</v>
      </c>
      <c r="Z10" s="980">
        <f>-'Personal retribución'!AH71+'Personal retribución'!AH72</f>
        <v>0</v>
      </c>
      <c r="AA10" s="976">
        <f>-'Personal retribución'!AI71+'Personal retribución'!AI72</f>
        <v>0</v>
      </c>
      <c r="AB10" s="977">
        <f>-'Personal retribución'!AJ71+'Personal retribución'!AJ72</f>
        <v>0</v>
      </c>
      <c r="AC10" s="977">
        <f>-'Personal retribución'!AK71+'Personal retribución'!AK72</f>
        <v>0</v>
      </c>
      <c r="AD10" s="977">
        <f>-'Personal retribución'!AL71+'Personal retribución'!AL72</f>
        <v>0</v>
      </c>
      <c r="AE10" s="977">
        <f>-'Personal retribución'!AM71+'Personal retribución'!AM72</f>
        <v>0</v>
      </c>
      <c r="AF10" s="977">
        <f>-'Personal retribución'!AN71+'Personal retribución'!AN72</f>
        <v>0</v>
      </c>
      <c r="AG10" s="977">
        <f>-'Personal retribución'!AO71+'Personal retribución'!AO72</f>
        <v>0</v>
      </c>
      <c r="AH10" s="977">
        <f>-'Personal retribución'!AP71+'Personal retribución'!AP72</f>
        <v>0</v>
      </c>
      <c r="AI10" s="977">
        <f>-'Personal retribución'!AQ71+'Personal retribución'!AQ72</f>
        <v>0</v>
      </c>
      <c r="AJ10" s="977">
        <f>-'Personal retribución'!AR71+'Personal retribución'!AR72</f>
        <v>0</v>
      </c>
      <c r="AK10" s="977">
        <f>-'Personal retribución'!AS71+'Personal retribución'!AS72</f>
        <v>0</v>
      </c>
      <c r="AL10" s="978">
        <f>-'Personal retribución'!AT71+'Personal retribución'!AT72</f>
        <v>0</v>
      </c>
    </row>
    <row r="11" spans="2:39">
      <c r="B11" s="117" t="str">
        <f>+'Resultados mensuales '!B10</f>
        <v>Seguridad social</v>
      </c>
      <c r="C11" s="976">
        <f>+Seguimiento!E48</f>
        <v>0</v>
      </c>
      <c r="D11" s="977">
        <f>'Resultados mensuales '!C10+Seguimiento!F48</f>
        <v>0</v>
      </c>
      <c r="E11" s="977">
        <f>'Resultados mensuales '!D10+Seguimiento!G48</f>
        <v>0</v>
      </c>
      <c r="F11" s="977">
        <f>'Resultados mensuales '!E10+Seguimiento!H48</f>
        <v>0</v>
      </c>
      <c r="G11" s="977">
        <f>'Resultados mensuales '!F10+Seguimiento!I48</f>
        <v>0</v>
      </c>
      <c r="H11" s="977">
        <f>'Resultados mensuales '!G10+Seguimiento!J48</f>
        <v>0</v>
      </c>
      <c r="I11" s="977">
        <f>'Resultados mensuales '!H10+Seguimiento!K48</f>
        <v>0</v>
      </c>
      <c r="J11" s="977">
        <f>'Resultados mensuales '!I10+Seguimiento!L48</f>
        <v>0</v>
      </c>
      <c r="K11" s="977">
        <f>'Resultados mensuales '!J10+Seguimiento!M48</f>
        <v>0</v>
      </c>
      <c r="L11" s="977">
        <f>'Resultados mensuales '!K10+Seguimiento!N48</f>
        <v>0</v>
      </c>
      <c r="M11" s="977">
        <f>'Resultados mensuales '!L10+Seguimiento!O48</f>
        <v>0</v>
      </c>
      <c r="N11" s="978">
        <f>'Resultados mensuales '!M10+Seguimiento!P48</f>
        <v>0</v>
      </c>
      <c r="O11" s="979">
        <f>'Resultados mensuales '!N10</f>
        <v>0</v>
      </c>
      <c r="P11" s="977">
        <f>'Resultados mensuales '!O10</f>
        <v>0</v>
      </c>
      <c r="Q11" s="977">
        <f>'Resultados mensuales '!P10</f>
        <v>0</v>
      </c>
      <c r="R11" s="977">
        <f>'Resultados mensuales '!Q10</f>
        <v>0</v>
      </c>
      <c r="S11" s="977">
        <f>'Resultados mensuales '!R10</f>
        <v>0</v>
      </c>
      <c r="T11" s="977">
        <f>'Resultados mensuales '!S10</f>
        <v>0</v>
      </c>
      <c r="U11" s="977">
        <f>'Resultados mensuales '!T10</f>
        <v>0</v>
      </c>
      <c r="V11" s="977">
        <f>'Resultados mensuales '!U10</f>
        <v>0</v>
      </c>
      <c r="W11" s="977">
        <f>'Resultados mensuales '!V10</f>
        <v>0</v>
      </c>
      <c r="X11" s="977">
        <f>'Resultados mensuales '!W10</f>
        <v>0</v>
      </c>
      <c r="Y11" s="977">
        <f>'Resultados mensuales '!X10</f>
        <v>0</v>
      </c>
      <c r="Z11" s="980">
        <f>'Resultados mensuales '!Y10</f>
        <v>0</v>
      </c>
      <c r="AA11" s="976">
        <f>'Resultados mensuales '!Z10</f>
        <v>0</v>
      </c>
      <c r="AB11" s="977">
        <f>'Resultados mensuales '!AA10</f>
        <v>0</v>
      </c>
      <c r="AC11" s="977">
        <f>'Resultados mensuales '!AB10</f>
        <v>0</v>
      </c>
      <c r="AD11" s="977">
        <f>'Resultados mensuales '!AC10</f>
        <v>0</v>
      </c>
      <c r="AE11" s="977">
        <f>'Resultados mensuales '!AD10</f>
        <v>0</v>
      </c>
      <c r="AF11" s="977">
        <f>'Resultados mensuales '!AE10</f>
        <v>0</v>
      </c>
      <c r="AG11" s="977">
        <f>'Resultados mensuales '!AF10</f>
        <v>0</v>
      </c>
      <c r="AH11" s="977">
        <f>'Resultados mensuales '!AG10</f>
        <v>0</v>
      </c>
      <c r="AI11" s="977">
        <f>'Resultados mensuales '!AH10</f>
        <v>0</v>
      </c>
      <c r="AJ11" s="977">
        <f>'Resultados mensuales '!AI10</f>
        <v>0</v>
      </c>
      <c r="AK11" s="977">
        <f>'Resultados mensuales '!AJ10</f>
        <v>0</v>
      </c>
      <c r="AL11" s="978">
        <f>'Resultados mensuales '!AK10</f>
        <v>0</v>
      </c>
      <c r="AM11" s="258">
        <f>'Resultados mensuales '!AL10</f>
        <v>0</v>
      </c>
    </row>
    <row r="12" spans="2:39">
      <c r="B12" s="117" t="str">
        <f>+'Resultados mensuales '!B11</f>
        <v>Alquiler</v>
      </c>
      <c r="C12" s="976">
        <f>+'Resultados mensuales '!C11*(1+'Otros Gastos'!$C18)+'IRPF-IVA-IS'!G6</f>
        <v>0</v>
      </c>
      <c r="D12" s="977">
        <f>+'Resultados mensuales '!D11*(1+'Otros Gastos'!$C18)+'IRPF-IVA-IS'!H6</f>
        <v>0</v>
      </c>
      <c r="E12" s="977">
        <f>+'Resultados mensuales '!E11*(1+'Otros Gastos'!$C18)+'IRPF-IVA-IS'!I6</f>
        <v>0</v>
      </c>
      <c r="F12" s="977">
        <f>+'Resultados mensuales '!F11*(1+'Otros Gastos'!$C18)+'IRPF-IVA-IS'!J6</f>
        <v>0</v>
      </c>
      <c r="G12" s="977">
        <f>+'Resultados mensuales '!G11*(1+'Otros Gastos'!$C18)+'IRPF-IVA-IS'!K6</f>
        <v>0</v>
      </c>
      <c r="H12" s="977">
        <f>+'Resultados mensuales '!H11*(1+'Otros Gastos'!$C18)+'IRPF-IVA-IS'!L6</f>
        <v>0</v>
      </c>
      <c r="I12" s="977">
        <f>+'Resultados mensuales '!I11*(1+'Otros Gastos'!$C18)+'IRPF-IVA-IS'!M6</f>
        <v>0</v>
      </c>
      <c r="J12" s="977">
        <f>+'Resultados mensuales '!J11*(1+'Otros Gastos'!$C18)+'IRPF-IVA-IS'!N6</f>
        <v>0</v>
      </c>
      <c r="K12" s="977">
        <f>+'Resultados mensuales '!K11*(1+'Otros Gastos'!$C18)+'IRPF-IVA-IS'!O6</f>
        <v>0</v>
      </c>
      <c r="L12" s="977">
        <f>+'Resultados mensuales '!L11*(1+'Otros Gastos'!$C18)+'IRPF-IVA-IS'!P6</f>
        <v>0</v>
      </c>
      <c r="M12" s="977">
        <f>+'Resultados mensuales '!M11*(1+'Otros Gastos'!$C18)+'IRPF-IVA-IS'!Q6</f>
        <v>0</v>
      </c>
      <c r="N12" s="978">
        <f>+'Resultados mensuales '!N11*(1+'Otros Gastos'!$C18)+'IRPF-IVA-IS'!R6</f>
        <v>0</v>
      </c>
      <c r="O12" s="979">
        <f>+'Resultados mensuales '!O11*(1+'Otros Gastos'!$C18)+'IRPF-IVA-IS'!S6</f>
        <v>0</v>
      </c>
      <c r="P12" s="977">
        <f>+'Resultados mensuales '!P11*(1+'Otros Gastos'!$C18)+'IRPF-IVA-IS'!T6</f>
        <v>0</v>
      </c>
      <c r="Q12" s="977">
        <f>+'Resultados mensuales '!Q11*(1+'Otros Gastos'!$C18)+'IRPF-IVA-IS'!U6</f>
        <v>0</v>
      </c>
      <c r="R12" s="977">
        <f>+'Resultados mensuales '!R11*(1+'Otros Gastos'!$C18)+'IRPF-IVA-IS'!V6</f>
        <v>0</v>
      </c>
      <c r="S12" s="977">
        <f>+'Resultados mensuales '!S11*(1+'Otros Gastos'!$C18)+'IRPF-IVA-IS'!W6</f>
        <v>0</v>
      </c>
      <c r="T12" s="977">
        <f>+'Resultados mensuales '!T11*(1+'Otros Gastos'!$C18)+'IRPF-IVA-IS'!X6</f>
        <v>0</v>
      </c>
      <c r="U12" s="977">
        <f>+'Resultados mensuales '!U11*(1+'Otros Gastos'!$C18)+'IRPF-IVA-IS'!Y6</f>
        <v>0</v>
      </c>
      <c r="V12" s="977">
        <f>+'Resultados mensuales '!V11*(1+'Otros Gastos'!$C18)+'IRPF-IVA-IS'!Z6</f>
        <v>0</v>
      </c>
      <c r="W12" s="977">
        <f>+'Resultados mensuales '!W11*(1+'Otros Gastos'!$C18)+'IRPF-IVA-IS'!AA6</f>
        <v>0</v>
      </c>
      <c r="X12" s="977">
        <f>+'Resultados mensuales '!X11*(1+'Otros Gastos'!$C18)+'IRPF-IVA-IS'!AB6</f>
        <v>0</v>
      </c>
      <c r="Y12" s="977">
        <f>+'Resultados mensuales '!Y11*(1+'Otros Gastos'!$C18)+'IRPF-IVA-IS'!AC6</f>
        <v>0</v>
      </c>
      <c r="Z12" s="980">
        <f>+'Resultados mensuales '!Z11*(1+'Otros Gastos'!$C18)+'IRPF-IVA-IS'!AD6</f>
        <v>0</v>
      </c>
      <c r="AA12" s="976">
        <f>+'Resultados mensuales '!AA11*(1+'Otros Gastos'!$C18)+'IRPF-IVA-IS'!AE6</f>
        <v>0</v>
      </c>
      <c r="AB12" s="977">
        <f>+'Resultados mensuales '!AB11*(1+'Otros Gastos'!$C18)+'IRPF-IVA-IS'!AF6</f>
        <v>0</v>
      </c>
      <c r="AC12" s="977">
        <f>+'Resultados mensuales '!AC11*(1+'Otros Gastos'!$C18)+'IRPF-IVA-IS'!AG6</f>
        <v>0</v>
      </c>
      <c r="AD12" s="977">
        <f>+'Resultados mensuales '!AD11*(1+'Otros Gastos'!$C18)+'IRPF-IVA-IS'!AH6</f>
        <v>0</v>
      </c>
      <c r="AE12" s="977">
        <f>+'Resultados mensuales '!AE11*(1+'Otros Gastos'!$C18)+'IRPF-IVA-IS'!AI6</f>
        <v>0</v>
      </c>
      <c r="AF12" s="977">
        <f>+'Resultados mensuales '!AF11*(1+'Otros Gastos'!$C18)+'IRPF-IVA-IS'!AJ6</f>
        <v>0</v>
      </c>
      <c r="AG12" s="977">
        <f>+'Resultados mensuales '!AG11*(1+'Otros Gastos'!$C18)+'IRPF-IVA-IS'!AK6</f>
        <v>0</v>
      </c>
      <c r="AH12" s="977">
        <f>+'Resultados mensuales '!AH11*(1+'Otros Gastos'!$C18)+'IRPF-IVA-IS'!AL6</f>
        <v>0</v>
      </c>
      <c r="AI12" s="977">
        <f>+'Resultados mensuales '!AI11*(1+'Otros Gastos'!$C18)+'IRPF-IVA-IS'!AM6</f>
        <v>0</v>
      </c>
      <c r="AJ12" s="977">
        <f>+'Resultados mensuales '!AJ11*(1+'Otros Gastos'!$C18)+'IRPF-IVA-IS'!AN6</f>
        <v>0</v>
      </c>
      <c r="AK12" s="977">
        <f>+'Resultados mensuales '!AK11*(1+'Otros Gastos'!$C18)+'IRPF-IVA-IS'!AO6</f>
        <v>0</v>
      </c>
      <c r="AL12" s="978">
        <f>+'Resultados mensuales '!AL11*(1+'Otros Gastos'!$C18)+'IRPF-IVA-IS'!AP6</f>
        <v>0</v>
      </c>
    </row>
    <row r="13" spans="2:39">
      <c r="B13" s="117" t="str">
        <f>+'Resultados mensuales '!B12</f>
        <v>Publicidad</v>
      </c>
      <c r="C13" s="976">
        <f>+'Resultados mensuales '!C12*(1+'Otros Gastos'!$C19)</f>
        <v>0</v>
      </c>
      <c r="D13" s="977">
        <f>+'Resultados mensuales '!D12*(1+'Otros Gastos'!$C19)</f>
        <v>0</v>
      </c>
      <c r="E13" s="977">
        <f>+'Resultados mensuales '!E12*(1+'Otros Gastos'!$C19)</f>
        <v>0</v>
      </c>
      <c r="F13" s="977">
        <f>+'Resultados mensuales '!F12*(1+'Otros Gastos'!$C19)</f>
        <v>0</v>
      </c>
      <c r="G13" s="977">
        <f>+'Resultados mensuales '!G12*(1+'Otros Gastos'!$C19)</f>
        <v>0</v>
      </c>
      <c r="H13" s="977">
        <f>+'Resultados mensuales '!H12*(1+'Otros Gastos'!$C19)</f>
        <v>0</v>
      </c>
      <c r="I13" s="977">
        <f>+'Resultados mensuales '!I12*(1+'Otros Gastos'!$C19)</f>
        <v>0</v>
      </c>
      <c r="J13" s="977">
        <f>+'Resultados mensuales '!J12*(1+'Otros Gastos'!$C19)</f>
        <v>0</v>
      </c>
      <c r="K13" s="977">
        <f>+'Resultados mensuales '!K12*(1+'Otros Gastos'!$C19)</f>
        <v>0</v>
      </c>
      <c r="L13" s="977">
        <f>+'Resultados mensuales '!L12*(1+'Otros Gastos'!$C19)</f>
        <v>0</v>
      </c>
      <c r="M13" s="977">
        <f>+'Resultados mensuales '!M12*(1+'Otros Gastos'!$C19)</f>
        <v>0</v>
      </c>
      <c r="N13" s="978">
        <f>+'Resultados mensuales '!N12*(1+'Otros Gastos'!$C19)</f>
        <v>0</v>
      </c>
      <c r="O13" s="979">
        <f>+'Resultados mensuales '!O12*(1+'Otros Gastos'!$C19)</f>
        <v>0</v>
      </c>
      <c r="P13" s="977">
        <f>+'Resultados mensuales '!P12*(1+'Otros Gastos'!$C19)</f>
        <v>0</v>
      </c>
      <c r="Q13" s="977">
        <f>+'Resultados mensuales '!Q12*(1+'Otros Gastos'!$C19)</f>
        <v>0</v>
      </c>
      <c r="R13" s="977">
        <f>+'Resultados mensuales '!R12*(1+'Otros Gastos'!$C19)</f>
        <v>0</v>
      </c>
      <c r="S13" s="977">
        <f>+'Resultados mensuales '!S12*(1+'Otros Gastos'!$C19)</f>
        <v>0</v>
      </c>
      <c r="T13" s="977">
        <f>+'Resultados mensuales '!T12*(1+'Otros Gastos'!$C19)</f>
        <v>0</v>
      </c>
      <c r="U13" s="977">
        <f>+'Resultados mensuales '!U12*(1+'Otros Gastos'!$C19)</f>
        <v>0</v>
      </c>
      <c r="V13" s="977">
        <f>+'Resultados mensuales '!V12*(1+'Otros Gastos'!$C19)</f>
        <v>0</v>
      </c>
      <c r="W13" s="977">
        <f>+'Resultados mensuales '!W12*(1+'Otros Gastos'!$C19)</f>
        <v>0</v>
      </c>
      <c r="X13" s="977">
        <f>+'Resultados mensuales '!X12*(1+'Otros Gastos'!$C19)</f>
        <v>0</v>
      </c>
      <c r="Y13" s="977">
        <f>+'Resultados mensuales '!Y12*(1+'Otros Gastos'!$C19)</f>
        <v>0</v>
      </c>
      <c r="Z13" s="980">
        <f>+'Resultados mensuales '!Z12*(1+'Otros Gastos'!$C19)</f>
        <v>0</v>
      </c>
      <c r="AA13" s="976">
        <f>+'Resultados mensuales '!AA12*(1+'Otros Gastos'!$C19)</f>
        <v>0</v>
      </c>
      <c r="AB13" s="977">
        <f>+'Resultados mensuales '!AB12*(1+'Otros Gastos'!$C19)</f>
        <v>0</v>
      </c>
      <c r="AC13" s="977">
        <f>+'Resultados mensuales '!AC12*(1+'Otros Gastos'!$C19)</f>
        <v>0</v>
      </c>
      <c r="AD13" s="977">
        <f>+'Resultados mensuales '!AD12*(1+'Otros Gastos'!$C19)</f>
        <v>0</v>
      </c>
      <c r="AE13" s="977">
        <f>+'Resultados mensuales '!AE12*(1+'Otros Gastos'!$C19)</f>
        <v>0</v>
      </c>
      <c r="AF13" s="977">
        <f>+'Resultados mensuales '!AF12*(1+'Otros Gastos'!$C19)</f>
        <v>0</v>
      </c>
      <c r="AG13" s="977">
        <f>+'Resultados mensuales '!AG12*(1+'Otros Gastos'!$C19)</f>
        <v>0</v>
      </c>
      <c r="AH13" s="977">
        <f>+'Resultados mensuales '!AH12*(1+'Otros Gastos'!$C19)</f>
        <v>0</v>
      </c>
      <c r="AI13" s="977">
        <f>+'Resultados mensuales '!AI12*(1+'Otros Gastos'!$C19)</f>
        <v>0</v>
      </c>
      <c r="AJ13" s="977">
        <f>+'Resultados mensuales '!AJ12*(1+'Otros Gastos'!$C19)</f>
        <v>0</v>
      </c>
      <c r="AK13" s="977">
        <f>+'Resultados mensuales '!AK12*(1+'Otros Gastos'!$C19)</f>
        <v>0</v>
      </c>
      <c r="AL13" s="978">
        <f>+'Resultados mensuales '!AL12*(1+'Otros Gastos'!$C19)</f>
        <v>0</v>
      </c>
    </row>
    <row r="14" spans="2:39">
      <c r="B14" s="117" t="str">
        <f>+'Resultados mensuales '!B13</f>
        <v>Suministros (electricidad, agua y teléfono)</v>
      </c>
      <c r="C14" s="976">
        <f>+'Resultados mensuales '!C13*(1+'Otros Gastos'!$C20)</f>
        <v>0</v>
      </c>
      <c r="D14" s="977">
        <f>+'Resultados mensuales '!D13*(1+'Otros Gastos'!$C20)</f>
        <v>0</v>
      </c>
      <c r="E14" s="977">
        <f>+'Resultados mensuales '!E13*(1+'Otros Gastos'!$C20)</f>
        <v>0</v>
      </c>
      <c r="F14" s="977">
        <f>+'Resultados mensuales '!F13*(1+'Otros Gastos'!$C20)</f>
        <v>0</v>
      </c>
      <c r="G14" s="977">
        <f>+'Resultados mensuales '!G13*(1+'Otros Gastos'!$C20)</f>
        <v>0</v>
      </c>
      <c r="H14" s="977">
        <f>+'Resultados mensuales '!H13*(1+'Otros Gastos'!$C20)</f>
        <v>0</v>
      </c>
      <c r="I14" s="977">
        <f>+'Resultados mensuales '!I13*(1+'Otros Gastos'!$C20)</f>
        <v>0</v>
      </c>
      <c r="J14" s="977">
        <f>+'Resultados mensuales '!J13*(1+'Otros Gastos'!$C20)</f>
        <v>0</v>
      </c>
      <c r="K14" s="977">
        <f>+'Resultados mensuales '!K13*(1+'Otros Gastos'!$C20)</f>
        <v>0</v>
      </c>
      <c r="L14" s="977">
        <f>+'Resultados mensuales '!L13*(1+'Otros Gastos'!$C20)</f>
        <v>0</v>
      </c>
      <c r="M14" s="977">
        <f>+'Resultados mensuales '!M13*(1+'Otros Gastos'!$C20)</f>
        <v>0</v>
      </c>
      <c r="N14" s="978">
        <f>+'Resultados mensuales '!N13*(1+'Otros Gastos'!$C20)</f>
        <v>0</v>
      </c>
      <c r="O14" s="979">
        <f>+'Resultados mensuales '!O13*(1+'Otros Gastos'!$C20)</f>
        <v>0</v>
      </c>
      <c r="P14" s="977">
        <f>+'Resultados mensuales '!P13*(1+'Otros Gastos'!$C20)</f>
        <v>0</v>
      </c>
      <c r="Q14" s="977">
        <f>+'Resultados mensuales '!Q13*(1+'Otros Gastos'!$C20)</f>
        <v>0</v>
      </c>
      <c r="R14" s="977">
        <f>+'Resultados mensuales '!R13*(1+'Otros Gastos'!$C20)</f>
        <v>0</v>
      </c>
      <c r="S14" s="977">
        <f>+'Resultados mensuales '!S13*(1+'Otros Gastos'!$C20)</f>
        <v>0</v>
      </c>
      <c r="T14" s="977">
        <f>+'Resultados mensuales '!T13*(1+'Otros Gastos'!$C20)</f>
        <v>0</v>
      </c>
      <c r="U14" s="977">
        <f>+'Resultados mensuales '!U13*(1+'Otros Gastos'!$C20)</f>
        <v>0</v>
      </c>
      <c r="V14" s="977">
        <f>+'Resultados mensuales '!V13*(1+'Otros Gastos'!$C20)</f>
        <v>0</v>
      </c>
      <c r="W14" s="977">
        <f>+'Resultados mensuales '!W13*(1+'Otros Gastos'!$C20)</f>
        <v>0</v>
      </c>
      <c r="X14" s="977">
        <f>+'Resultados mensuales '!X13*(1+'Otros Gastos'!$C20)</f>
        <v>0</v>
      </c>
      <c r="Y14" s="977">
        <f>+'Resultados mensuales '!Y13*(1+'Otros Gastos'!$C20)</f>
        <v>0</v>
      </c>
      <c r="Z14" s="980">
        <f>+'Resultados mensuales '!Z13*(1+'Otros Gastos'!$C20)</f>
        <v>0</v>
      </c>
      <c r="AA14" s="976">
        <f>+'Resultados mensuales '!AA13*(1+'Otros Gastos'!$C20)</f>
        <v>0</v>
      </c>
      <c r="AB14" s="977">
        <f>+'Resultados mensuales '!AB13*(1+'Otros Gastos'!$C20)</f>
        <v>0</v>
      </c>
      <c r="AC14" s="977">
        <f>+'Resultados mensuales '!AC13*(1+'Otros Gastos'!$C20)</f>
        <v>0</v>
      </c>
      <c r="AD14" s="977">
        <f>+'Resultados mensuales '!AD13*(1+'Otros Gastos'!$C20)</f>
        <v>0</v>
      </c>
      <c r="AE14" s="977">
        <f>+'Resultados mensuales '!AE13*(1+'Otros Gastos'!$C20)</f>
        <v>0</v>
      </c>
      <c r="AF14" s="977">
        <f>+'Resultados mensuales '!AF13*(1+'Otros Gastos'!$C20)</f>
        <v>0</v>
      </c>
      <c r="AG14" s="977">
        <f>+'Resultados mensuales '!AG13*(1+'Otros Gastos'!$C20)</f>
        <v>0</v>
      </c>
      <c r="AH14" s="977">
        <f>+'Resultados mensuales '!AH13*(1+'Otros Gastos'!$C20)</f>
        <v>0</v>
      </c>
      <c r="AI14" s="977">
        <f>+'Resultados mensuales '!AI13*(1+'Otros Gastos'!$C20)</f>
        <v>0</v>
      </c>
      <c r="AJ14" s="977">
        <f>+'Resultados mensuales '!AJ13*(1+'Otros Gastos'!$C20)</f>
        <v>0</v>
      </c>
      <c r="AK14" s="977">
        <f>+'Resultados mensuales '!AK13*(1+'Otros Gastos'!$C20)</f>
        <v>0</v>
      </c>
      <c r="AL14" s="978">
        <f>+'Resultados mensuales '!AL13*(1+'Otros Gastos'!$C20)</f>
        <v>0</v>
      </c>
    </row>
    <row r="15" spans="2:39">
      <c r="B15" s="117" t="str">
        <f>+'Resultados mensuales '!B14</f>
        <v>Honorarios profesionales (asesoría, abogados)</v>
      </c>
      <c r="C15" s="976">
        <f>+'Resultados mensuales '!C14*(1+'Otros Gastos'!$C21)</f>
        <v>0</v>
      </c>
      <c r="D15" s="977">
        <f>+'Resultados mensuales '!D14*(1+'Otros Gastos'!$C21)</f>
        <v>0</v>
      </c>
      <c r="E15" s="977">
        <f>+'Resultados mensuales '!E14*(1+'Otros Gastos'!$C21)</f>
        <v>0</v>
      </c>
      <c r="F15" s="977">
        <f>+'Resultados mensuales '!F14*(1+'Otros Gastos'!$C21)</f>
        <v>0</v>
      </c>
      <c r="G15" s="977">
        <f>+'Resultados mensuales '!G14*(1+'Otros Gastos'!$C21)</f>
        <v>0</v>
      </c>
      <c r="H15" s="977">
        <f>+'Resultados mensuales '!H14*(1+'Otros Gastos'!$C21)</f>
        <v>0</v>
      </c>
      <c r="I15" s="977">
        <f>+'Resultados mensuales '!I14*(1+'Otros Gastos'!$C21)</f>
        <v>0</v>
      </c>
      <c r="J15" s="977">
        <f>+'Resultados mensuales '!J14*(1+'Otros Gastos'!$C21)</f>
        <v>0</v>
      </c>
      <c r="K15" s="977">
        <f>+'Resultados mensuales '!K14*(1+'Otros Gastos'!$C21)</f>
        <v>0</v>
      </c>
      <c r="L15" s="977">
        <f>+'Resultados mensuales '!L14*(1+'Otros Gastos'!$C21)</f>
        <v>0</v>
      </c>
      <c r="M15" s="977">
        <f>+'Resultados mensuales '!M14*(1+'Otros Gastos'!$C21)</f>
        <v>0</v>
      </c>
      <c r="N15" s="978">
        <f>+'Resultados mensuales '!N14*(1+'Otros Gastos'!$C21)</f>
        <v>0</v>
      </c>
      <c r="O15" s="979">
        <f>+'Resultados mensuales '!O14*(1+'Otros Gastos'!$C21)</f>
        <v>0</v>
      </c>
      <c r="P15" s="977">
        <f>+'Resultados mensuales '!P14*(1+'Otros Gastos'!$C21)</f>
        <v>0</v>
      </c>
      <c r="Q15" s="977">
        <f>+'Resultados mensuales '!Q14*(1+'Otros Gastos'!$C21)</f>
        <v>0</v>
      </c>
      <c r="R15" s="977">
        <f>+'Resultados mensuales '!R14*(1+'Otros Gastos'!$C21)</f>
        <v>0</v>
      </c>
      <c r="S15" s="977">
        <f>+'Resultados mensuales '!S14*(1+'Otros Gastos'!$C21)</f>
        <v>0</v>
      </c>
      <c r="T15" s="977">
        <f>+'Resultados mensuales '!T14*(1+'Otros Gastos'!$C21)</f>
        <v>0</v>
      </c>
      <c r="U15" s="977">
        <f>+'Resultados mensuales '!U14*(1+'Otros Gastos'!$C21)</f>
        <v>0</v>
      </c>
      <c r="V15" s="977">
        <f>+'Resultados mensuales '!V14*(1+'Otros Gastos'!$C21)</f>
        <v>0</v>
      </c>
      <c r="W15" s="977">
        <f>+'Resultados mensuales '!W14*(1+'Otros Gastos'!$C21)</f>
        <v>0</v>
      </c>
      <c r="X15" s="977">
        <f>+'Resultados mensuales '!X14*(1+'Otros Gastos'!$C21)</f>
        <v>0</v>
      </c>
      <c r="Y15" s="977">
        <f>+'Resultados mensuales '!Y14*(1+'Otros Gastos'!$C21)</f>
        <v>0</v>
      </c>
      <c r="Z15" s="980">
        <f>+'Resultados mensuales '!Z14*(1+'Otros Gastos'!$C21)</f>
        <v>0</v>
      </c>
      <c r="AA15" s="976">
        <f>+'Resultados mensuales '!AA14*(1+'Otros Gastos'!$C21)</f>
        <v>0</v>
      </c>
      <c r="AB15" s="977">
        <f>+'Resultados mensuales '!AB14*(1+'Otros Gastos'!$C21)</f>
        <v>0</v>
      </c>
      <c r="AC15" s="977">
        <f>+'Resultados mensuales '!AC14*(1+'Otros Gastos'!$C21)</f>
        <v>0</v>
      </c>
      <c r="AD15" s="977">
        <f>+'Resultados mensuales '!AD14*(1+'Otros Gastos'!$C21)</f>
        <v>0</v>
      </c>
      <c r="AE15" s="977">
        <f>+'Resultados mensuales '!AE14*(1+'Otros Gastos'!$C21)</f>
        <v>0</v>
      </c>
      <c r="AF15" s="977">
        <f>+'Resultados mensuales '!AF14*(1+'Otros Gastos'!$C21)</f>
        <v>0</v>
      </c>
      <c r="AG15" s="977">
        <f>+'Resultados mensuales '!AG14*(1+'Otros Gastos'!$C21)</f>
        <v>0</v>
      </c>
      <c r="AH15" s="977">
        <f>+'Resultados mensuales '!AH14*(1+'Otros Gastos'!$C21)</f>
        <v>0</v>
      </c>
      <c r="AI15" s="977">
        <f>+'Resultados mensuales '!AI14*(1+'Otros Gastos'!$C21)</f>
        <v>0</v>
      </c>
      <c r="AJ15" s="977">
        <f>+'Resultados mensuales '!AJ14*(1+'Otros Gastos'!$C21)</f>
        <v>0</v>
      </c>
      <c r="AK15" s="977">
        <f>+'Resultados mensuales '!AK14*(1+'Otros Gastos'!$C21)</f>
        <v>0</v>
      </c>
      <c r="AL15" s="978">
        <f>+'Resultados mensuales '!AL14*(1+'Otros Gastos'!$C21)</f>
        <v>0</v>
      </c>
    </row>
    <row r="16" spans="2:39">
      <c r="B16" s="117" t="str">
        <f>+'Resultados mensuales '!B15</f>
        <v xml:space="preserve">Seguros </v>
      </c>
      <c r="C16" s="976">
        <f>+'Resultados mensuales '!C15*(1+'Otros Gastos'!$C22)</f>
        <v>0</v>
      </c>
      <c r="D16" s="977">
        <f>+'Resultados mensuales '!D15*(1+'Otros Gastos'!$C22)</f>
        <v>0</v>
      </c>
      <c r="E16" s="977">
        <f>+'Resultados mensuales '!E15*(1+'Otros Gastos'!$C22)</f>
        <v>0</v>
      </c>
      <c r="F16" s="977">
        <f>+'Resultados mensuales '!F15*(1+'Otros Gastos'!$C22)</f>
        <v>0</v>
      </c>
      <c r="G16" s="977">
        <f>+'Resultados mensuales '!G15*(1+'Otros Gastos'!$C22)</f>
        <v>0</v>
      </c>
      <c r="H16" s="977">
        <f>+'Resultados mensuales '!H15*(1+'Otros Gastos'!$C22)</f>
        <v>0</v>
      </c>
      <c r="I16" s="977">
        <f>+'Resultados mensuales '!I15*(1+'Otros Gastos'!$C22)</f>
        <v>0</v>
      </c>
      <c r="J16" s="977">
        <f>+'Resultados mensuales '!J15*(1+'Otros Gastos'!$C22)</f>
        <v>0</v>
      </c>
      <c r="K16" s="977">
        <f>+'Resultados mensuales '!K15*(1+'Otros Gastos'!$C22)</f>
        <v>0</v>
      </c>
      <c r="L16" s="977">
        <f>+'Resultados mensuales '!L15*(1+'Otros Gastos'!$C22)</f>
        <v>0</v>
      </c>
      <c r="M16" s="977">
        <f>+'Resultados mensuales '!M15*(1+'Otros Gastos'!$C22)</f>
        <v>0</v>
      </c>
      <c r="N16" s="978">
        <f>+'Resultados mensuales '!N15*(1+'Otros Gastos'!$C22)</f>
        <v>0</v>
      </c>
      <c r="O16" s="979">
        <f>+'Resultados mensuales '!O15*(1+'Otros Gastos'!$C22)</f>
        <v>0</v>
      </c>
      <c r="P16" s="977">
        <f>+'Resultados mensuales '!P15*(1+'Otros Gastos'!$C22)</f>
        <v>0</v>
      </c>
      <c r="Q16" s="977">
        <f>+'Resultados mensuales '!Q15*(1+'Otros Gastos'!$C22)</f>
        <v>0</v>
      </c>
      <c r="R16" s="977">
        <f>+'Resultados mensuales '!R15*(1+'Otros Gastos'!$C22)</f>
        <v>0</v>
      </c>
      <c r="S16" s="977">
        <f>+'Resultados mensuales '!S15*(1+'Otros Gastos'!$C22)</f>
        <v>0</v>
      </c>
      <c r="T16" s="977">
        <f>+'Resultados mensuales '!T15*(1+'Otros Gastos'!$C22)</f>
        <v>0</v>
      </c>
      <c r="U16" s="977">
        <f>+'Resultados mensuales '!U15*(1+'Otros Gastos'!$C22)</f>
        <v>0</v>
      </c>
      <c r="V16" s="977">
        <f>+'Resultados mensuales '!V15*(1+'Otros Gastos'!$C22)</f>
        <v>0</v>
      </c>
      <c r="W16" s="977">
        <f>+'Resultados mensuales '!W15*(1+'Otros Gastos'!$C22)</f>
        <v>0</v>
      </c>
      <c r="X16" s="977">
        <f>+'Resultados mensuales '!X15*(1+'Otros Gastos'!$C22)</f>
        <v>0</v>
      </c>
      <c r="Y16" s="977">
        <f>+'Resultados mensuales '!Y15*(1+'Otros Gastos'!$C22)</f>
        <v>0</v>
      </c>
      <c r="Z16" s="980">
        <f>+'Resultados mensuales '!Z15*(1+'Otros Gastos'!$C22)</f>
        <v>0</v>
      </c>
      <c r="AA16" s="976">
        <f>+'Resultados mensuales '!AA15*(1+'Otros Gastos'!$C22)</f>
        <v>0</v>
      </c>
      <c r="AB16" s="977">
        <f>+'Resultados mensuales '!AB15*(1+'Otros Gastos'!$C22)</f>
        <v>0</v>
      </c>
      <c r="AC16" s="977">
        <f>+'Resultados mensuales '!AC15*(1+'Otros Gastos'!$C22)</f>
        <v>0</v>
      </c>
      <c r="AD16" s="977">
        <f>+'Resultados mensuales '!AD15*(1+'Otros Gastos'!$C22)</f>
        <v>0</v>
      </c>
      <c r="AE16" s="977">
        <f>+'Resultados mensuales '!AE15*(1+'Otros Gastos'!$C22)</f>
        <v>0</v>
      </c>
      <c r="AF16" s="977">
        <f>+'Resultados mensuales '!AF15*(1+'Otros Gastos'!$C22)</f>
        <v>0</v>
      </c>
      <c r="AG16" s="977">
        <f>+'Resultados mensuales '!AG15*(1+'Otros Gastos'!$C22)</f>
        <v>0</v>
      </c>
      <c r="AH16" s="977">
        <f>+'Resultados mensuales '!AH15*(1+'Otros Gastos'!$C22)</f>
        <v>0</v>
      </c>
      <c r="AI16" s="977">
        <f>+'Resultados mensuales '!AI15*(1+'Otros Gastos'!$C22)</f>
        <v>0</v>
      </c>
      <c r="AJ16" s="977">
        <f>+'Resultados mensuales '!AJ15*(1+'Otros Gastos'!$C22)</f>
        <v>0</v>
      </c>
      <c r="AK16" s="977">
        <f>+'Resultados mensuales '!AK15*(1+'Otros Gastos'!$C22)</f>
        <v>0</v>
      </c>
      <c r="AL16" s="978">
        <f>+'Resultados mensuales '!AL15*(1+'Otros Gastos'!$C22)</f>
        <v>0</v>
      </c>
    </row>
    <row r="17" spans="2:41" s="115" customFormat="1">
      <c r="B17" s="117" t="str">
        <f>+'Resultados mensuales '!B16</f>
        <v>Gastos tributarios</v>
      </c>
      <c r="C17" s="976">
        <f>+'Resultados mensuales '!C16*(1+'Otros Gastos'!$C23)</f>
        <v>0</v>
      </c>
      <c r="D17" s="977">
        <f>+'Resultados mensuales '!D16*(1+'Otros Gastos'!$C23)</f>
        <v>0</v>
      </c>
      <c r="E17" s="977">
        <f>+'Resultados mensuales '!E16*(1+'Otros Gastos'!$C23)</f>
        <v>0</v>
      </c>
      <c r="F17" s="977">
        <f>+'Resultados mensuales '!F16*(1+'Otros Gastos'!$C23)</f>
        <v>0</v>
      </c>
      <c r="G17" s="977">
        <f>+'Resultados mensuales '!G16*(1+'Otros Gastos'!$C23)</f>
        <v>0</v>
      </c>
      <c r="H17" s="977">
        <f>+'Resultados mensuales '!H16*(1+'Otros Gastos'!$C23)</f>
        <v>0</v>
      </c>
      <c r="I17" s="977">
        <f>+'Resultados mensuales '!I16*(1+'Otros Gastos'!$C23)</f>
        <v>0</v>
      </c>
      <c r="J17" s="977">
        <f>+'Resultados mensuales '!J16*(1+'Otros Gastos'!$C23)</f>
        <v>0</v>
      </c>
      <c r="K17" s="977">
        <f>+'Resultados mensuales '!K16*(1+'Otros Gastos'!$C23)</f>
        <v>0</v>
      </c>
      <c r="L17" s="977">
        <f>+'Resultados mensuales '!L16*(1+'Otros Gastos'!$C23)</f>
        <v>0</v>
      </c>
      <c r="M17" s="977">
        <f>+'Resultados mensuales '!M16*(1+'Otros Gastos'!$C23)</f>
        <v>0</v>
      </c>
      <c r="N17" s="978">
        <f>+'Resultados mensuales '!N16*(1+'Otros Gastos'!$C23)</f>
        <v>0</v>
      </c>
      <c r="O17" s="979">
        <f>+'Resultados mensuales '!O16*(1+'Otros Gastos'!$C23)</f>
        <v>0</v>
      </c>
      <c r="P17" s="977">
        <f>+'Resultados mensuales '!P16*(1+'Otros Gastos'!$C23)</f>
        <v>0</v>
      </c>
      <c r="Q17" s="977">
        <f>+'Resultados mensuales '!Q16*(1+'Otros Gastos'!$C23)</f>
        <v>0</v>
      </c>
      <c r="R17" s="977">
        <f>+'Resultados mensuales '!R16*(1+'Otros Gastos'!$C23)</f>
        <v>0</v>
      </c>
      <c r="S17" s="977">
        <f>+'Resultados mensuales '!S16*(1+'Otros Gastos'!$C23)</f>
        <v>0</v>
      </c>
      <c r="T17" s="977">
        <f>+'Resultados mensuales '!T16*(1+'Otros Gastos'!$C23)</f>
        <v>0</v>
      </c>
      <c r="U17" s="977">
        <f>+'Resultados mensuales '!U16*(1+'Otros Gastos'!$C23)</f>
        <v>0</v>
      </c>
      <c r="V17" s="977">
        <f>+'Resultados mensuales '!V16*(1+'Otros Gastos'!$C23)</f>
        <v>0</v>
      </c>
      <c r="W17" s="977">
        <f>+'Resultados mensuales '!W16*(1+'Otros Gastos'!$C23)</f>
        <v>0</v>
      </c>
      <c r="X17" s="977">
        <f>+'Resultados mensuales '!X16*(1+'Otros Gastos'!$C23)</f>
        <v>0</v>
      </c>
      <c r="Y17" s="977">
        <f>+'Resultados mensuales '!Y16*(1+'Otros Gastos'!$C23)</f>
        <v>0</v>
      </c>
      <c r="Z17" s="980">
        <f>+'Resultados mensuales '!Z16*(1+'Otros Gastos'!$C23)</f>
        <v>0</v>
      </c>
      <c r="AA17" s="976">
        <f>+'Resultados mensuales '!AA16*(1+'Otros Gastos'!$C23)</f>
        <v>0</v>
      </c>
      <c r="AB17" s="977">
        <f>+'Resultados mensuales '!AB16*(1+'Otros Gastos'!$C23)</f>
        <v>0</v>
      </c>
      <c r="AC17" s="977">
        <f>+'Resultados mensuales '!AC16*(1+'Otros Gastos'!$C23)</f>
        <v>0</v>
      </c>
      <c r="AD17" s="977">
        <f>+'Resultados mensuales '!AD16*(1+'Otros Gastos'!$C23)</f>
        <v>0</v>
      </c>
      <c r="AE17" s="977">
        <f>+'Resultados mensuales '!AE16*(1+'Otros Gastos'!$C23)</f>
        <v>0</v>
      </c>
      <c r="AF17" s="977">
        <f>+'Resultados mensuales '!AF16*(1+'Otros Gastos'!$C23)</f>
        <v>0</v>
      </c>
      <c r="AG17" s="977">
        <f>+'Resultados mensuales '!AG16*(1+'Otros Gastos'!$C23)</f>
        <v>0</v>
      </c>
      <c r="AH17" s="977">
        <f>+'Resultados mensuales '!AH16*(1+'Otros Gastos'!$C23)</f>
        <v>0</v>
      </c>
      <c r="AI17" s="977">
        <f>+'Resultados mensuales '!AI16*(1+'Otros Gastos'!$C23)</f>
        <v>0</v>
      </c>
      <c r="AJ17" s="977">
        <f>+'Resultados mensuales '!AJ16*(1+'Otros Gastos'!$C23)</f>
        <v>0</v>
      </c>
      <c r="AK17" s="977">
        <f>+'Resultados mensuales '!AK16*(1+'Otros Gastos'!$C23)</f>
        <v>0</v>
      </c>
      <c r="AL17" s="978">
        <f>+'Resultados mensuales '!AL16*(1+'Otros Gastos'!$C23)</f>
        <v>0</v>
      </c>
    </row>
    <row r="18" spans="2:41">
      <c r="B18" s="117" t="str">
        <f>+'Resultados mensuales '!B17</f>
        <v>Mantenimiento y reparaciones</v>
      </c>
      <c r="C18" s="976">
        <f>+'Resultados mensuales '!C17*(1+'Otros Gastos'!$C24)</f>
        <v>0</v>
      </c>
      <c r="D18" s="977">
        <f>+'Resultados mensuales '!D17*(1+'Otros Gastos'!$C24)</f>
        <v>0</v>
      </c>
      <c r="E18" s="977">
        <f>+'Resultados mensuales '!E17*(1+'Otros Gastos'!$C24)</f>
        <v>0</v>
      </c>
      <c r="F18" s="977">
        <f>+'Resultados mensuales '!F17*(1+'Otros Gastos'!$C24)</f>
        <v>0</v>
      </c>
      <c r="G18" s="977">
        <f>+'Resultados mensuales '!G17*(1+'Otros Gastos'!$C24)</f>
        <v>0</v>
      </c>
      <c r="H18" s="977">
        <f>+'Resultados mensuales '!H17*(1+'Otros Gastos'!$C24)</f>
        <v>0</v>
      </c>
      <c r="I18" s="977">
        <f>+'Resultados mensuales '!I17*(1+'Otros Gastos'!$C24)</f>
        <v>0</v>
      </c>
      <c r="J18" s="977">
        <f>+'Resultados mensuales '!J17*(1+'Otros Gastos'!$C24)</f>
        <v>0</v>
      </c>
      <c r="K18" s="977">
        <f>+'Resultados mensuales '!K17*(1+'Otros Gastos'!$C24)</f>
        <v>0</v>
      </c>
      <c r="L18" s="977">
        <f>+'Resultados mensuales '!L17*(1+'Otros Gastos'!$C24)</f>
        <v>0</v>
      </c>
      <c r="M18" s="977">
        <f>+'Resultados mensuales '!M17*(1+'Otros Gastos'!$C24)</f>
        <v>0</v>
      </c>
      <c r="N18" s="978">
        <f>+'Resultados mensuales '!N17*(1+'Otros Gastos'!$C24)</f>
        <v>0</v>
      </c>
      <c r="O18" s="979">
        <f>+'Resultados mensuales '!O17*(1+'Otros Gastos'!$C24)</f>
        <v>0</v>
      </c>
      <c r="P18" s="977">
        <f>+'Resultados mensuales '!P17*(1+'Otros Gastos'!$C24)</f>
        <v>0</v>
      </c>
      <c r="Q18" s="977">
        <f>+'Resultados mensuales '!Q17*(1+'Otros Gastos'!$C24)</f>
        <v>0</v>
      </c>
      <c r="R18" s="977">
        <f>+'Resultados mensuales '!R17*(1+'Otros Gastos'!$C24)</f>
        <v>0</v>
      </c>
      <c r="S18" s="977">
        <f>+'Resultados mensuales '!S17*(1+'Otros Gastos'!$C24)</f>
        <v>0</v>
      </c>
      <c r="T18" s="977">
        <f>+'Resultados mensuales '!T17*(1+'Otros Gastos'!$C24)</f>
        <v>0</v>
      </c>
      <c r="U18" s="977">
        <f>+'Resultados mensuales '!U17*(1+'Otros Gastos'!$C24)</f>
        <v>0</v>
      </c>
      <c r="V18" s="977">
        <f>+'Resultados mensuales '!V17*(1+'Otros Gastos'!$C24)</f>
        <v>0</v>
      </c>
      <c r="W18" s="977">
        <f>+'Resultados mensuales '!W17*(1+'Otros Gastos'!$C24)</f>
        <v>0</v>
      </c>
      <c r="X18" s="977">
        <f>+'Resultados mensuales '!X17*(1+'Otros Gastos'!$C24)</f>
        <v>0</v>
      </c>
      <c r="Y18" s="977">
        <f>+'Resultados mensuales '!Y17*(1+'Otros Gastos'!$C24)</f>
        <v>0</v>
      </c>
      <c r="Z18" s="980">
        <f>+'Resultados mensuales '!Z17*(1+'Otros Gastos'!$C24)</f>
        <v>0</v>
      </c>
      <c r="AA18" s="976">
        <f>+'Resultados mensuales '!AA17*(1+'Otros Gastos'!$C24)</f>
        <v>0</v>
      </c>
      <c r="AB18" s="977">
        <f>+'Resultados mensuales '!AB17*(1+'Otros Gastos'!$C24)</f>
        <v>0</v>
      </c>
      <c r="AC18" s="977">
        <f>+'Resultados mensuales '!AC17*(1+'Otros Gastos'!$C24)</f>
        <v>0</v>
      </c>
      <c r="AD18" s="977">
        <f>+'Resultados mensuales '!AD17*(1+'Otros Gastos'!$C24)</f>
        <v>0</v>
      </c>
      <c r="AE18" s="977">
        <f>+'Resultados mensuales '!AE17*(1+'Otros Gastos'!$C24)</f>
        <v>0</v>
      </c>
      <c r="AF18" s="977">
        <f>+'Resultados mensuales '!AF17*(1+'Otros Gastos'!$C24)</f>
        <v>0</v>
      </c>
      <c r="AG18" s="977">
        <f>+'Resultados mensuales '!AG17*(1+'Otros Gastos'!$C24)</f>
        <v>0</v>
      </c>
      <c r="AH18" s="977">
        <f>+'Resultados mensuales '!AH17*(1+'Otros Gastos'!$C24)</f>
        <v>0</v>
      </c>
      <c r="AI18" s="977">
        <f>+'Resultados mensuales '!AI17*(1+'Otros Gastos'!$C24)</f>
        <v>0</v>
      </c>
      <c r="AJ18" s="977">
        <f>+'Resultados mensuales '!AJ17*(1+'Otros Gastos'!$C24)</f>
        <v>0</v>
      </c>
      <c r="AK18" s="977">
        <f>+'Resultados mensuales '!AK17*(1+'Otros Gastos'!$C24)</f>
        <v>0</v>
      </c>
      <c r="AL18" s="978">
        <f>+'Resultados mensuales '!AL17*(1+'Otros Gastos'!$C24)</f>
        <v>0</v>
      </c>
    </row>
    <row r="19" spans="2:41" outlineLevel="1">
      <c r="B19" s="117" t="str">
        <f>+'Resultados mensuales '!B18</f>
        <v>Transportes</v>
      </c>
      <c r="C19" s="976">
        <f>+'Resultados mensuales '!C18*(1+'Otros Gastos'!$C25)</f>
        <v>0</v>
      </c>
      <c r="D19" s="977">
        <f>+'Resultados mensuales '!D18*(1+'Otros Gastos'!$C25)</f>
        <v>0</v>
      </c>
      <c r="E19" s="977">
        <f>+'Resultados mensuales '!E18*(1+'Otros Gastos'!$C25)</f>
        <v>0</v>
      </c>
      <c r="F19" s="977">
        <f>+'Resultados mensuales '!F18*(1+'Otros Gastos'!$C25)</f>
        <v>0</v>
      </c>
      <c r="G19" s="977">
        <f>+'Resultados mensuales '!G18*(1+'Otros Gastos'!$C25)</f>
        <v>0</v>
      </c>
      <c r="H19" s="977">
        <f>+'Resultados mensuales '!H18*(1+'Otros Gastos'!$C25)</f>
        <v>0</v>
      </c>
      <c r="I19" s="977">
        <f>+'Resultados mensuales '!I18*(1+'Otros Gastos'!$C25)</f>
        <v>0</v>
      </c>
      <c r="J19" s="977">
        <f>+'Resultados mensuales '!J18*(1+'Otros Gastos'!$C25)</f>
        <v>0</v>
      </c>
      <c r="K19" s="977">
        <f>+'Resultados mensuales '!K18*(1+'Otros Gastos'!$C25)</f>
        <v>0</v>
      </c>
      <c r="L19" s="977">
        <f>+'Resultados mensuales '!L18*(1+'Otros Gastos'!$C25)</f>
        <v>0</v>
      </c>
      <c r="M19" s="977">
        <f>+'Resultados mensuales '!M18*(1+'Otros Gastos'!$C25)</f>
        <v>0</v>
      </c>
      <c r="N19" s="978">
        <f>+'Resultados mensuales '!N18*(1+'Otros Gastos'!$C25)</f>
        <v>0</v>
      </c>
      <c r="O19" s="979">
        <f>+'Resultados mensuales '!O18*(1+'Otros Gastos'!$C25)</f>
        <v>0</v>
      </c>
      <c r="P19" s="977">
        <f>+'Resultados mensuales '!P18*(1+'Otros Gastos'!$C25)</f>
        <v>0</v>
      </c>
      <c r="Q19" s="977">
        <f>+'Resultados mensuales '!Q18*(1+'Otros Gastos'!$C25)</f>
        <v>0</v>
      </c>
      <c r="R19" s="977">
        <f>+'Resultados mensuales '!R18*(1+'Otros Gastos'!$C25)</f>
        <v>0</v>
      </c>
      <c r="S19" s="977">
        <f>+'Resultados mensuales '!S18*(1+'Otros Gastos'!$C25)</f>
        <v>0</v>
      </c>
      <c r="T19" s="977">
        <f>+'Resultados mensuales '!T18*(1+'Otros Gastos'!$C25)</f>
        <v>0</v>
      </c>
      <c r="U19" s="977">
        <f>+'Resultados mensuales '!U18*(1+'Otros Gastos'!$C25)</f>
        <v>0</v>
      </c>
      <c r="V19" s="977">
        <f>+'Resultados mensuales '!V18*(1+'Otros Gastos'!$C25)</f>
        <v>0</v>
      </c>
      <c r="W19" s="977">
        <f>+'Resultados mensuales '!W18*(1+'Otros Gastos'!$C25)</f>
        <v>0</v>
      </c>
      <c r="X19" s="977">
        <f>+'Resultados mensuales '!X18*(1+'Otros Gastos'!$C25)</f>
        <v>0</v>
      </c>
      <c r="Y19" s="977">
        <f>+'Resultados mensuales '!Y18*(1+'Otros Gastos'!$C25)</f>
        <v>0</v>
      </c>
      <c r="Z19" s="980">
        <f>+'Resultados mensuales '!Z18*(1+'Otros Gastos'!$C25)</f>
        <v>0</v>
      </c>
      <c r="AA19" s="976">
        <f>+'Resultados mensuales '!AA18*(1+'Otros Gastos'!$C25)</f>
        <v>0</v>
      </c>
      <c r="AB19" s="977">
        <f>+'Resultados mensuales '!AB18*(1+'Otros Gastos'!$C25)</f>
        <v>0</v>
      </c>
      <c r="AC19" s="977">
        <f>+'Resultados mensuales '!AC18*(1+'Otros Gastos'!$C25)</f>
        <v>0</v>
      </c>
      <c r="AD19" s="977">
        <f>+'Resultados mensuales '!AD18*(1+'Otros Gastos'!$C25)</f>
        <v>0</v>
      </c>
      <c r="AE19" s="977">
        <f>+'Resultados mensuales '!AE18*(1+'Otros Gastos'!$C25)</f>
        <v>0</v>
      </c>
      <c r="AF19" s="977">
        <f>+'Resultados mensuales '!AF18*(1+'Otros Gastos'!$C25)</f>
        <v>0</v>
      </c>
      <c r="AG19" s="977">
        <f>+'Resultados mensuales '!AG18*(1+'Otros Gastos'!$C25)</f>
        <v>0</v>
      </c>
      <c r="AH19" s="977">
        <f>+'Resultados mensuales '!AH18*(1+'Otros Gastos'!$C25)</f>
        <v>0</v>
      </c>
      <c r="AI19" s="977">
        <f>+'Resultados mensuales '!AI18*(1+'Otros Gastos'!$C25)</f>
        <v>0</v>
      </c>
      <c r="AJ19" s="977">
        <f>+'Resultados mensuales '!AJ18*(1+'Otros Gastos'!$C25)</f>
        <v>0</v>
      </c>
      <c r="AK19" s="977">
        <f>+'Resultados mensuales '!AK18*(1+'Otros Gastos'!$C25)</f>
        <v>0</v>
      </c>
      <c r="AL19" s="978">
        <f>+'Resultados mensuales '!AL18*(1+'Otros Gastos'!$C25)</f>
        <v>0</v>
      </c>
    </row>
    <row r="20" spans="2:41" outlineLevel="1">
      <c r="B20" s="117" t="str">
        <f>+'Resultados mensuales '!B19</f>
        <v>Formación</v>
      </c>
      <c r="C20" s="976">
        <f>+'Resultados mensuales '!C19*(1+'Otros Gastos'!$C26)</f>
        <v>0</v>
      </c>
      <c r="D20" s="977">
        <f>+'Resultados mensuales '!D19*(1+'Otros Gastos'!$C26)</f>
        <v>0</v>
      </c>
      <c r="E20" s="977">
        <f>+'Resultados mensuales '!E19*(1+'Otros Gastos'!$C26)</f>
        <v>0</v>
      </c>
      <c r="F20" s="977">
        <f>+'Resultados mensuales '!F19*(1+'Otros Gastos'!$C26)</f>
        <v>0</v>
      </c>
      <c r="G20" s="977">
        <f>+'Resultados mensuales '!G19*(1+'Otros Gastos'!$C26)</f>
        <v>0</v>
      </c>
      <c r="H20" s="977">
        <f>+'Resultados mensuales '!H19*(1+'Otros Gastos'!$C26)</f>
        <v>0</v>
      </c>
      <c r="I20" s="977">
        <f>+'Resultados mensuales '!I19*(1+'Otros Gastos'!$C26)</f>
        <v>0</v>
      </c>
      <c r="J20" s="977">
        <f>+'Resultados mensuales '!J19*(1+'Otros Gastos'!$C26)</f>
        <v>0</v>
      </c>
      <c r="K20" s="977">
        <f>+'Resultados mensuales '!K19*(1+'Otros Gastos'!$C26)</f>
        <v>0</v>
      </c>
      <c r="L20" s="977">
        <f>+'Resultados mensuales '!L19*(1+'Otros Gastos'!$C26)</f>
        <v>0</v>
      </c>
      <c r="M20" s="977">
        <f>+'Resultados mensuales '!M19*(1+'Otros Gastos'!$C26)</f>
        <v>0</v>
      </c>
      <c r="N20" s="978">
        <f>+'Resultados mensuales '!N19*(1+'Otros Gastos'!$C26)</f>
        <v>0</v>
      </c>
      <c r="O20" s="979">
        <f>+'Resultados mensuales '!O19*(1+'Otros Gastos'!$C26)</f>
        <v>0</v>
      </c>
      <c r="P20" s="977">
        <f>+'Resultados mensuales '!P19*(1+'Otros Gastos'!$C26)</f>
        <v>0</v>
      </c>
      <c r="Q20" s="977">
        <f>+'Resultados mensuales '!Q19*(1+'Otros Gastos'!$C26)</f>
        <v>0</v>
      </c>
      <c r="R20" s="977">
        <f>+'Resultados mensuales '!R19*(1+'Otros Gastos'!$C26)</f>
        <v>0</v>
      </c>
      <c r="S20" s="977">
        <f>+'Resultados mensuales '!S19*(1+'Otros Gastos'!$C26)</f>
        <v>0</v>
      </c>
      <c r="T20" s="977">
        <f>+'Resultados mensuales '!T19*(1+'Otros Gastos'!$C26)</f>
        <v>0</v>
      </c>
      <c r="U20" s="977">
        <f>+'Resultados mensuales '!U19*(1+'Otros Gastos'!$C26)</f>
        <v>0</v>
      </c>
      <c r="V20" s="977">
        <f>+'Resultados mensuales '!V19*(1+'Otros Gastos'!$C26)</f>
        <v>0</v>
      </c>
      <c r="W20" s="977">
        <f>+'Resultados mensuales '!W19*(1+'Otros Gastos'!$C26)</f>
        <v>0</v>
      </c>
      <c r="X20" s="977">
        <f>+'Resultados mensuales '!X19*(1+'Otros Gastos'!$C26)</f>
        <v>0</v>
      </c>
      <c r="Y20" s="977">
        <f>+'Resultados mensuales '!Y19*(1+'Otros Gastos'!$C26)</f>
        <v>0</v>
      </c>
      <c r="Z20" s="980">
        <f>+'Resultados mensuales '!Z19*(1+'Otros Gastos'!$C26)</f>
        <v>0</v>
      </c>
      <c r="AA20" s="976">
        <f>+'Resultados mensuales '!AA19*(1+'Otros Gastos'!$C26)</f>
        <v>0</v>
      </c>
      <c r="AB20" s="977">
        <f>+'Resultados mensuales '!AB19*(1+'Otros Gastos'!$C26)</f>
        <v>0</v>
      </c>
      <c r="AC20" s="977">
        <f>+'Resultados mensuales '!AC19*(1+'Otros Gastos'!$C26)</f>
        <v>0</v>
      </c>
      <c r="AD20" s="977">
        <f>+'Resultados mensuales '!AD19*(1+'Otros Gastos'!$C26)</f>
        <v>0</v>
      </c>
      <c r="AE20" s="977">
        <f>+'Resultados mensuales '!AE19*(1+'Otros Gastos'!$C26)</f>
        <v>0</v>
      </c>
      <c r="AF20" s="977">
        <f>+'Resultados mensuales '!AF19*(1+'Otros Gastos'!$C26)</f>
        <v>0</v>
      </c>
      <c r="AG20" s="977">
        <f>+'Resultados mensuales '!AG19*(1+'Otros Gastos'!$C26)</f>
        <v>0</v>
      </c>
      <c r="AH20" s="977">
        <f>+'Resultados mensuales '!AH19*(1+'Otros Gastos'!$C26)</f>
        <v>0</v>
      </c>
      <c r="AI20" s="977">
        <f>+'Resultados mensuales '!AI19*(1+'Otros Gastos'!$C26)</f>
        <v>0</v>
      </c>
      <c r="AJ20" s="977">
        <f>+'Resultados mensuales '!AJ19*(1+'Otros Gastos'!$C26)</f>
        <v>0</v>
      </c>
      <c r="AK20" s="977">
        <f>+'Resultados mensuales '!AK19*(1+'Otros Gastos'!$C26)</f>
        <v>0</v>
      </c>
      <c r="AL20" s="978">
        <f>+'Resultados mensuales '!AL19*(1+'Otros Gastos'!$C26)</f>
        <v>0</v>
      </c>
      <c r="AO20" s="31" t="s">
        <v>44</v>
      </c>
    </row>
    <row r="21" spans="2:41" outlineLevel="1">
      <c r="B21" s="117">
        <f>+'Resultados mensuales '!B20</f>
        <v>0</v>
      </c>
      <c r="C21" s="976">
        <f>+'Resultados mensuales '!C20*(1+'Otros Gastos'!$C27)</f>
        <v>0</v>
      </c>
      <c r="D21" s="977">
        <f>+'Resultados mensuales '!D20*(1+'Otros Gastos'!$C27)</f>
        <v>0</v>
      </c>
      <c r="E21" s="977">
        <f>+'Resultados mensuales '!E20*(1+'Otros Gastos'!$C27)</f>
        <v>0</v>
      </c>
      <c r="F21" s="977">
        <f>+'Resultados mensuales '!F20*(1+'Otros Gastos'!$C27)</f>
        <v>0</v>
      </c>
      <c r="G21" s="977">
        <f>+'Resultados mensuales '!G20*(1+'Otros Gastos'!$C27)</f>
        <v>0</v>
      </c>
      <c r="H21" s="977">
        <f>+'Resultados mensuales '!H20*(1+'Otros Gastos'!$C27)</f>
        <v>0</v>
      </c>
      <c r="I21" s="977">
        <f>+'Resultados mensuales '!I20*(1+'Otros Gastos'!$C27)</f>
        <v>0</v>
      </c>
      <c r="J21" s="977">
        <f>+'Resultados mensuales '!J20*(1+'Otros Gastos'!$C27)</f>
        <v>0</v>
      </c>
      <c r="K21" s="977">
        <f>+'Resultados mensuales '!K20*(1+'Otros Gastos'!$C27)</f>
        <v>0</v>
      </c>
      <c r="L21" s="977">
        <f>+'Resultados mensuales '!L20*(1+'Otros Gastos'!$C27)</f>
        <v>0</v>
      </c>
      <c r="M21" s="977">
        <f>+'Resultados mensuales '!M20*(1+'Otros Gastos'!$C27)</f>
        <v>0</v>
      </c>
      <c r="N21" s="978">
        <f>+'Resultados mensuales '!N20*(1+'Otros Gastos'!$C27)</f>
        <v>0</v>
      </c>
      <c r="O21" s="979">
        <f>+'Resultados mensuales '!O20*(1+'Otros Gastos'!$C27)</f>
        <v>0</v>
      </c>
      <c r="P21" s="977">
        <f>+'Resultados mensuales '!P20*(1+'Otros Gastos'!$C27)</f>
        <v>0</v>
      </c>
      <c r="Q21" s="977">
        <f>+'Resultados mensuales '!Q20*(1+'Otros Gastos'!$C27)</f>
        <v>0</v>
      </c>
      <c r="R21" s="977">
        <f>+'Resultados mensuales '!R20*(1+'Otros Gastos'!$C27)</f>
        <v>0</v>
      </c>
      <c r="S21" s="977">
        <f>+'Resultados mensuales '!S20*(1+'Otros Gastos'!$C27)</f>
        <v>0</v>
      </c>
      <c r="T21" s="977">
        <f>+'Resultados mensuales '!T20*(1+'Otros Gastos'!$C27)</f>
        <v>0</v>
      </c>
      <c r="U21" s="977">
        <f>+'Resultados mensuales '!U20*(1+'Otros Gastos'!$C27)</f>
        <v>0</v>
      </c>
      <c r="V21" s="977">
        <f>+'Resultados mensuales '!V20*(1+'Otros Gastos'!$C27)</f>
        <v>0</v>
      </c>
      <c r="W21" s="977">
        <f>+'Resultados mensuales '!W20*(1+'Otros Gastos'!$C27)</f>
        <v>0</v>
      </c>
      <c r="X21" s="977">
        <f>+'Resultados mensuales '!X20*(1+'Otros Gastos'!$C27)</f>
        <v>0</v>
      </c>
      <c r="Y21" s="977">
        <f>+'Resultados mensuales '!Y20*(1+'Otros Gastos'!$C27)</f>
        <v>0</v>
      </c>
      <c r="Z21" s="980">
        <f>+'Resultados mensuales '!Z20*(1+'Otros Gastos'!$C27)</f>
        <v>0</v>
      </c>
      <c r="AA21" s="976">
        <f>+'Resultados mensuales '!AA20*(1+'Otros Gastos'!$C27)</f>
        <v>0</v>
      </c>
      <c r="AB21" s="977">
        <f>+'Resultados mensuales '!AB20*(1+'Otros Gastos'!$C27)</f>
        <v>0</v>
      </c>
      <c r="AC21" s="977">
        <f>+'Resultados mensuales '!AC20*(1+'Otros Gastos'!$C27)</f>
        <v>0</v>
      </c>
      <c r="AD21" s="977">
        <f>+'Resultados mensuales '!AD20*(1+'Otros Gastos'!$C27)</f>
        <v>0</v>
      </c>
      <c r="AE21" s="977">
        <f>+'Resultados mensuales '!AE20*(1+'Otros Gastos'!$C27)</f>
        <v>0</v>
      </c>
      <c r="AF21" s="977">
        <f>+'Resultados mensuales '!AF20*(1+'Otros Gastos'!$C27)</f>
        <v>0</v>
      </c>
      <c r="AG21" s="977">
        <f>+'Resultados mensuales '!AG20*(1+'Otros Gastos'!$C27)</f>
        <v>0</v>
      </c>
      <c r="AH21" s="977">
        <f>+'Resultados mensuales '!AH20*(1+'Otros Gastos'!$C27)</f>
        <v>0</v>
      </c>
      <c r="AI21" s="977">
        <f>+'Resultados mensuales '!AI20*(1+'Otros Gastos'!$C27)</f>
        <v>0</v>
      </c>
      <c r="AJ21" s="977">
        <f>+'Resultados mensuales '!AJ20*(1+'Otros Gastos'!$C27)</f>
        <v>0</v>
      </c>
      <c r="AK21" s="977">
        <f>+'Resultados mensuales '!AK20*(1+'Otros Gastos'!$C27)</f>
        <v>0</v>
      </c>
      <c r="AL21" s="978">
        <f>+'Resultados mensuales '!AL20*(1+'Otros Gastos'!$C27)</f>
        <v>0</v>
      </c>
    </row>
    <row r="22" spans="2:41" outlineLevel="1">
      <c r="B22" s="117">
        <f>+'Resultados mensuales '!B21</f>
        <v>0</v>
      </c>
      <c r="C22" s="976">
        <f>+'Resultados mensuales '!C21*(1+'Otros Gastos'!$C28)</f>
        <v>0</v>
      </c>
      <c r="D22" s="977">
        <f>+'Resultados mensuales '!D21*(1+'Otros Gastos'!$C28)</f>
        <v>0</v>
      </c>
      <c r="E22" s="977">
        <f>+'Resultados mensuales '!E21*(1+'Otros Gastos'!$C28)</f>
        <v>0</v>
      </c>
      <c r="F22" s="977">
        <f>+'Resultados mensuales '!F21*(1+'Otros Gastos'!$C28)</f>
        <v>0</v>
      </c>
      <c r="G22" s="977">
        <f>+'Resultados mensuales '!G21*(1+'Otros Gastos'!$C28)</f>
        <v>0</v>
      </c>
      <c r="H22" s="977">
        <f>+'Resultados mensuales '!H21*(1+'Otros Gastos'!$C28)</f>
        <v>0</v>
      </c>
      <c r="I22" s="977">
        <f>+'Resultados mensuales '!I21*(1+'Otros Gastos'!$C28)</f>
        <v>0</v>
      </c>
      <c r="J22" s="977">
        <f>+'Resultados mensuales '!J21*(1+'Otros Gastos'!$C28)</f>
        <v>0</v>
      </c>
      <c r="K22" s="977">
        <f>+'Resultados mensuales '!K21*(1+'Otros Gastos'!$C28)</f>
        <v>0</v>
      </c>
      <c r="L22" s="977">
        <f>+'Resultados mensuales '!L21*(1+'Otros Gastos'!$C28)</f>
        <v>0</v>
      </c>
      <c r="M22" s="977">
        <f>+'Resultados mensuales '!M21*(1+'Otros Gastos'!$C28)</f>
        <v>0</v>
      </c>
      <c r="N22" s="978">
        <f>+'Resultados mensuales '!N21*(1+'Otros Gastos'!$C28)</f>
        <v>0</v>
      </c>
      <c r="O22" s="979">
        <f>+'Resultados mensuales '!O21*(1+'Otros Gastos'!$C28)</f>
        <v>0</v>
      </c>
      <c r="P22" s="977">
        <f>+'Resultados mensuales '!P21*(1+'Otros Gastos'!$C28)</f>
        <v>0</v>
      </c>
      <c r="Q22" s="977">
        <f>+'Resultados mensuales '!Q21*(1+'Otros Gastos'!$C28)</f>
        <v>0</v>
      </c>
      <c r="R22" s="977">
        <f>+'Resultados mensuales '!R21*(1+'Otros Gastos'!$C28)</f>
        <v>0</v>
      </c>
      <c r="S22" s="977">
        <f>+'Resultados mensuales '!S21*(1+'Otros Gastos'!$C28)</f>
        <v>0</v>
      </c>
      <c r="T22" s="977">
        <f>+'Resultados mensuales '!T21*(1+'Otros Gastos'!$C28)</f>
        <v>0</v>
      </c>
      <c r="U22" s="977">
        <f>+'Resultados mensuales '!U21*(1+'Otros Gastos'!$C28)</f>
        <v>0</v>
      </c>
      <c r="V22" s="977">
        <f>+'Resultados mensuales '!V21*(1+'Otros Gastos'!$C28)</f>
        <v>0</v>
      </c>
      <c r="W22" s="977">
        <f>+'Resultados mensuales '!W21*(1+'Otros Gastos'!$C28)</f>
        <v>0</v>
      </c>
      <c r="X22" s="977">
        <f>+'Resultados mensuales '!X21*(1+'Otros Gastos'!$C28)</f>
        <v>0</v>
      </c>
      <c r="Y22" s="977">
        <f>+'Resultados mensuales '!Y21*(1+'Otros Gastos'!$C28)</f>
        <v>0</v>
      </c>
      <c r="Z22" s="980">
        <f>+'Resultados mensuales '!Z21*(1+'Otros Gastos'!$C28)</f>
        <v>0</v>
      </c>
      <c r="AA22" s="976">
        <f>+'Resultados mensuales '!AA21*(1+'Otros Gastos'!$C28)</f>
        <v>0</v>
      </c>
      <c r="AB22" s="977">
        <f>+'Resultados mensuales '!AB21*(1+'Otros Gastos'!$C28)</f>
        <v>0</v>
      </c>
      <c r="AC22" s="977">
        <f>+'Resultados mensuales '!AC21*(1+'Otros Gastos'!$C28)</f>
        <v>0</v>
      </c>
      <c r="AD22" s="977">
        <f>+'Resultados mensuales '!AD21*(1+'Otros Gastos'!$C28)</f>
        <v>0</v>
      </c>
      <c r="AE22" s="977">
        <f>+'Resultados mensuales '!AE21*(1+'Otros Gastos'!$C28)</f>
        <v>0</v>
      </c>
      <c r="AF22" s="977">
        <f>+'Resultados mensuales '!AF21*(1+'Otros Gastos'!$C28)</f>
        <v>0</v>
      </c>
      <c r="AG22" s="977">
        <f>+'Resultados mensuales '!AG21*(1+'Otros Gastos'!$C28)</f>
        <v>0</v>
      </c>
      <c r="AH22" s="977">
        <f>+'Resultados mensuales '!AH21*(1+'Otros Gastos'!$C28)</f>
        <v>0</v>
      </c>
      <c r="AI22" s="977">
        <f>+'Resultados mensuales '!AI21*(1+'Otros Gastos'!$C28)</f>
        <v>0</v>
      </c>
      <c r="AJ22" s="977">
        <f>+'Resultados mensuales '!AJ21*(1+'Otros Gastos'!$C28)</f>
        <v>0</v>
      </c>
      <c r="AK22" s="977">
        <f>+'Resultados mensuales '!AK21*(1+'Otros Gastos'!$C28)</f>
        <v>0</v>
      </c>
      <c r="AL22" s="978">
        <f>+'Resultados mensuales '!AL21*(1+'Otros Gastos'!$C28)</f>
        <v>0</v>
      </c>
    </row>
    <row r="23" spans="2:41" outlineLevel="1">
      <c r="B23" s="117">
        <f>+'Resultados mensuales '!B22</f>
        <v>0</v>
      </c>
      <c r="C23" s="976">
        <f>+'Resultados mensuales '!C22*(1+'Otros Gastos'!$C29)</f>
        <v>0</v>
      </c>
      <c r="D23" s="977">
        <f>+'Resultados mensuales '!D22*(1+'Otros Gastos'!$C29)</f>
        <v>0</v>
      </c>
      <c r="E23" s="977">
        <f>+'Resultados mensuales '!E22*(1+'Otros Gastos'!$C29)</f>
        <v>0</v>
      </c>
      <c r="F23" s="977">
        <f>+'Resultados mensuales '!F22*(1+'Otros Gastos'!$C29)</f>
        <v>0</v>
      </c>
      <c r="G23" s="977">
        <f>+'Resultados mensuales '!G22*(1+'Otros Gastos'!$C29)</f>
        <v>0</v>
      </c>
      <c r="H23" s="977">
        <f>+'Resultados mensuales '!H22*(1+'Otros Gastos'!$C29)</f>
        <v>0</v>
      </c>
      <c r="I23" s="977">
        <f>+'Resultados mensuales '!I22*(1+'Otros Gastos'!$C29)</f>
        <v>0</v>
      </c>
      <c r="J23" s="977">
        <f>+'Resultados mensuales '!J22*(1+'Otros Gastos'!$C29)</f>
        <v>0</v>
      </c>
      <c r="K23" s="977">
        <f>+'Resultados mensuales '!K22*(1+'Otros Gastos'!$C29)</f>
        <v>0</v>
      </c>
      <c r="L23" s="977">
        <f>+'Resultados mensuales '!L22*(1+'Otros Gastos'!$C29)</f>
        <v>0</v>
      </c>
      <c r="M23" s="977">
        <f>+'Resultados mensuales '!M22*(1+'Otros Gastos'!$C29)</f>
        <v>0</v>
      </c>
      <c r="N23" s="978">
        <f>+'Resultados mensuales '!N22*(1+'Otros Gastos'!$C29)</f>
        <v>0</v>
      </c>
      <c r="O23" s="979">
        <f>+'Resultados mensuales '!O22*(1+'Otros Gastos'!$C29)</f>
        <v>0</v>
      </c>
      <c r="P23" s="977">
        <f>+'Resultados mensuales '!P22*(1+'Otros Gastos'!$C29)</f>
        <v>0</v>
      </c>
      <c r="Q23" s="977">
        <f>+'Resultados mensuales '!Q22*(1+'Otros Gastos'!$C29)</f>
        <v>0</v>
      </c>
      <c r="R23" s="977">
        <f>+'Resultados mensuales '!R22*(1+'Otros Gastos'!$C29)</f>
        <v>0</v>
      </c>
      <c r="S23" s="977">
        <f>+'Resultados mensuales '!S22*(1+'Otros Gastos'!$C29)</f>
        <v>0</v>
      </c>
      <c r="T23" s="977">
        <f>+'Resultados mensuales '!T22*(1+'Otros Gastos'!$C29)</f>
        <v>0</v>
      </c>
      <c r="U23" s="977">
        <f>+'Resultados mensuales '!U22*(1+'Otros Gastos'!$C29)</f>
        <v>0</v>
      </c>
      <c r="V23" s="977">
        <f>+'Resultados mensuales '!V22*(1+'Otros Gastos'!$C29)</f>
        <v>0</v>
      </c>
      <c r="W23" s="977">
        <f>+'Resultados mensuales '!W22*(1+'Otros Gastos'!$C29)</f>
        <v>0</v>
      </c>
      <c r="X23" s="977">
        <f>+'Resultados mensuales '!X22*(1+'Otros Gastos'!$C29)</f>
        <v>0</v>
      </c>
      <c r="Y23" s="977">
        <f>+'Resultados mensuales '!Y22*(1+'Otros Gastos'!$C29)</f>
        <v>0</v>
      </c>
      <c r="Z23" s="980">
        <f>+'Resultados mensuales '!Z22*(1+'Otros Gastos'!$C29)</f>
        <v>0</v>
      </c>
      <c r="AA23" s="976">
        <f>+'Resultados mensuales '!AA22*(1+'Otros Gastos'!$C29)</f>
        <v>0</v>
      </c>
      <c r="AB23" s="977">
        <f>+'Resultados mensuales '!AB22*(1+'Otros Gastos'!$C29)</f>
        <v>0</v>
      </c>
      <c r="AC23" s="977">
        <f>+'Resultados mensuales '!AC22*(1+'Otros Gastos'!$C29)</f>
        <v>0</v>
      </c>
      <c r="AD23" s="977">
        <f>+'Resultados mensuales '!AD22*(1+'Otros Gastos'!$C29)</f>
        <v>0</v>
      </c>
      <c r="AE23" s="977">
        <f>+'Resultados mensuales '!AE22*(1+'Otros Gastos'!$C29)</f>
        <v>0</v>
      </c>
      <c r="AF23" s="977">
        <f>+'Resultados mensuales '!AF22*(1+'Otros Gastos'!$C29)</f>
        <v>0</v>
      </c>
      <c r="AG23" s="977">
        <f>+'Resultados mensuales '!AG22*(1+'Otros Gastos'!$C29)</f>
        <v>0</v>
      </c>
      <c r="AH23" s="977">
        <f>+'Resultados mensuales '!AH22*(1+'Otros Gastos'!$C29)</f>
        <v>0</v>
      </c>
      <c r="AI23" s="977">
        <f>+'Resultados mensuales '!AI22*(1+'Otros Gastos'!$C29)</f>
        <v>0</v>
      </c>
      <c r="AJ23" s="977">
        <f>+'Resultados mensuales '!AJ22*(1+'Otros Gastos'!$C29)</f>
        <v>0</v>
      </c>
      <c r="AK23" s="977">
        <f>+'Resultados mensuales '!AK22*(1+'Otros Gastos'!$C29)</f>
        <v>0</v>
      </c>
      <c r="AL23" s="978">
        <f>+'Resultados mensuales '!AL22*(1+'Otros Gastos'!$C29)</f>
        <v>0</v>
      </c>
    </row>
    <row r="24" spans="2:41" outlineLevel="1">
      <c r="B24" s="117">
        <f>+'Resultados mensuales '!B23</f>
        <v>0</v>
      </c>
      <c r="C24" s="976">
        <f>+'Resultados mensuales '!C23*(1+'Otros Gastos'!$C30)</f>
        <v>0</v>
      </c>
      <c r="D24" s="977">
        <f>+'Resultados mensuales '!D23*(1+'Otros Gastos'!$C30)</f>
        <v>0</v>
      </c>
      <c r="E24" s="977">
        <f>+'Resultados mensuales '!E23*(1+'Otros Gastos'!$C30)</f>
        <v>0</v>
      </c>
      <c r="F24" s="977">
        <f>+'Resultados mensuales '!F23*(1+'Otros Gastos'!$C30)</f>
        <v>0</v>
      </c>
      <c r="G24" s="977">
        <f>+'Resultados mensuales '!G23*(1+'Otros Gastos'!$C30)</f>
        <v>0</v>
      </c>
      <c r="H24" s="977">
        <f>+'Resultados mensuales '!H23*(1+'Otros Gastos'!$C30)</f>
        <v>0</v>
      </c>
      <c r="I24" s="977">
        <f>+'Resultados mensuales '!I23*(1+'Otros Gastos'!$C30)</f>
        <v>0</v>
      </c>
      <c r="J24" s="977">
        <f>+'Resultados mensuales '!J23*(1+'Otros Gastos'!$C30)</f>
        <v>0</v>
      </c>
      <c r="K24" s="977">
        <f>+'Resultados mensuales '!K23*(1+'Otros Gastos'!$C30)</f>
        <v>0</v>
      </c>
      <c r="L24" s="977">
        <f>+'Resultados mensuales '!L23*(1+'Otros Gastos'!$C30)</f>
        <v>0</v>
      </c>
      <c r="M24" s="977">
        <f>+'Resultados mensuales '!M23*(1+'Otros Gastos'!$C30)</f>
        <v>0</v>
      </c>
      <c r="N24" s="978">
        <f>+'Resultados mensuales '!N23*(1+'Otros Gastos'!$C30)</f>
        <v>0</v>
      </c>
      <c r="O24" s="979">
        <f>+'Resultados mensuales '!O23*(1+'Otros Gastos'!$C30)</f>
        <v>0</v>
      </c>
      <c r="P24" s="977">
        <f>+'Resultados mensuales '!P23*(1+'Otros Gastos'!$C30)</f>
        <v>0</v>
      </c>
      <c r="Q24" s="977">
        <f>+'Resultados mensuales '!Q23*(1+'Otros Gastos'!$C30)</f>
        <v>0</v>
      </c>
      <c r="R24" s="977">
        <f>+'Resultados mensuales '!R23*(1+'Otros Gastos'!$C30)</f>
        <v>0</v>
      </c>
      <c r="S24" s="977">
        <f>+'Resultados mensuales '!S23*(1+'Otros Gastos'!$C30)</f>
        <v>0</v>
      </c>
      <c r="T24" s="977">
        <f>+'Resultados mensuales '!T23*(1+'Otros Gastos'!$C30)</f>
        <v>0</v>
      </c>
      <c r="U24" s="977">
        <f>+'Resultados mensuales '!U23*(1+'Otros Gastos'!$C30)</f>
        <v>0</v>
      </c>
      <c r="V24" s="977">
        <f>+'Resultados mensuales '!V23*(1+'Otros Gastos'!$C30)</f>
        <v>0</v>
      </c>
      <c r="W24" s="977">
        <f>+'Resultados mensuales '!W23*(1+'Otros Gastos'!$C30)</f>
        <v>0</v>
      </c>
      <c r="X24" s="977">
        <f>+'Resultados mensuales '!X23*(1+'Otros Gastos'!$C30)</f>
        <v>0</v>
      </c>
      <c r="Y24" s="977">
        <f>+'Resultados mensuales '!Y23*(1+'Otros Gastos'!$C30)</f>
        <v>0</v>
      </c>
      <c r="Z24" s="980">
        <f>+'Resultados mensuales '!Z23*(1+'Otros Gastos'!$C30)</f>
        <v>0</v>
      </c>
      <c r="AA24" s="976">
        <f>+'Resultados mensuales '!AA23*(1+'Otros Gastos'!$C30)</f>
        <v>0</v>
      </c>
      <c r="AB24" s="977">
        <f>+'Resultados mensuales '!AB23*(1+'Otros Gastos'!$C30)</f>
        <v>0</v>
      </c>
      <c r="AC24" s="977">
        <f>+'Resultados mensuales '!AC23*(1+'Otros Gastos'!$C30)</f>
        <v>0</v>
      </c>
      <c r="AD24" s="977">
        <f>+'Resultados mensuales '!AD23*(1+'Otros Gastos'!$C30)</f>
        <v>0</v>
      </c>
      <c r="AE24" s="977">
        <f>+'Resultados mensuales '!AE23*(1+'Otros Gastos'!$C30)</f>
        <v>0</v>
      </c>
      <c r="AF24" s="977">
        <f>+'Resultados mensuales '!AF23*(1+'Otros Gastos'!$C30)</f>
        <v>0</v>
      </c>
      <c r="AG24" s="977">
        <f>+'Resultados mensuales '!AG23*(1+'Otros Gastos'!$C30)</f>
        <v>0</v>
      </c>
      <c r="AH24" s="977">
        <f>+'Resultados mensuales '!AH23*(1+'Otros Gastos'!$C30)</f>
        <v>0</v>
      </c>
      <c r="AI24" s="977">
        <f>+'Resultados mensuales '!AI23*(1+'Otros Gastos'!$C30)</f>
        <v>0</v>
      </c>
      <c r="AJ24" s="977">
        <f>+'Resultados mensuales '!AJ23*(1+'Otros Gastos'!$C30)</f>
        <v>0</v>
      </c>
      <c r="AK24" s="977">
        <f>+'Resultados mensuales '!AK23*(1+'Otros Gastos'!$C30)</f>
        <v>0</v>
      </c>
      <c r="AL24" s="978">
        <f>+'Resultados mensuales '!AL23*(1+'Otros Gastos'!$C30)</f>
        <v>0</v>
      </c>
    </row>
    <row r="25" spans="2:41" outlineLevel="1">
      <c r="B25" s="117">
        <f>+'Resultados mensuales '!B24</f>
        <v>0</v>
      </c>
      <c r="C25" s="976">
        <f>+'Resultados mensuales '!C24*(1+'Otros Gastos'!$C31)</f>
        <v>0</v>
      </c>
      <c r="D25" s="977">
        <f>+'Resultados mensuales '!D24*(1+'Otros Gastos'!$C31)</f>
        <v>0</v>
      </c>
      <c r="E25" s="977">
        <f>+'Resultados mensuales '!E24*(1+'Otros Gastos'!$C31)</f>
        <v>0</v>
      </c>
      <c r="F25" s="977">
        <f>+'Resultados mensuales '!F24*(1+'Otros Gastos'!$C31)</f>
        <v>0</v>
      </c>
      <c r="G25" s="977">
        <f>+'Resultados mensuales '!G24*(1+'Otros Gastos'!$C31)</f>
        <v>0</v>
      </c>
      <c r="H25" s="977">
        <f>+'Resultados mensuales '!H24*(1+'Otros Gastos'!$C31)</f>
        <v>0</v>
      </c>
      <c r="I25" s="977">
        <f>+'Resultados mensuales '!I24*(1+'Otros Gastos'!$C31)</f>
        <v>0</v>
      </c>
      <c r="J25" s="977">
        <f>+'Resultados mensuales '!J24*(1+'Otros Gastos'!$C31)</f>
        <v>0</v>
      </c>
      <c r="K25" s="977">
        <f>+'Resultados mensuales '!K24*(1+'Otros Gastos'!$C31)</f>
        <v>0</v>
      </c>
      <c r="L25" s="977">
        <f>+'Resultados mensuales '!L24*(1+'Otros Gastos'!$C31)</f>
        <v>0</v>
      </c>
      <c r="M25" s="977">
        <f>+'Resultados mensuales '!M24*(1+'Otros Gastos'!$C31)</f>
        <v>0</v>
      </c>
      <c r="N25" s="978">
        <f>+'Resultados mensuales '!N24*(1+'Otros Gastos'!$C31)</f>
        <v>0</v>
      </c>
      <c r="O25" s="979">
        <f>+'Resultados mensuales '!O24*(1+'Otros Gastos'!$C31)</f>
        <v>0</v>
      </c>
      <c r="P25" s="977">
        <f>+'Resultados mensuales '!P24*(1+'Otros Gastos'!$C31)</f>
        <v>0</v>
      </c>
      <c r="Q25" s="977">
        <f>+'Resultados mensuales '!Q24*(1+'Otros Gastos'!$C31)</f>
        <v>0</v>
      </c>
      <c r="R25" s="977">
        <f>+'Resultados mensuales '!R24*(1+'Otros Gastos'!$C31)</f>
        <v>0</v>
      </c>
      <c r="S25" s="977">
        <f>+'Resultados mensuales '!S24*(1+'Otros Gastos'!$C31)</f>
        <v>0</v>
      </c>
      <c r="T25" s="977">
        <f>+'Resultados mensuales '!T24*(1+'Otros Gastos'!$C31)</f>
        <v>0</v>
      </c>
      <c r="U25" s="977">
        <f>+'Resultados mensuales '!U24*(1+'Otros Gastos'!$C31)</f>
        <v>0</v>
      </c>
      <c r="V25" s="977">
        <f>+'Resultados mensuales '!V24*(1+'Otros Gastos'!$C31)</f>
        <v>0</v>
      </c>
      <c r="W25" s="977">
        <f>+'Resultados mensuales '!W24*(1+'Otros Gastos'!$C31)</f>
        <v>0</v>
      </c>
      <c r="X25" s="977">
        <f>+'Resultados mensuales '!X24*(1+'Otros Gastos'!$C31)</f>
        <v>0</v>
      </c>
      <c r="Y25" s="977">
        <f>+'Resultados mensuales '!Y24*(1+'Otros Gastos'!$C31)</f>
        <v>0</v>
      </c>
      <c r="Z25" s="980">
        <f>+'Resultados mensuales '!Z24*(1+'Otros Gastos'!$C31)</f>
        <v>0</v>
      </c>
      <c r="AA25" s="976">
        <f>+'Resultados mensuales '!AA24*(1+'Otros Gastos'!$C31)</f>
        <v>0</v>
      </c>
      <c r="AB25" s="977">
        <f>+'Resultados mensuales '!AB24*(1+'Otros Gastos'!$C31)</f>
        <v>0</v>
      </c>
      <c r="AC25" s="977">
        <f>+'Resultados mensuales '!AC24*(1+'Otros Gastos'!$C31)</f>
        <v>0</v>
      </c>
      <c r="AD25" s="977">
        <f>+'Resultados mensuales '!AD24*(1+'Otros Gastos'!$C31)</f>
        <v>0</v>
      </c>
      <c r="AE25" s="977">
        <f>+'Resultados mensuales '!AE24*(1+'Otros Gastos'!$C31)</f>
        <v>0</v>
      </c>
      <c r="AF25" s="977">
        <f>+'Resultados mensuales '!AF24*(1+'Otros Gastos'!$C31)</f>
        <v>0</v>
      </c>
      <c r="AG25" s="977">
        <f>+'Resultados mensuales '!AG24*(1+'Otros Gastos'!$C31)</f>
        <v>0</v>
      </c>
      <c r="AH25" s="977">
        <f>+'Resultados mensuales '!AH24*(1+'Otros Gastos'!$C31)</f>
        <v>0</v>
      </c>
      <c r="AI25" s="977">
        <f>+'Resultados mensuales '!AI24*(1+'Otros Gastos'!$C31)</f>
        <v>0</v>
      </c>
      <c r="AJ25" s="977">
        <f>+'Resultados mensuales '!AJ24*(1+'Otros Gastos'!$C31)</f>
        <v>0</v>
      </c>
      <c r="AK25" s="977">
        <f>+'Resultados mensuales '!AK24*(1+'Otros Gastos'!$C31)</f>
        <v>0</v>
      </c>
      <c r="AL25" s="978">
        <f>+'Resultados mensuales '!AL24*(1+'Otros Gastos'!$C31)</f>
        <v>0</v>
      </c>
    </row>
    <row r="26" spans="2:41" outlineLevel="1">
      <c r="B26" s="117">
        <f>+'Resultados mensuales '!B25</f>
        <v>0</v>
      </c>
      <c r="C26" s="976">
        <f>+'Resultados mensuales '!C25*(1+'Otros Gastos'!$C32)</f>
        <v>0</v>
      </c>
      <c r="D26" s="977">
        <f>+'Resultados mensuales '!D25*(1+'Otros Gastos'!$C32)</f>
        <v>0</v>
      </c>
      <c r="E26" s="977">
        <f>+'Resultados mensuales '!E25*(1+'Otros Gastos'!$C32)</f>
        <v>0</v>
      </c>
      <c r="F26" s="977">
        <f>+'Resultados mensuales '!F25*(1+'Otros Gastos'!$C32)</f>
        <v>0</v>
      </c>
      <c r="G26" s="977">
        <f>+'Resultados mensuales '!G25*(1+'Otros Gastos'!$C32)</f>
        <v>0</v>
      </c>
      <c r="H26" s="977">
        <f>+'Resultados mensuales '!H25*(1+'Otros Gastos'!$C32)</f>
        <v>0</v>
      </c>
      <c r="I26" s="977">
        <f>+'Resultados mensuales '!I25*(1+'Otros Gastos'!$C32)</f>
        <v>0</v>
      </c>
      <c r="J26" s="977">
        <f>+'Resultados mensuales '!J25*(1+'Otros Gastos'!$C32)</f>
        <v>0</v>
      </c>
      <c r="K26" s="977">
        <f>+'Resultados mensuales '!K25*(1+'Otros Gastos'!$C32)</f>
        <v>0</v>
      </c>
      <c r="L26" s="977">
        <f>+'Resultados mensuales '!L25*(1+'Otros Gastos'!$C32)</f>
        <v>0</v>
      </c>
      <c r="M26" s="977">
        <f>+'Resultados mensuales '!M25*(1+'Otros Gastos'!$C32)</f>
        <v>0</v>
      </c>
      <c r="N26" s="978">
        <f>+'Resultados mensuales '!N25*(1+'Otros Gastos'!$C32)</f>
        <v>0</v>
      </c>
      <c r="O26" s="979">
        <f>+'Resultados mensuales '!O25*(1+'Otros Gastos'!$C32)</f>
        <v>0</v>
      </c>
      <c r="P26" s="977">
        <f>+'Resultados mensuales '!P25*(1+'Otros Gastos'!$C32)</f>
        <v>0</v>
      </c>
      <c r="Q26" s="977">
        <f>+'Resultados mensuales '!Q25*(1+'Otros Gastos'!$C32)</f>
        <v>0</v>
      </c>
      <c r="R26" s="977">
        <f>+'Resultados mensuales '!R25*(1+'Otros Gastos'!$C32)</f>
        <v>0</v>
      </c>
      <c r="S26" s="977">
        <f>+'Resultados mensuales '!S25*(1+'Otros Gastos'!$C32)</f>
        <v>0</v>
      </c>
      <c r="T26" s="977">
        <f>+'Resultados mensuales '!T25*(1+'Otros Gastos'!$C32)</f>
        <v>0</v>
      </c>
      <c r="U26" s="977">
        <f>+'Resultados mensuales '!U25*(1+'Otros Gastos'!$C32)</f>
        <v>0</v>
      </c>
      <c r="V26" s="977">
        <f>+'Resultados mensuales '!V25*(1+'Otros Gastos'!$C32)</f>
        <v>0</v>
      </c>
      <c r="W26" s="977">
        <f>+'Resultados mensuales '!W25*(1+'Otros Gastos'!$C32)</f>
        <v>0</v>
      </c>
      <c r="X26" s="977">
        <f>+'Resultados mensuales '!X25*(1+'Otros Gastos'!$C32)</f>
        <v>0</v>
      </c>
      <c r="Y26" s="977">
        <f>+'Resultados mensuales '!Y25*(1+'Otros Gastos'!$C32)</f>
        <v>0</v>
      </c>
      <c r="Z26" s="980">
        <f>+'Resultados mensuales '!Z25*(1+'Otros Gastos'!$C32)</f>
        <v>0</v>
      </c>
      <c r="AA26" s="976">
        <f>+'Resultados mensuales '!AA25*(1+'Otros Gastos'!$C32)</f>
        <v>0</v>
      </c>
      <c r="AB26" s="977">
        <f>+'Resultados mensuales '!AB25*(1+'Otros Gastos'!$C32)</f>
        <v>0</v>
      </c>
      <c r="AC26" s="977">
        <f>+'Resultados mensuales '!AC25*(1+'Otros Gastos'!$C32)</f>
        <v>0</v>
      </c>
      <c r="AD26" s="977">
        <f>+'Resultados mensuales '!AD25*(1+'Otros Gastos'!$C32)</f>
        <v>0</v>
      </c>
      <c r="AE26" s="977">
        <f>+'Resultados mensuales '!AE25*(1+'Otros Gastos'!$C32)</f>
        <v>0</v>
      </c>
      <c r="AF26" s="977">
        <f>+'Resultados mensuales '!AF25*(1+'Otros Gastos'!$C32)</f>
        <v>0</v>
      </c>
      <c r="AG26" s="977">
        <f>+'Resultados mensuales '!AG25*(1+'Otros Gastos'!$C32)</f>
        <v>0</v>
      </c>
      <c r="AH26" s="977">
        <f>+'Resultados mensuales '!AH25*(1+'Otros Gastos'!$C32)</f>
        <v>0</v>
      </c>
      <c r="AI26" s="977">
        <f>+'Resultados mensuales '!AI25*(1+'Otros Gastos'!$C32)</f>
        <v>0</v>
      </c>
      <c r="AJ26" s="977">
        <f>+'Resultados mensuales '!AJ25*(1+'Otros Gastos'!$C32)</f>
        <v>0</v>
      </c>
      <c r="AK26" s="977">
        <f>+'Resultados mensuales '!AK25*(1+'Otros Gastos'!$C32)</f>
        <v>0</v>
      </c>
      <c r="AL26" s="978">
        <f>+'Resultados mensuales '!AL25*(1+'Otros Gastos'!$C32)</f>
        <v>0</v>
      </c>
    </row>
    <row r="27" spans="2:41" outlineLevel="1">
      <c r="B27" s="117">
        <f>+'Resultados mensuales '!B26</f>
        <v>0</v>
      </c>
      <c r="C27" s="976">
        <f>+'Resultados mensuales '!C26*(1+'Otros Gastos'!$C33)</f>
        <v>0</v>
      </c>
      <c r="D27" s="977">
        <f>+'Resultados mensuales '!D26*(1+'Otros Gastos'!$C33)</f>
        <v>0</v>
      </c>
      <c r="E27" s="977">
        <f>+'Resultados mensuales '!E26*(1+'Otros Gastos'!$C33)</f>
        <v>0</v>
      </c>
      <c r="F27" s="977">
        <f>+'Resultados mensuales '!F26*(1+'Otros Gastos'!$C33)</f>
        <v>0</v>
      </c>
      <c r="G27" s="977">
        <f>+'Resultados mensuales '!G26*(1+'Otros Gastos'!$C33)</f>
        <v>0</v>
      </c>
      <c r="H27" s="977">
        <f>+'Resultados mensuales '!H26*(1+'Otros Gastos'!$C33)</f>
        <v>0</v>
      </c>
      <c r="I27" s="977">
        <f>+'Resultados mensuales '!I26*(1+'Otros Gastos'!$C33)</f>
        <v>0</v>
      </c>
      <c r="J27" s="977">
        <f>+'Resultados mensuales '!J26*(1+'Otros Gastos'!$C33)</f>
        <v>0</v>
      </c>
      <c r="K27" s="977">
        <f>+'Resultados mensuales '!K26*(1+'Otros Gastos'!$C33)</f>
        <v>0</v>
      </c>
      <c r="L27" s="977">
        <f>+'Resultados mensuales '!L26*(1+'Otros Gastos'!$C33)</f>
        <v>0</v>
      </c>
      <c r="M27" s="977">
        <f>+'Resultados mensuales '!M26*(1+'Otros Gastos'!$C33)</f>
        <v>0</v>
      </c>
      <c r="N27" s="978">
        <f>+'Resultados mensuales '!N26*(1+'Otros Gastos'!$C33)</f>
        <v>0</v>
      </c>
      <c r="O27" s="979">
        <f>+'Resultados mensuales '!O26*(1+'Otros Gastos'!$C33)</f>
        <v>0</v>
      </c>
      <c r="P27" s="977">
        <f>+'Resultados mensuales '!P26*(1+'Otros Gastos'!$C33)</f>
        <v>0</v>
      </c>
      <c r="Q27" s="977">
        <f>+'Resultados mensuales '!Q26*(1+'Otros Gastos'!$C33)</f>
        <v>0</v>
      </c>
      <c r="R27" s="977">
        <f>+'Resultados mensuales '!R26*(1+'Otros Gastos'!$C33)</f>
        <v>0</v>
      </c>
      <c r="S27" s="977">
        <f>+'Resultados mensuales '!S26*(1+'Otros Gastos'!$C33)</f>
        <v>0</v>
      </c>
      <c r="T27" s="977">
        <f>+'Resultados mensuales '!T26*(1+'Otros Gastos'!$C33)</f>
        <v>0</v>
      </c>
      <c r="U27" s="977">
        <f>+'Resultados mensuales '!U26*(1+'Otros Gastos'!$C33)</f>
        <v>0</v>
      </c>
      <c r="V27" s="977">
        <f>+'Resultados mensuales '!V26*(1+'Otros Gastos'!$C33)</f>
        <v>0</v>
      </c>
      <c r="W27" s="977">
        <f>+'Resultados mensuales '!W26*(1+'Otros Gastos'!$C33)</f>
        <v>0</v>
      </c>
      <c r="X27" s="977">
        <f>+'Resultados mensuales '!X26*(1+'Otros Gastos'!$C33)</f>
        <v>0</v>
      </c>
      <c r="Y27" s="977">
        <f>+'Resultados mensuales '!Y26*(1+'Otros Gastos'!$C33)</f>
        <v>0</v>
      </c>
      <c r="Z27" s="980">
        <f>+'Resultados mensuales '!Z26*(1+'Otros Gastos'!$C33)</f>
        <v>0</v>
      </c>
      <c r="AA27" s="976">
        <f>+'Resultados mensuales '!AA26*(1+'Otros Gastos'!$C33)</f>
        <v>0</v>
      </c>
      <c r="AB27" s="977">
        <f>+'Resultados mensuales '!AB26*(1+'Otros Gastos'!$C33)</f>
        <v>0</v>
      </c>
      <c r="AC27" s="977">
        <f>+'Resultados mensuales '!AC26*(1+'Otros Gastos'!$C33)</f>
        <v>0</v>
      </c>
      <c r="AD27" s="977">
        <f>+'Resultados mensuales '!AD26*(1+'Otros Gastos'!$C33)</f>
        <v>0</v>
      </c>
      <c r="AE27" s="977">
        <f>+'Resultados mensuales '!AE26*(1+'Otros Gastos'!$C33)</f>
        <v>0</v>
      </c>
      <c r="AF27" s="977">
        <f>+'Resultados mensuales '!AF26*(1+'Otros Gastos'!$C33)</f>
        <v>0</v>
      </c>
      <c r="AG27" s="977">
        <f>+'Resultados mensuales '!AG26*(1+'Otros Gastos'!$C33)</f>
        <v>0</v>
      </c>
      <c r="AH27" s="977">
        <f>+'Resultados mensuales '!AH26*(1+'Otros Gastos'!$C33)</f>
        <v>0</v>
      </c>
      <c r="AI27" s="977">
        <f>+'Resultados mensuales '!AI26*(1+'Otros Gastos'!$C33)</f>
        <v>0</v>
      </c>
      <c r="AJ27" s="977">
        <f>+'Resultados mensuales '!AJ26*(1+'Otros Gastos'!$C33)</f>
        <v>0</v>
      </c>
      <c r="AK27" s="977">
        <f>+'Resultados mensuales '!AK26*(1+'Otros Gastos'!$C33)</f>
        <v>0</v>
      </c>
      <c r="AL27" s="978">
        <f>+'Resultados mensuales '!AL26*(1+'Otros Gastos'!$C33)</f>
        <v>0</v>
      </c>
    </row>
    <row r="28" spans="2:41" outlineLevel="1">
      <c r="B28" s="117">
        <f>+'Resultados mensuales '!B27</f>
        <v>0</v>
      </c>
      <c r="C28" s="976">
        <f>+'Resultados mensuales '!C27*(1+'Otros Gastos'!$C34)</f>
        <v>0</v>
      </c>
      <c r="D28" s="977">
        <f>+'Resultados mensuales '!D27*(1+'Otros Gastos'!$C34)</f>
        <v>0</v>
      </c>
      <c r="E28" s="977">
        <f>+'Resultados mensuales '!E27*(1+'Otros Gastos'!$C34)</f>
        <v>0</v>
      </c>
      <c r="F28" s="977">
        <f>+'Resultados mensuales '!F27*(1+'Otros Gastos'!$C34)</f>
        <v>0</v>
      </c>
      <c r="G28" s="977">
        <f>+'Resultados mensuales '!G27*(1+'Otros Gastos'!$C34)</f>
        <v>0</v>
      </c>
      <c r="H28" s="977">
        <f>+'Resultados mensuales '!H27*(1+'Otros Gastos'!$C34)</f>
        <v>0</v>
      </c>
      <c r="I28" s="977">
        <f>+'Resultados mensuales '!I27*(1+'Otros Gastos'!$C34)</f>
        <v>0</v>
      </c>
      <c r="J28" s="977">
        <f>+'Resultados mensuales '!J27*(1+'Otros Gastos'!$C34)</f>
        <v>0</v>
      </c>
      <c r="K28" s="977">
        <f>+'Resultados mensuales '!K27*(1+'Otros Gastos'!$C34)</f>
        <v>0</v>
      </c>
      <c r="L28" s="977">
        <f>+'Resultados mensuales '!L27*(1+'Otros Gastos'!$C34)</f>
        <v>0</v>
      </c>
      <c r="M28" s="977">
        <f>+'Resultados mensuales '!M27*(1+'Otros Gastos'!$C34)</f>
        <v>0</v>
      </c>
      <c r="N28" s="978">
        <f>+'Resultados mensuales '!N27*(1+'Otros Gastos'!$C34)</f>
        <v>0</v>
      </c>
      <c r="O28" s="979">
        <f>+'Resultados mensuales '!O27*(1+'Otros Gastos'!$C34)</f>
        <v>0</v>
      </c>
      <c r="P28" s="977">
        <f>+'Resultados mensuales '!P27*(1+'Otros Gastos'!$C34)</f>
        <v>0</v>
      </c>
      <c r="Q28" s="977">
        <f>+'Resultados mensuales '!Q27*(1+'Otros Gastos'!$C34)</f>
        <v>0</v>
      </c>
      <c r="R28" s="977">
        <f>+'Resultados mensuales '!R27*(1+'Otros Gastos'!$C34)</f>
        <v>0</v>
      </c>
      <c r="S28" s="977">
        <f>+'Resultados mensuales '!S27*(1+'Otros Gastos'!$C34)</f>
        <v>0</v>
      </c>
      <c r="T28" s="977">
        <f>+'Resultados mensuales '!T27*(1+'Otros Gastos'!$C34)</f>
        <v>0</v>
      </c>
      <c r="U28" s="977">
        <f>+'Resultados mensuales '!U27*(1+'Otros Gastos'!$C34)</f>
        <v>0</v>
      </c>
      <c r="V28" s="977">
        <f>+'Resultados mensuales '!V27*(1+'Otros Gastos'!$C34)</f>
        <v>0</v>
      </c>
      <c r="W28" s="977">
        <f>+'Resultados mensuales '!W27*(1+'Otros Gastos'!$C34)</f>
        <v>0</v>
      </c>
      <c r="X28" s="977">
        <f>+'Resultados mensuales '!X27*(1+'Otros Gastos'!$C34)</f>
        <v>0</v>
      </c>
      <c r="Y28" s="977">
        <f>+'Resultados mensuales '!Y27*(1+'Otros Gastos'!$C34)</f>
        <v>0</v>
      </c>
      <c r="Z28" s="980">
        <f>+'Resultados mensuales '!Z27*(1+'Otros Gastos'!$C34)</f>
        <v>0</v>
      </c>
      <c r="AA28" s="976">
        <f>+'Resultados mensuales '!AA27*(1+'Otros Gastos'!$C34)</f>
        <v>0</v>
      </c>
      <c r="AB28" s="977">
        <f>+'Resultados mensuales '!AB27*(1+'Otros Gastos'!$C34)</f>
        <v>0</v>
      </c>
      <c r="AC28" s="977">
        <f>+'Resultados mensuales '!AC27*(1+'Otros Gastos'!$C34)</f>
        <v>0</v>
      </c>
      <c r="AD28" s="977">
        <f>+'Resultados mensuales '!AD27*(1+'Otros Gastos'!$C34)</f>
        <v>0</v>
      </c>
      <c r="AE28" s="977">
        <f>+'Resultados mensuales '!AE27*(1+'Otros Gastos'!$C34)</f>
        <v>0</v>
      </c>
      <c r="AF28" s="977">
        <f>+'Resultados mensuales '!AF27*(1+'Otros Gastos'!$C34)</f>
        <v>0</v>
      </c>
      <c r="AG28" s="977">
        <f>+'Resultados mensuales '!AG27*(1+'Otros Gastos'!$C34)</f>
        <v>0</v>
      </c>
      <c r="AH28" s="977">
        <f>+'Resultados mensuales '!AH27*(1+'Otros Gastos'!$C34)</f>
        <v>0</v>
      </c>
      <c r="AI28" s="977">
        <f>+'Resultados mensuales '!AI27*(1+'Otros Gastos'!$C34)</f>
        <v>0</v>
      </c>
      <c r="AJ28" s="977">
        <f>+'Resultados mensuales '!AJ27*(1+'Otros Gastos'!$C34)</f>
        <v>0</v>
      </c>
      <c r="AK28" s="977">
        <f>+'Resultados mensuales '!AK27*(1+'Otros Gastos'!$C34)</f>
        <v>0</v>
      </c>
      <c r="AL28" s="978">
        <f>+'Resultados mensuales '!AL27*(1+'Otros Gastos'!$C34)</f>
        <v>0</v>
      </c>
    </row>
    <row r="29" spans="2:41" outlineLevel="1">
      <c r="B29" s="117">
        <f>+'Resultados mensuales '!B28</f>
        <v>0</v>
      </c>
      <c r="C29" s="976">
        <f>+'Resultados mensuales '!C28*(1+'Otros Gastos'!$C35)</f>
        <v>0</v>
      </c>
      <c r="D29" s="977">
        <f>+'Resultados mensuales '!D28*(1+'Otros Gastos'!$C35)</f>
        <v>0</v>
      </c>
      <c r="E29" s="977">
        <f>+'Resultados mensuales '!E28*(1+'Otros Gastos'!$C35)</f>
        <v>0</v>
      </c>
      <c r="F29" s="977">
        <f>+'Resultados mensuales '!F28*(1+'Otros Gastos'!$C35)</f>
        <v>0</v>
      </c>
      <c r="G29" s="977">
        <f>+'Resultados mensuales '!G28*(1+'Otros Gastos'!$C35)</f>
        <v>0</v>
      </c>
      <c r="H29" s="977">
        <f>+'Resultados mensuales '!H28*(1+'Otros Gastos'!$C35)</f>
        <v>0</v>
      </c>
      <c r="I29" s="977">
        <f>+'Resultados mensuales '!I28*(1+'Otros Gastos'!$C35)</f>
        <v>0</v>
      </c>
      <c r="J29" s="977">
        <f>+'Resultados mensuales '!J28*(1+'Otros Gastos'!$C35)</f>
        <v>0</v>
      </c>
      <c r="K29" s="977">
        <f>+'Resultados mensuales '!K28*(1+'Otros Gastos'!$C35)</f>
        <v>0</v>
      </c>
      <c r="L29" s="977">
        <f>+'Resultados mensuales '!L28*(1+'Otros Gastos'!$C35)</f>
        <v>0</v>
      </c>
      <c r="M29" s="977">
        <f>+'Resultados mensuales '!M28*(1+'Otros Gastos'!$C35)</f>
        <v>0</v>
      </c>
      <c r="N29" s="978">
        <f>+'Resultados mensuales '!N28*(1+'Otros Gastos'!$C35)</f>
        <v>0</v>
      </c>
      <c r="O29" s="979">
        <f>+'Resultados mensuales '!O28*(1+'Otros Gastos'!$C35)</f>
        <v>0</v>
      </c>
      <c r="P29" s="977">
        <f>+'Resultados mensuales '!P28*(1+'Otros Gastos'!$C35)</f>
        <v>0</v>
      </c>
      <c r="Q29" s="977">
        <f>+'Resultados mensuales '!Q28*(1+'Otros Gastos'!$C35)</f>
        <v>0</v>
      </c>
      <c r="R29" s="977">
        <f>+'Resultados mensuales '!R28*(1+'Otros Gastos'!$C35)</f>
        <v>0</v>
      </c>
      <c r="S29" s="977">
        <f>+'Resultados mensuales '!S28*(1+'Otros Gastos'!$C35)</f>
        <v>0</v>
      </c>
      <c r="T29" s="977">
        <f>+'Resultados mensuales '!T28*(1+'Otros Gastos'!$C35)</f>
        <v>0</v>
      </c>
      <c r="U29" s="977">
        <f>+'Resultados mensuales '!U28*(1+'Otros Gastos'!$C35)</f>
        <v>0</v>
      </c>
      <c r="V29" s="977">
        <f>+'Resultados mensuales '!V28*(1+'Otros Gastos'!$C35)</f>
        <v>0</v>
      </c>
      <c r="W29" s="977">
        <f>+'Resultados mensuales '!W28*(1+'Otros Gastos'!$C35)</f>
        <v>0</v>
      </c>
      <c r="X29" s="977">
        <f>+'Resultados mensuales '!X28*(1+'Otros Gastos'!$C35)</f>
        <v>0</v>
      </c>
      <c r="Y29" s="977">
        <f>+'Resultados mensuales '!Y28*(1+'Otros Gastos'!$C35)</f>
        <v>0</v>
      </c>
      <c r="Z29" s="980">
        <f>+'Resultados mensuales '!Z28*(1+'Otros Gastos'!$C35)</f>
        <v>0</v>
      </c>
      <c r="AA29" s="976">
        <f>+'Resultados mensuales '!AA28*(1+'Otros Gastos'!$C35)</f>
        <v>0</v>
      </c>
      <c r="AB29" s="977">
        <f>+'Resultados mensuales '!AB28*(1+'Otros Gastos'!$C35)</f>
        <v>0</v>
      </c>
      <c r="AC29" s="977">
        <f>+'Resultados mensuales '!AC28*(1+'Otros Gastos'!$C35)</f>
        <v>0</v>
      </c>
      <c r="AD29" s="977">
        <f>+'Resultados mensuales '!AD28*(1+'Otros Gastos'!$C35)</f>
        <v>0</v>
      </c>
      <c r="AE29" s="977">
        <f>+'Resultados mensuales '!AE28*(1+'Otros Gastos'!$C35)</f>
        <v>0</v>
      </c>
      <c r="AF29" s="977">
        <f>+'Resultados mensuales '!AF28*(1+'Otros Gastos'!$C35)</f>
        <v>0</v>
      </c>
      <c r="AG29" s="977">
        <f>+'Resultados mensuales '!AG28*(1+'Otros Gastos'!$C35)</f>
        <v>0</v>
      </c>
      <c r="AH29" s="977">
        <f>+'Resultados mensuales '!AH28*(1+'Otros Gastos'!$C35)</f>
        <v>0</v>
      </c>
      <c r="AI29" s="977">
        <f>+'Resultados mensuales '!AI28*(1+'Otros Gastos'!$C35)</f>
        <v>0</v>
      </c>
      <c r="AJ29" s="977">
        <f>+'Resultados mensuales '!AJ28*(1+'Otros Gastos'!$C35)</f>
        <v>0</v>
      </c>
      <c r="AK29" s="977">
        <f>+'Resultados mensuales '!AK28*(1+'Otros Gastos'!$C35)</f>
        <v>0</v>
      </c>
      <c r="AL29" s="978">
        <f>+'Resultados mensuales '!AL28*(1+'Otros Gastos'!$C35)</f>
        <v>0</v>
      </c>
    </row>
    <row r="30" spans="2:41" outlineLevel="1">
      <c r="B30" s="117">
        <f>+'Resultados mensuales '!B29</f>
        <v>0</v>
      </c>
      <c r="C30" s="976">
        <f>+'Resultados mensuales '!C29*(1+'Otros Gastos'!$C36)</f>
        <v>0</v>
      </c>
      <c r="D30" s="977">
        <f>+'Resultados mensuales '!D29*(1+'Otros Gastos'!$C36)</f>
        <v>0</v>
      </c>
      <c r="E30" s="977">
        <f>+'Resultados mensuales '!E29*(1+'Otros Gastos'!$C36)</f>
        <v>0</v>
      </c>
      <c r="F30" s="977">
        <f>+'Resultados mensuales '!F29*(1+'Otros Gastos'!$C36)</f>
        <v>0</v>
      </c>
      <c r="G30" s="977">
        <f>+'Resultados mensuales '!G29*(1+'Otros Gastos'!$C36)</f>
        <v>0</v>
      </c>
      <c r="H30" s="977">
        <f>+'Resultados mensuales '!H29*(1+'Otros Gastos'!$C36)</f>
        <v>0</v>
      </c>
      <c r="I30" s="977">
        <f>+'Resultados mensuales '!I29*(1+'Otros Gastos'!$C36)</f>
        <v>0</v>
      </c>
      <c r="J30" s="977">
        <f>+'Resultados mensuales '!J29*(1+'Otros Gastos'!$C36)</f>
        <v>0</v>
      </c>
      <c r="K30" s="977">
        <f>+'Resultados mensuales '!K29*(1+'Otros Gastos'!$C36)</f>
        <v>0</v>
      </c>
      <c r="L30" s="977">
        <f>+'Resultados mensuales '!L29*(1+'Otros Gastos'!$C36)</f>
        <v>0</v>
      </c>
      <c r="M30" s="977">
        <f>+'Resultados mensuales '!M29*(1+'Otros Gastos'!$C36)</f>
        <v>0</v>
      </c>
      <c r="N30" s="978">
        <f>+'Resultados mensuales '!N29*(1+'Otros Gastos'!$C36)</f>
        <v>0</v>
      </c>
      <c r="O30" s="979">
        <f>+'Resultados mensuales '!O29*(1+'Otros Gastos'!$C36)</f>
        <v>0</v>
      </c>
      <c r="P30" s="977">
        <f>+'Resultados mensuales '!P29*(1+'Otros Gastos'!$C36)</f>
        <v>0</v>
      </c>
      <c r="Q30" s="977">
        <f>+'Resultados mensuales '!Q29*(1+'Otros Gastos'!$C36)</f>
        <v>0</v>
      </c>
      <c r="R30" s="977">
        <f>+'Resultados mensuales '!R29*(1+'Otros Gastos'!$C36)</f>
        <v>0</v>
      </c>
      <c r="S30" s="977">
        <f>+'Resultados mensuales '!S29*(1+'Otros Gastos'!$C36)</f>
        <v>0</v>
      </c>
      <c r="T30" s="977">
        <f>+'Resultados mensuales '!T29*(1+'Otros Gastos'!$C36)</f>
        <v>0</v>
      </c>
      <c r="U30" s="977">
        <f>+'Resultados mensuales '!U29*(1+'Otros Gastos'!$C36)</f>
        <v>0</v>
      </c>
      <c r="V30" s="977">
        <f>+'Resultados mensuales '!V29*(1+'Otros Gastos'!$C36)</f>
        <v>0</v>
      </c>
      <c r="W30" s="977">
        <f>+'Resultados mensuales '!W29*(1+'Otros Gastos'!$C36)</f>
        <v>0</v>
      </c>
      <c r="X30" s="977">
        <f>+'Resultados mensuales '!X29*(1+'Otros Gastos'!$C36)</f>
        <v>0</v>
      </c>
      <c r="Y30" s="977">
        <f>+'Resultados mensuales '!Y29*(1+'Otros Gastos'!$C36)</f>
        <v>0</v>
      </c>
      <c r="Z30" s="980">
        <f>+'Resultados mensuales '!Z29*(1+'Otros Gastos'!$C36)</f>
        <v>0</v>
      </c>
      <c r="AA30" s="976">
        <f>+'Resultados mensuales '!AA29*(1+'Otros Gastos'!$C36)</f>
        <v>0</v>
      </c>
      <c r="AB30" s="977">
        <f>+'Resultados mensuales '!AB29*(1+'Otros Gastos'!$C36)</f>
        <v>0</v>
      </c>
      <c r="AC30" s="977">
        <f>+'Resultados mensuales '!AC29*(1+'Otros Gastos'!$C36)</f>
        <v>0</v>
      </c>
      <c r="AD30" s="977">
        <f>+'Resultados mensuales '!AD29*(1+'Otros Gastos'!$C36)</f>
        <v>0</v>
      </c>
      <c r="AE30" s="977">
        <f>+'Resultados mensuales '!AE29*(1+'Otros Gastos'!$C36)</f>
        <v>0</v>
      </c>
      <c r="AF30" s="977">
        <f>+'Resultados mensuales '!AF29*(1+'Otros Gastos'!$C36)</f>
        <v>0</v>
      </c>
      <c r="AG30" s="977">
        <f>+'Resultados mensuales '!AG29*(1+'Otros Gastos'!$C36)</f>
        <v>0</v>
      </c>
      <c r="AH30" s="977">
        <f>+'Resultados mensuales '!AH29*(1+'Otros Gastos'!$C36)</f>
        <v>0</v>
      </c>
      <c r="AI30" s="977">
        <f>+'Resultados mensuales '!AI29*(1+'Otros Gastos'!$C36)</f>
        <v>0</v>
      </c>
      <c r="AJ30" s="977">
        <f>+'Resultados mensuales '!AJ29*(1+'Otros Gastos'!$C36)</f>
        <v>0</v>
      </c>
      <c r="AK30" s="977">
        <f>+'Resultados mensuales '!AK29*(1+'Otros Gastos'!$C36)</f>
        <v>0</v>
      </c>
      <c r="AL30" s="978">
        <f>+'Resultados mensuales '!AL29*(1+'Otros Gastos'!$C36)</f>
        <v>0</v>
      </c>
    </row>
    <row r="31" spans="2:41" ht="8.25" customHeight="1">
      <c r="C31" s="986"/>
      <c r="D31" s="987"/>
      <c r="E31" s="987"/>
      <c r="F31" s="987"/>
      <c r="G31" s="987"/>
      <c r="H31" s="987"/>
      <c r="I31" s="987"/>
      <c r="J31" s="987"/>
      <c r="K31" s="987"/>
      <c r="L31" s="987"/>
      <c r="M31" s="987"/>
      <c r="N31" s="988"/>
      <c r="O31" s="987"/>
      <c r="P31" s="987"/>
      <c r="Q31" s="987"/>
      <c r="R31" s="987"/>
      <c r="S31" s="987"/>
      <c r="T31" s="987"/>
      <c r="U31" s="987"/>
      <c r="V31" s="987"/>
      <c r="W31" s="987"/>
      <c r="X31" s="987"/>
      <c r="Y31" s="987"/>
      <c r="Z31" s="987"/>
      <c r="AA31" s="989"/>
      <c r="AB31" s="987"/>
      <c r="AC31" s="987"/>
      <c r="AD31" s="987"/>
      <c r="AE31" s="987"/>
      <c r="AF31" s="987"/>
      <c r="AG31" s="987"/>
      <c r="AH31" s="987"/>
      <c r="AI31" s="987"/>
      <c r="AJ31" s="987"/>
      <c r="AK31" s="987"/>
      <c r="AL31" s="988"/>
    </row>
    <row r="32" spans="2:41">
      <c r="B32" s="31" t="s">
        <v>438</v>
      </c>
      <c r="C32" s="976">
        <f>-'Otros Gastos'!D43</f>
        <v>0</v>
      </c>
      <c r="D32" s="977">
        <f>-'Otros Gastos'!E43</f>
        <v>0</v>
      </c>
      <c r="E32" s="977">
        <f>-'Otros Gastos'!F43</f>
        <v>0</v>
      </c>
      <c r="F32" s="977">
        <f>-'Otros Gastos'!G43</f>
        <v>0</v>
      </c>
      <c r="G32" s="977">
        <f>-'Otros Gastos'!H43</f>
        <v>0</v>
      </c>
      <c r="H32" s="977">
        <f>-'Otros Gastos'!I43</f>
        <v>0</v>
      </c>
      <c r="I32" s="977">
        <f>-'Otros Gastos'!J43</f>
        <v>0</v>
      </c>
      <c r="J32" s="977">
        <f>-'Otros Gastos'!K43</f>
        <v>0</v>
      </c>
      <c r="K32" s="977">
        <f>-'Otros Gastos'!L43</f>
        <v>0</v>
      </c>
      <c r="L32" s="977">
        <f>-'Otros Gastos'!M43</f>
        <v>0</v>
      </c>
      <c r="M32" s="977">
        <f>-'Otros Gastos'!N43</f>
        <v>0</v>
      </c>
      <c r="N32" s="978">
        <f>-'Otros Gastos'!O43</f>
        <v>0</v>
      </c>
      <c r="O32" s="979">
        <f>-'Otros Gastos'!P43</f>
        <v>0</v>
      </c>
      <c r="P32" s="977">
        <f>-'Otros Gastos'!Q43</f>
        <v>0</v>
      </c>
      <c r="Q32" s="977">
        <f>-'Otros Gastos'!R43</f>
        <v>0</v>
      </c>
      <c r="R32" s="977">
        <f>-'Otros Gastos'!S43</f>
        <v>0</v>
      </c>
      <c r="S32" s="977">
        <f>-'Otros Gastos'!T43</f>
        <v>0</v>
      </c>
      <c r="T32" s="977">
        <f>-'Otros Gastos'!U43</f>
        <v>0</v>
      </c>
      <c r="U32" s="977">
        <f>-'Otros Gastos'!V43</f>
        <v>0</v>
      </c>
      <c r="V32" s="977">
        <f>-'Otros Gastos'!W43</f>
        <v>0</v>
      </c>
      <c r="W32" s="977">
        <f>-'Otros Gastos'!X43</f>
        <v>0</v>
      </c>
      <c r="X32" s="977">
        <f>-'Otros Gastos'!Y43</f>
        <v>0</v>
      </c>
      <c r="Y32" s="977">
        <f>-'Otros Gastos'!Z43</f>
        <v>0</v>
      </c>
      <c r="Z32" s="980">
        <f>-'Otros Gastos'!AA43</f>
        <v>0</v>
      </c>
      <c r="AA32" s="976">
        <f>-'Otros Gastos'!AB43</f>
        <v>0</v>
      </c>
      <c r="AB32" s="977">
        <f>-'Otros Gastos'!AC43</f>
        <v>0</v>
      </c>
      <c r="AC32" s="977">
        <f>-'Otros Gastos'!AD43</f>
        <v>0</v>
      </c>
      <c r="AD32" s="977">
        <f>-'Otros Gastos'!AE43</f>
        <v>0</v>
      </c>
      <c r="AE32" s="977">
        <f>-'Otros Gastos'!AF43</f>
        <v>0</v>
      </c>
      <c r="AF32" s="977">
        <f>-'Otros Gastos'!AG43</f>
        <v>0</v>
      </c>
      <c r="AG32" s="977">
        <f>-'Otros Gastos'!AH43</f>
        <v>0</v>
      </c>
      <c r="AH32" s="977">
        <f>-'Otros Gastos'!AI43</f>
        <v>0</v>
      </c>
      <c r="AI32" s="977">
        <f>-'Otros Gastos'!AJ43</f>
        <v>0</v>
      </c>
      <c r="AJ32" s="977">
        <f>-'Otros Gastos'!AK43</f>
        <v>0</v>
      </c>
      <c r="AK32" s="977">
        <f>-'Otros Gastos'!AL43</f>
        <v>0</v>
      </c>
      <c r="AL32" s="978">
        <f>-'Otros Gastos'!AM43</f>
        <v>0</v>
      </c>
    </row>
    <row r="33" spans="2:38">
      <c r="B33" s="117" t="s">
        <v>196</v>
      </c>
      <c r="C33" s="976">
        <f ca="1">-'Total préstamos'!C4</f>
        <v>0</v>
      </c>
      <c r="D33" s="977">
        <f ca="1">-'Total préstamos'!D4</f>
        <v>0</v>
      </c>
      <c r="E33" s="977">
        <f ca="1">-'Total préstamos'!E4</f>
        <v>0</v>
      </c>
      <c r="F33" s="977">
        <f ca="1">-'Total préstamos'!F4</f>
        <v>0</v>
      </c>
      <c r="G33" s="977">
        <f ca="1">-'Total préstamos'!G4</f>
        <v>0</v>
      </c>
      <c r="H33" s="977">
        <f ca="1">-'Total préstamos'!H4</f>
        <v>0</v>
      </c>
      <c r="I33" s="977">
        <f ca="1">-'Total préstamos'!I4</f>
        <v>0</v>
      </c>
      <c r="J33" s="977">
        <f ca="1">-'Total préstamos'!J4</f>
        <v>0</v>
      </c>
      <c r="K33" s="977">
        <f ca="1">-'Total préstamos'!K4</f>
        <v>0</v>
      </c>
      <c r="L33" s="977">
        <f ca="1">-'Total préstamos'!L4</f>
        <v>0</v>
      </c>
      <c r="M33" s="977">
        <f ca="1">-'Total préstamos'!M4</f>
        <v>0</v>
      </c>
      <c r="N33" s="978">
        <f ca="1">-'Total préstamos'!N4</f>
        <v>0</v>
      </c>
      <c r="O33" s="979">
        <f ca="1">-'Total préstamos'!O4</f>
        <v>0</v>
      </c>
      <c r="P33" s="977">
        <f ca="1">-'Total préstamos'!P4</f>
        <v>0</v>
      </c>
      <c r="Q33" s="977">
        <f ca="1">-'Total préstamos'!Q4</f>
        <v>0</v>
      </c>
      <c r="R33" s="977">
        <f ca="1">-'Total préstamos'!R4</f>
        <v>0</v>
      </c>
      <c r="S33" s="977">
        <f ca="1">-'Total préstamos'!S4</f>
        <v>0</v>
      </c>
      <c r="T33" s="977">
        <f ca="1">-'Total préstamos'!T4</f>
        <v>0</v>
      </c>
      <c r="U33" s="977">
        <f ca="1">-'Total préstamos'!U4</f>
        <v>0</v>
      </c>
      <c r="V33" s="977">
        <f ca="1">-'Total préstamos'!V4</f>
        <v>0</v>
      </c>
      <c r="W33" s="977">
        <f ca="1">-'Total préstamos'!W4</f>
        <v>0</v>
      </c>
      <c r="X33" s="977">
        <f ca="1">-'Total préstamos'!X4</f>
        <v>0</v>
      </c>
      <c r="Y33" s="977">
        <f ca="1">-'Total préstamos'!Y4</f>
        <v>0</v>
      </c>
      <c r="Z33" s="980">
        <f ca="1">-'Total préstamos'!Z4</f>
        <v>0</v>
      </c>
      <c r="AA33" s="976">
        <f ca="1">-'Total préstamos'!AA4</f>
        <v>0</v>
      </c>
      <c r="AB33" s="977">
        <f ca="1">-'Total préstamos'!AB4</f>
        <v>0</v>
      </c>
      <c r="AC33" s="977">
        <f ca="1">-'Total préstamos'!AC4</f>
        <v>0</v>
      </c>
      <c r="AD33" s="977">
        <f ca="1">-'Total préstamos'!AD4</f>
        <v>0</v>
      </c>
      <c r="AE33" s="977">
        <f ca="1">-'Total préstamos'!AE4</f>
        <v>0</v>
      </c>
      <c r="AF33" s="977">
        <f ca="1">-'Total préstamos'!AF4</f>
        <v>0</v>
      </c>
      <c r="AG33" s="977">
        <f ca="1">-'Total préstamos'!AG4</f>
        <v>0</v>
      </c>
      <c r="AH33" s="977">
        <f ca="1">-'Total préstamos'!AH4</f>
        <v>0</v>
      </c>
      <c r="AI33" s="977">
        <f ca="1">-'Total préstamos'!AI4</f>
        <v>0</v>
      </c>
      <c r="AJ33" s="977">
        <f ca="1">-'Total préstamos'!AJ4</f>
        <v>0</v>
      </c>
      <c r="AK33" s="977">
        <f ca="1">-'Total préstamos'!AK4</f>
        <v>0</v>
      </c>
      <c r="AL33" s="978">
        <f ca="1">-'Total préstamos'!AL4</f>
        <v>0</v>
      </c>
    </row>
    <row r="34" spans="2:38">
      <c r="B34" s="117" t="s">
        <v>185</v>
      </c>
      <c r="C34" s="976">
        <f ca="1">-'Total préstamos'!C3</f>
        <v>0</v>
      </c>
      <c r="D34" s="977">
        <f ca="1">-'Total préstamos'!D3</f>
        <v>0</v>
      </c>
      <c r="E34" s="977">
        <f ca="1">-'Total préstamos'!E3</f>
        <v>0</v>
      </c>
      <c r="F34" s="977">
        <f ca="1">-'Total préstamos'!F3</f>
        <v>0</v>
      </c>
      <c r="G34" s="977">
        <f ca="1">-'Total préstamos'!G3</f>
        <v>0</v>
      </c>
      <c r="H34" s="977">
        <f ca="1">-'Total préstamos'!H3</f>
        <v>0</v>
      </c>
      <c r="I34" s="977">
        <f ca="1">-'Total préstamos'!I3</f>
        <v>0</v>
      </c>
      <c r="J34" s="977">
        <f ca="1">-'Total préstamos'!J3</f>
        <v>0</v>
      </c>
      <c r="K34" s="977">
        <f ca="1">-'Total préstamos'!K3</f>
        <v>0</v>
      </c>
      <c r="L34" s="977">
        <f ca="1">-'Total préstamos'!L3</f>
        <v>0</v>
      </c>
      <c r="M34" s="977">
        <f ca="1">-'Total préstamos'!M3</f>
        <v>0</v>
      </c>
      <c r="N34" s="978">
        <f ca="1">-'Total préstamos'!N3</f>
        <v>0</v>
      </c>
      <c r="O34" s="979">
        <f ca="1">-'Total préstamos'!O3</f>
        <v>0</v>
      </c>
      <c r="P34" s="977">
        <f ca="1">-'Total préstamos'!P3</f>
        <v>0</v>
      </c>
      <c r="Q34" s="977">
        <f ca="1">-'Total préstamos'!Q3</f>
        <v>0</v>
      </c>
      <c r="R34" s="977">
        <f ca="1">-'Total préstamos'!R3</f>
        <v>0</v>
      </c>
      <c r="S34" s="977">
        <f ca="1">-'Total préstamos'!S3</f>
        <v>0</v>
      </c>
      <c r="T34" s="977">
        <f ca="1">-'Total préstamos'!T3</f>
        <v>0</v>
      </c>
      <c r="U34" s="977">
        <f ca="1">-'Total préstamos'!U3</f>
        <v>0</v>
      </c>
      <c r="V34" s="977">
        <f ca="1">-'Total préstamos'!V3</f>
        <v>0</v>
      </c>
      <c r="W34" s="977">
        <f ca="1">-'Total préstamos'!W3</f>
        <v>0</v>
      </c>
      <c r="X34" s="977">
        <f ca="1">-'Total préstamos'!X3</f>
        <v>0</v>
      </c>
      <c r="Y34" s="977">
        <f ca="1">-'Total préstamos'!Y3</f>
        <v>0</v>
      </c>
      <c r="Z34" s="980">
        <f ca="1">-'Total préstamos'!Z3</f>
        <v>0</v>
      </c>
      <c r="AA34" s="976">
        <f ca="1">-'Total préstamos'!AA3</f>
        <v>0</v>
      </c>
      <c r="AB34" s="977">
        <f ca="1">-'Total préstamos'!AB3</f>
        <v>0</v>
      </c>
      <c r="AC34" s="977">
        <f ca="1">-'Total préstamos'!AC3</f>
        <v>0</v>
      </c>
      <c r="AD34" s="977">
        <f ca="1">-'Total préstamos'!AD3</f>
        <v>0</v>
      </c>
      <c r="AE34" s="977">
        <f ca="1">-'Total préstamos'!AE3</f>
        <v>0</v>
      </c>
      <c r="AF34" s="977">
        <f ca="1">-'Total préstamos'!AF3</f>
        <v>0</v>
      </c>
      <c r="AG34" s="977">
        <f ca="1">-'Total préstamos'!AG3</f>
        <v>0</v>
      </c>
      <c r="AH34" s="977">
        <f ca="1">-'Total préstamos'!AH3</f>
        <v>0</v>
      </c>
      <c r="AI34" s="977">
        <f ca="1">-'Total préstamos'!AI3</f>
        <v>0</v>
      </c>
      <c r="AJ34" s="977">
        <f ca="1">-'Total préstamos'!AJ3</f>
        <v>0</v>
      </c>
      <c r="AK34" s="977">
        <f ca="1">-'Total préstamos'!AK3</f>
        <v>0</v>
      </c>
      <c r="AL34" s="978">
        <f ca="1">-'Total préstamos'!AL3</f>
        <v>0</v>
      </c>
    </row>
    <row r="35" spans="2:38" ht="8.25" customHeight="1">
      <c r="C35" s="986"/>
      <c r="D35" s="987" t="s">
        <v>44</v>
      </c>
      <c r="E35" s="987"/>
      <c r="F35" s="987"/>
      <c r="G35" s="987"/>
      <c r="H35" s="987"/>
      <c r="I35" s="987"/>
      <c r="J35" s="987"/>
      <c r="K35" s="987"/>
      <c r="L35" s="987"/>
      <c r="M35" s="987"/>
      <c r="N35" s="988"/>
      <c r="O35" s="987"/>
      <c r="P35" s="987"/>
      <c r="Q35" s="987"/>
      <c r="R35" s="987"/>
      <c r="S35" s="987"/>
      <c r="T35" s="987"/>
      <c r="U35" s="987"/>
      <c r="V35" s="987"/>
      <c r="W35" s="987"/>
      <c r="X35" s="987"/>
      <c r="Y35" s="987"/>
      <c r="Z35" s="987"/>
      <c r="AA35" s="989"/>
      <c r="AB35" s="987"/>
      <c r="AC35" s="987"/>
      <c r="AD35" s="987"/>
      <c r="AE35" s="987"/>
      <c r="AF35" s="987"/>
      <c r="AG35" s="987"/>
      <c r="AH35" s="987"/>
      <c r="AI35" s="987"/>
      <c r="AJ35" s="987"/>
      <c r="AK35" s="987"/>
      <c r="AL35" s="988"/>
    </row>
    <row r="36" spans="2:38">
      <c r="B36" s="117" t="s">
        <v>783</v>
      </c>
      <c r="C36" s="976">
        <f>-'IRPF-IVA-IS'!G7</f>
        <v>0</v>
      </c>
      <c r="D36" s="977">
        <f>-'IRPF-IVA-IS'!H7</f>
        <v>0</v>
      </c>
      <c r="E36" s="977">
        <f>-'IRPF-IVA-IS'!I7</f>
        <v>0</v>
      </c>
      <c r="F36" s="977">
        <f>-'IRPF-IVA-IS'!J7</f>
        <v>0</v>
      </c>
      <c r="G36" s="977">
        <f>-'IRPF-IVA-IS'!K7</f>
        <v>0</v>
      </c>
      <c r="H36" s="977">
        <f>-'IRPF-IVA-IS'!L7</f>
        <v>0</v>
      </c>
      <c r="I36" s="977">
        <f>-'IRPF-IVA-IS'!M7</f>
        <v>0</v>
      </c>
      <c r="J36" s="977">
        <f>-'IRPF-IVA-IS'!N7</f>
        <v>0</v>
      </c>
      <c r="K36" s="977">
        <f>-'IRPF-IVA-IS'!O7</f>
        <v>0</v>
      </c>
      <c r="L36" s="977">
        <f>-'IRPF-IVA-IS'!P7</f>
        <v>0</v>
      </c>
      <c r="M36" s="977">
        <f>-'IRPF-IVA-IS'!Q7</f>
        <v>0</v>
      </c>
      <c r="N36" s="978">
        <f>-'IRPF-IVA-IS'!R7</f>
        <v>0</v>
      </c>
      <c r="O36" s="979">
        <f>-'IRPF-IVA-IS'!S7</f>
        <v>0</v>
      </c>
      <c r="P36" s="977">
        <f>-'IRPF-IVA-IS'!T7</f>
        <v>0</v>
      </c>
      <c r="Q36" s="977">
        <f>-'IRPF-IVA-IS'!U7</f>
        <v>0</v>
      </c>
      <c r="R36" s="977">
        <f>-'IRPF-IVA-IS'!V7</f>
        <v>0</v>
      </c>
      <c r="S36" s="977">
        <f>-'IRPF-IVA-IS'!W7</f>
        <v>0</v>
      </c>
      <c r="T36" s="977">
        <f>-'IRPF-IVA-IS'!X7</f>
        <v>0</v>
      </c>
      <c r="U36" s="977">
        <f>-'IRPF-IVA-IS'!Y7</f>
        <v>0</v>
      </c>
      <c r="V36" s="977">
        <f>-'IRPF-IVA-IS'!Z7</f>
        <v>0</v>
      </c>
      <c r="W36" s="977">
        <f>-'IRPF-IVA-IS'!AA7</f>
        <v>0</v>
      </c>
      <c r="X36" s="977">
        <f>-'IRPF-IVA-IS'!AB7</f>
        <v>0</v>
      </c>
      <c r="Y36" s="977">
        <f>-'IRPF-IVA-IS'!AC7</f>
        <v>0</v>
      </c>
      <c r="Z36" s="980">
        <f>-'IRPF-IVA-IS'!AD7</f>
        <v>0</v>
      </c>
      <c r="AA36" s="976">
        <f>-'IRPF-IVA-IS'!AE7</f>
        <v>0</v>
      </c>
      <c r="AB36" s="977">
        <f>-'IRPF-IVA-IS'!AF7</f>
        <v>0</v>
      </c>
      <c r="AC36" s="977">
        <f>-'IRPF-IVA-IS'!AG7</f>
        <v>0</v>
      </c>
      <c r="AD36" s="977">
        <f>-'IRPF-IVA-IS'!AH7</f>
        <v>0</v>
      </c>
      <c r="AE36" s="977">
        <f>-'IRPF-IVA-IS'!AI7</f>
        <v>0</v>
      </c>
      <c r="AF36" s="977">
        <f>-'IRPF-IVA-IS'!AJ7</f>
        <v>0</v>
      </c>
      <c r="AG36" s="977">
        <f>-'IRPF-IVA-IS'!AK7</f>
        <v>0</v>
      </c>
      <c r="AH36" s="977">
        <f>-'IRPF-IVA-IS'!AL7</f>
        <v>0</v>
      </c>
      <c r="AI36" s="977">
        <f>-'IRPF-IVA-IS'!AM7</f>
        <v>0</v>
      </c>
      <c r="AJ36" s="977">
        <f>-'IRPF-IVA-IS'!AN7</f>
        <v>0</v>
      </c>
      <c r="AK36" s="977">
        <f>-'IRPF-IVA-IS'!AO7</f>
        <v>0</v>
      </c>
      <c r="AL36" s="978">
        <f>-'IRPF-IVA-IS'!AP7</f>
        <v>0</v>
      </c>
    </row>
    <row r="37" spans="2:38">
      <c r="B37" s="117" t="s">
        <v>197</v>
      </c>
      <c r="C37" s="976">
        <f>-'IRPF-IVA-IS'!G8</f>
        <v>0</v>
      </c>
      <c r="D37" s="977">
        <f>-'IRPF-IVA-IS'!H8</f>
        <v>0</v>
      </c>
      <c r="E37" s="977">
        <f>-'IRPF-IVA-IS'!I8</f>
        <v>0</v>
      </c>
      <c r="F37" s="977">
        <f>-'IRPF-IVA-IS'!J8</f>
        <v>0</v>
      </c>
      <c r="G37" s="977">
        <f>-'IRPF-IVA-IS'!K8</f>
        <v>0</v>
      </c>
      <c r="H37" s="977">
        <f>-'IRPF-IVA-IS'!L8</f>
        <v>0</v>
      </c>
      <c r="I37" s="977">
        <f>-'IRPF-IVA-IS'!M8</f>
        <v>0</v>
      </c>
      <c r="J37" s="977">
        <f>-'IRPF-IVA-IS'!N8</f>
        <v>0</v>
      </c>
      <c r="K37" s="977">
        <f>-'IRPF-IVA-IS'!O8</f>
        <v>0</v>
      </c>
      <c r="L37" s="977">
        <f>-'IRPF-IVA-IS'!P8</f>
        <v>0</v>
      </c>
      <c r="M37" s="977">
        <f>-'IRPF-IVA-IS'!Q8</f>
        <v>0</v>
      </c>
      <c r="N37" s="978">
        <f>-'IRPF-IVA-IS'!R8</f>
        <v>0</v>
      </c>
      <c r="O37" s="979">
        <f>-'IRPF-IVA-IS'!S8</f>
        <v>0</v>
      </c>
      <c r="P37" s="977">
        <f>-'IRPF-IVA-IS'!T8</f>
        <v>0</v>
      </c>
      <c r="Q37" s="977">
        <f>-'IRPF-IVA-IS'!U8</f>
        <v>0</v>
      </c>
      <c r="R37" s="977">
        <f>-'IRPF-IVA-IS'!V8</f>
        <v>0</v>
      </c>
      <c r="S37" s="977">
        <f>-'IRPF-IVA-IS'!W8</f>
        <v>0</v>
      </c>
      <c r="T37" s="977">
        <f>-'IRPF-IVA-IS'!X8</f>
        <v>0</v>
      </c>
      <c r="U37" s="977">
        <f>-'IRPF-IVA-IS'!Y8</f>
        <v>0</v>
      </c>
      <c r="V37" s="977">
        <f>-'IRPF-IVA-IS'!Z8</f>
        <v>0</v>
      </c>
      <c r="W37" s="977">
        <f>-'IRPF-IVA-IS'!AA8</f>
        <v>0</v>
      </c>
      <c r="X37" s="977">
        <f>-'IRPF-IVA-IS'!AB8</f>
        <v>0</v>
      </c>
      <c r="Y37" s="977">
        <f>-'IRPF-IVA-IS'!AC8</f>
        <v>0</v>
      </c>
      <c r="Z37" s="980">
        <f>-'IRPF-IVA-IS'!AD8</f>
        <v>0</v>
      </c>
      <c r="AA37" s="976">
        <f>-'IRPF-IVA-IS'!AE8</f>
        <v>0</v>
      </c>
      <c r="AB37" s="977">
        <f>-'IRPF-IVA-IS'!AF8</f>
        <v>0</v>
      </c>
      <c r="AC37" s="977">
        <f>-'IRPF-IVA-IS'!AG8</f>
        <v>0</v>
      </c>
      <c r="AD37" s="977">
        <f>-'IRPF-IVA-IS'!AH8</f>
        <v>0</v>
      </c>
      <c r="AE37" s="977">
        <f>-'IRPF-IVA-IS'!AI8</f>
        <v>0</v>
      </c>
      <c r="AF37" s="977">
        <f>-'IRPF-IVA-IS'!AJ8</f>
        <v>0</v>
      </c>
      <c r="AG37" s="977">
        <f>-'IRPF-IVA-IS'!AK8</f>
        <v>0</v>
      </c>
      <c r="AH37" s="977">
        <f>-'IRPF-IVA-IS'!AL8</f>
        <v>0</v>
      </c>
      <c r="AI37" s="977">
        <f>-'IRPF-IVA-IS'!AM8</f>
        <v>0</v>
      </c>
      <c r="AJ37" s="977">
        <f>-'IRPF-IVA-IS'!AN8</f>
        <v>0</v>
      </c>
      <c r="AK37" s="977">
        <f>-'IRPF-IVA-IS'!AO8</f>
        <v>0</v>
      </c>
      <c r="AL37" s="978">
        <f>-'IRPF-IVA-IS'!AP8</f>
        <v>0</v>
      </c>
    </row>
    <row r="38" spans="2:38">
      <c r="B38" s="117" t="s">
        <v>172</v>
      </c>
      <c r="C38" s="976"/>
      <c r="D38" s="977">
        <f>-'IRPF-IVA-IS'!H21</f>
        <v>0</v>
      </c>
      <c r="E38" s="977">
        <f>-'IRPF-IVA-IS'!I21</f>
        <v>0</v>
      </c>
      <c r="F38" s="977">
        <f>-'IRPF-IVA-IS'!J21</f>
        <v>0</v>
      </c>
      <c r="G38" s="977">
        <f>-'IRPF-IVA-IS'!K21</f>
        <v>0</v>
      </c>
      <c r="H38" s="977">
        <f>-'IRPF-IVA-IS'!L21</f>
        <v>0</v>
      </c>
      <c r="I38" s="977">
        <f>-'IRPF-IVA-IS'!M21</f>
        <v>0</v>
      </c>
      <c r="J38" s="977">
        <f>-'IRPF-IVA-IS'!N21</f>
        <v>0</v>
      </c>
      <c r="K38" s="977">
        <f>-'IRPF-IVA-IS'!O21</f>
        <v>0</v>
      </c>
      <c r="L38" s="977">
        <f>-'IRPF-IVA-IS'!P21</f>
        <v>0</v>
      </c>
      <c r="M38" s="977">
        <f>-'IRPF-IVA-IS'!Q21</f>
        <v>0</v>
      </c>
      <c r="N38" s="978">
        <f>-'IRPF-IVA-IS'!R21</f>
        <v>0</v>
      </c>
      <c r="O38" s="979">
        <f>-'IRPF-IVA-IS'!S21</f>
        <v>0</v>
      </c>
      <c r="P38" s="977">
        <f>-'IRPF-IVA-IS'!T21</f>
        <v>0</v>
      </c>
      <c r="Q38" s="977">
        <f>-'IRPF-IVA-IS'!U21</f>
        <v>0</v>
      </c>
      <c r="R38" s="977">
        <f>-'IRPF-IVA-IS'!V21</f>
        <v>0</v>
      </c>
      <c r="S38" s="977">
        <f>-'IRPF-IVA-IS'!W21</f>
        <v>0</v>
      </c>
      <c r="T38" s="977">
        <f>-'IRPF-IVA-IS'!X21</f>
        <v>0</v>
      </c>
      <c r="U38" s="977">
        <f>-'IRPF-IVA-IS'!Y21</f>
        <v>0</v>
      </c>
      <c r="V38" s="977">
        <f>-'IRPF-IVA-IS'!Z21</f>
        <v>0</v>
      </c>
      <c r="W38" s="977">
        <f>-'IRPF-IVA-IS'!AA21</f>
        <v>0</v>
      </c>
      <c r="X38" s="977">
        <f>-'IRPF-IVA-IS'!AB21</f>
        <v>0</v>
      </c>
      <c r="Y38" s="977">
        <f>-'IRPF-IVA-IS'!AC21</f>
        <v>0</v>
      </c>
      <c r="Z38" s="980">
        <f>-'IRPF-IVA-IS'!AD21</f>
        <v>0</v>
      </c>
      <c r="AA38" s="976">
        <f>-'IRPF-IVA-IS'!AE21</f>
        <v>0</v>
      </c>
      <c r="AB38" s="977">
        <f>-'IRPF-IVA-IS'!AF21</f>
        <v>0</v>
      </c>
      <c r="AC38" s="977">
        <f>-'IRPF-IVA-IS'!AG21</f>
        <v>0</v>
      </c>
      <c r="AD38" s="977">
        <f>-'IRPF-IVA-IS'!AH21</f>
        <v>0</v>
      </c>
      <c r="AE38" s="977">
        <f>-'IRPF-IVA-IS'!AI21</f>
        <v>0</v>
      </c>
      <c r="AF38" s="977">
        <f>-'IRPF-IVA-IS'!AJ21</f>
        <v>0</v>
      </c>
      <c r="AG38" s="977">
        <f>-'IRPF-IVA-IS'!AK21</f>
        <v>0</v>
      </c>
      <c r="AH38" s="977">
        <f>-'IRPF-IVA-IS'!AL21</f>
        <v>0</v>
      </c>
      <c r="AI38" s="977">
        <f>-'IRPF-IVA-IS'!AM21</f>
        <v>0</v>
      </c>
      <c r="AJ38" s="977">
        <f>-'IRPF-IVA-IS'!AN21</f>
        <v>0</v>
      </c>
      <c r="AK38" s="977">
        <f>-'IRPF-IVA-IS'!AO21</f>
        <v>0</v>
      </c>
      <c r="AL38" s="978">
        <f>-'IRPF-IVA-IS'!AP21</f>
        <v>0</v>
      </c>
    </row>
    <row r="39" spans="2:38">
      <c r="B39" s="6" t="str">
        <f>'Otros Gastos'!B48&amp;'Otros Gastos'!B49</f>
        <v>IRPF Retenciones empresario individual</v>
      </c>
      <c r="C39" s="976">
        <f>SUM('IRPF-IVA-IS'!G63:G66)+Seguimiento!E47</f>
        <v>0</v>
      </c>
      <c r="D39" s="977">
        <f>-'IRPF-IVA-IS'!H36-SUM('IRPF-IVA-IS'!H63:H66)-'IRPF-IVA-IS'!H72+Seguimiento!F47</f>
        <v>0</v>
      </c>
      <c r="E39" s="977">
        <f>-'IRPF-IVA-IS'!I36-SUM('IRPF-IVA-IS'!I63:I66)-'IRPF-IVA-IS'!I72+Seguimiento!G47</f>
        <v>0</v>
      </c>
      <c r="F39" s="977">
        <f ca="1">-'IRPF-IVA-IS'!J36-SUM('IRPF-IVA-IS'!J63:J66)-'IRPF-IVA-IS'!J72+Seguimiento!H47</f>
        <v>0</v>
      </c>
      <c r="G39" s="977">
        <f>-'IRPF-IVA-IS'!K36-SUM('IRPF-IVA-IS'!K63:K66)-'IRPF-IVA-IS'!K72+Seguimiento!I47</f>
        <v>0</v>
      </c>
      <c r="H39" s="977">
        <f>-'IRPF-IVA-IS'!L36-SUM('IRPF-IVA-IS'!L63:L66)-'IRPF-IVA-IS'!L72+Seguimiento!J47</f>
        <v>0</v>
      </c>
      <c r="I39" s="977">
        <f ca="1">-'IRPF-IVA-IS'!M36-SUM('IRPF-IVA-IS'!M63:M66)-'IRPF-IVA-IS'!M72+Seguimiento!K47</f>
        <v>0</v>
      </c>
      <c r="J39" s="977">
        <f>-'IRPF-IVA-IS'!N36-SUM('IRPF-IVA-IS'!N63:N66)-'IRPF-IVA-IS'!N72+Seguimiento!L47</f>
        <v>0</v>
      </c>
      <c r="K39" s="977">
        <f>-'IRPF-IVA-IS'!O36-SUM('IRPF-IVA-IS'!O63:O66)-'IRPF-IVA-IS'!O72+Seguimiento!M47</f>
        <v>0</v>
      </c>
      <c r="L39" s="977">
        <f ca="1">-'IRPF-IVA-IS'!P36-SUM('IRPF-IVA-IS'!P63:P66)-'IRPF-IVA-IS'!P72+Seguimiento!N47</f>
        <v>0</v>
      </c>
      <c r="M39" s="977">
        <f>-'IRPF-IVA-IS'!Q36-SUM('IRPF-IVA-IS'!Q63:Q66)-'IRPF-IVA-IS'!Q72+Seguimiento!O47</f>
        <v>0</v>
      </c>
      <c r="N39" s="978">
        <f>-'IRPF-IVA-IS'!R36-SUM('IRPF-IVA-IS'!R63:R66)-'IRPF-IVA-IS'!R72+Seguimiento!P47</f>
        <v>0</v>
      </c>
      <c r="O39" s="979">
        <f ca="1">-'IRPF-IVA-IS'!S36-SUM('IRPF-IVA-IS'!S63:S66)-'IRPF-IVA-IS'!S72</f>
        <v>0</v>
      </c>
      <c r="P39" s="977">
        <f>-'IRPF-IVA-IS'!T36-SUM('IRPF-IVA-IS'!T63:T66)-'IRPF-IVA-IS'!T72</f>
        <v>0</v>
      </c>
      <c r="Q39" s="977">
        <f>-'IRPF-IVA-IS'!U36-SUM('IRPF-IVA-IS'!U63:U66)-'IRPF-IVA-IS'!U72</f>
        <v>0</v>
      </c>
      <c r="R39" s="977">
        <f ca="1">-'IRPF-IVA-IS'!V36-SUM('IRPF-IVA-IS'!V63:V66)-'IRPF-IVA-IS'!V72</f>
        <v>0</v>
      </c>
      <c r="S39" s="977">
        <f>-'IRPF-IVA-IS'!W36-SUM('IRPF-IVA-IS'!W63:W66)-'IRPF-IVA-IS'!W72</f>
        <v>0</v>
      </c>
      <c r="T39" s="977">
        <f>-'IRPF-IVA-IS'!X36-SUM('IRPF-IVA-IS'!X63:X66)-'IRPF-IVA-IS'!X72</f>
        <v>0</v>
      </c>
      <c r="U39" s="977">
        <f ca="1">-'IRPF-IVA-IS'!Y36-SUM('IRPF-IVA-IS'!Y63:Y66)-'IRPF-IVA-IS'!Y72</f>
        <v>0</v>
      </c>
      <c r="V39" s="977">
        <f>-'IRPF-IVA-IS'!Z36-SUM('IRPF-IVA-IS'!Z63:Z66)-'IRPF-IVA-IS'!Z72</f>
        <v>0</v>
      </c>
      <c r="W39" s="977">
        <f>-'IRPF-IVA-IS'!AA36-SUM('IRPF-IVA-IS'!AA63:AA66)-'IRPF-IVA-IS'!AA72</f>
        <v>0</v>
      </c>
      <c r="X39" s="977">
        <f ca="1">-'IRPF-IVA-IS'!AB36-SUM('IRPF-IVA-IS'!AB63:AB66)-'IRPF-IVA-IS'!AB72</f>
        <v>0</v>
      </c>
      <c r="Y39" s="977">
        <f>-'IRPF-IVA-IS'!AC36-SUM('IRPF-IVA-IS'!AC63:AC66)-'IRPF-IVA-IS'!AC72</f>
        <v>0</v>
      </c>
      <c r="Z39" s="980">
        <f ca="1">-'IRPF-IVA-IS'!AD36-SUM('IRPF-IVA-IS'!AD63:AD66)-'IRPF-IVA-IS'!AD72</f>
        <v>0</v>
      </c>
      <c r="AA39" s="976">
        <f ca="1">-'IRPF-IVA-IS'!AE36-SUM('IRPF-IVA-IS'!AE63:AE66)-'IRPF-IVA-IS'!AE72</f>
        <v>0</v>
      </c>
      <c r="AB39" s="977">
        <f>-'IRPF-IVA-IS'!AF36-SUM('IRPF-IVA-IS'!AF63:AF66)-'IRPF-IVA-IS'!AF72</f>
        <v>0</v>
      </c>
      <c r="AC39" s="977">
        <f>-'IRPF-IVA-IS'!AG36-SUM('IRPF-IVA-IS'!AG63:AG66)-'IRPF-IVA-IS'!AG72</f>
        <v>0</v>
      </c>
      <c r="AD39" s="977">
        <f ca="1">-'IRPF-IVA-IS'!AH36-SUM('IRPF-IVA-IS'!AH63:AH66)-'IRPF-IVA-IS'!AH72</f>
        <v>0</v>
      </c>
      <c r="AE39" s="977">
        <f>-'IRPF-IVA-IS'!AI36-SUM('IRPF-IVA-IS'!AI63:AI66)-'IRPF-IVA-IS'!AI72</f>
        <v>0</v>
      </c>
      <c r="AF39" s="977">
        <f>-'IRPF-IVA-IS'!AJ36-SUM('IRPF-IVA-IS'!AJ63:AJ66)-'IRPF-IVA-IS'!AJ72</f>
        <v>0</v>
      </c>
      <c r="AG39" s="977">
        <f ca="1">-'IRPF-IVA-IS'!AK36-SUM('IRPF-IVA-IS'!AK63:AK66)-'IRPF-IVA-IS'!AK72</f>
        <v>0</v>
      </c>
      <c r="AH39" s="977">
        <f>-'IRPF-IVA-IS'!AL36-SUM('IRPF-IVA-IS'!AL63:AL66)-'IRPF-IVA-IS'!AL72</f>
        <v>0</v>
      </c>
      <c r="AI39" s="977">
        <f>-'IRPF-IVA-IS'!AM36-SUM('IRPF-IVA-IS'!AM63:AM66)-'IRPF-IVA-IS'!AM72</f>
        <v>0</v>
      </c>
      <c r="AJ39" s="977">
        <f ca="1">-'IRPF-IVA-IS'!AN36-SUM('IRPF-IVA-IS'!AN63:AN66)-'IRPF-IVA-IS'!AN72</f>
        <v>0</v>
      </c>
      <c r="AK39" s="977">
        <f>-'IRPF-IVA-IS'!AO36-SUM('IRPF-IVA-IS'!AO63:AO66)-'IRPF-IVA-IS'!AO72</f>
        <v>0</v>
      </c>
      <c r="AL39" s="978">
        <f ca="1">-'IRPF-IVA-IS'!AP36-SUM('IRPF-IVA-IS'!AP63:AP66)-'IRPF-IVA-IS'!AP72</f>
        <v>0</v>
      </c>
    </row>
    <row r="40" spans="2:38" ht="11.25" customHeight="1">
      <c r="C40" s="986"/>
      <c r="D40" s="987"/>
      <c r="E40" s="987"/>
      <c r="F40" s="987"/>
      <c r="G40" s="987"/>
      <c r="H40" s="987"/>
      <c r="I40" s="987"/>
      <c r="J40" s="987"/>
      <c r="K40" s="987"/>
      <c r="L40" s="987"/>
      <c r="M40" s="987"/>
      <c r="N40" s="988"/>
      <c r="O40" s="987"/>
      <c r="P40" s="987"/>
      <c r="Q40" s="987"/>
      <c r="R40" s="987"/>
      <c r="S40" s="987"/>
      <c r="T40" s="987"/>
      <c r="U40" s="987"/>
      <c r="V40" s="987"/>
      <c r="W40" s="987"/>
      <c r="X40" s="987"/>
      <c r="Y40" s="987"/>
      <c r="Z40" s="987"/>
      <c r="AA40" s="989"/>
      <c r="AB40" s="987"/>
      <c r="AC40" s="987"/>
      <c r="AD40" s="987"/>
      <c r="AE40" s="987"/>
      <c r="AF40" s="987"/>
      <c r="AG40" s="987"/>
      <c r="AH40" s="987"/>
      <c r="AI40" s="987"/>
      <c r="AJ40" s="987"/>
      <c r="AK40" s="987"/>
      <c r="AL40" s="988"/>
    </row>
    <row r="41" spans="2:38">
      <c r="B41" s="117" t="s">
        <v>198</v>
      </c>
      <c r="C41" s="976">
        <f>-'Inversión-Financiación'!G21</f>
        <v>0</v>
      </c>
      <c r="D41" s="977">
        <f>-'Inversión-Financiación'!H21</f>
        <v>0</v>
      </c>
      <c r="E41" s="977">
        <f>-'Inversión-Financiación'!I21</f>
        <v>0</v>
      </c>
      <c r="F41" s="977">
        <f>-'Inversión-Financiación'!J21</f>
        <v>0</v>
      </c>
      <c r="G41" s="977">
        <f>-'Inversión-Financiación'!K21</f>
        <v>0</v>
      </c>
      <c r="H41" s="977">
        <f>-'Inversión-Financiación'!L21</f>
        <v>0</v>
      </c>
      <c r="I41" s="977">
        <f>-'Inversión-Financiación'!M21</f>
        <v>0</v>
      </c>
      <c r="J41" s="977">
        <f>-'Inversión-Financiación'!N21</f>
        <v>0</v>
      </c>
      <c r="K41" s="977">
        <f>-'Inversión-Financiación'!O21</f>
        <v>0</v>
      </c>
      <c r="L41" s="977">
        <f>-'Inversión-Financiación'!P21</f>
        <v>0</v>
      </c>
      <c r="M41" s="977">
        <f>-'Inversión-Financiación'!Q21</f>
        <v>0</v>
      </c>
      <c r="N41" s="978">
        <f>-'Inversión-Financiación'!R21</f>
        <v>0</v>
      </c>
      <c r="O41" s="979">
        <f>-'Inversión-Financiación'!S21</f>
        <v>0</v>
      </c>
      <c r="P41" s="977">
        <f>-'Inversión-Financiación'!T21</f>
        <v>0</v>
      </c>
      <c r="Q41" s="977">
        <f>-'Inversión-Financiación'!U21</f>
        <v>0</v>
      </c>
      <c r="R41" s="977">
        <f>-'Inversión-Financiación'!V21</f>
        <v>0</v>
      </c>
      <c r="S41" s="977">
        <f>-'Inversión-Financiación'!W21</f>
        <v>0</v>
      </c>
      <c r="T41" s="977">
        <f>-'Inversión-Financiación'!X21</f>
        <v>0</v>
      </c>
      <c r="U41" s="977">
        <f>-'Inversión-Financiación'!Y21</f>
        <v>0</v>
      </c>
      <c r="V41" s="977">
        <f>-'Inversión-Financiación'!Z21</f>
        <v>0</v>
      </c>
      <c r="W41" s="977">
        <f>-'Inversión-Financiación'!AA21</f>
        <v>0</v>
      </c>
      <c r="X41" s="977">
        <f>-'Inversión-Financiación'!AB21</f>
        <v>0</v>
      </c>
      <c r="Y41" s="977">
        <f>-'Inversión-Financiación'!AC21</f>
        <v>0</v>
      </c>
      <c r="Z41" s="980">
        <f>-'Inversión-Financiación'!AD21</f>
        <v>0</v>
      </c>
      <c r="AA41" s="976">
        <f>-'Inversión-Financiación'!AE21</f>
        <v>0</v>
      </c>
      <c r="AB41" s="977">
        <f>-'Inversión-Financiación'!AF21</f>
        <v>0</v>
      </c>
      <c r="AC41" s="977">
        <f>-'Inversión-Financiación'!AG21</f>
        <v>0</v>
      </c>
      <c r="AD41" s="977">
        <f>-'Inversión-Financiación'!AH21</f>
        <v>0</v>
      </c>
      <c r="AE41" s="977">
        <f>-'Inversión-Financiación'!AI21</f>
        <v>0</v>
      </c>
      <c r="AF41" s="977">
        <f>-'Inversión-Financiación'!AJ21</f>
        <v>0</v>
      </c>
      <c r="AG41" s="977">
        <f>-'Inversión-Financiación'!AK21</f>
        <v>0</v>
      </c>
      <c r="AH41" s="977">
        <f>-'Inversión-Financiación'!AL21</f>
        <v>0</v>
      </c>
      <c r="AI41" s="977">
        <f>-'Inversión-Financiación'!AM21</f>
        <v>0</v>
      </c>
      <c r="AJ41" s="977">
        <f>-'Inversión-Financiación'!AN21</f>
        <v>0</v>
      </c>
      <c r="AK41" s="977">
        <f>-'Inversión-Financiación'!AO21</f>
        <v>0</v>
      </c>
      <c r="AL41" s="978">
        <f>-'Inversión-Financiación'!AP21</f>
        <v>0</v>
      </c>
    </row>
    <row r="42" spans="2:38" ht="8.25" customHeight="1">
      <c r="C42" s="986"/>
      <c r="D42" s="987"/>
      <c r="E42" s="987"/>
      <c r="F42" s="987"/>
      <c r="G42" s="987"/>
      <c r="H42" s="987"/>
      <c r="I42" s="987"/>
      <c r="J42" s="987"/>
      <c r="K42" s="987"/>
      <c r="L42" s="987"/>
      <c r="M42" s="987"/>
      <c r="N42" s="988"/>
      <c r="O42" s="987"/>
      <c r="P42" s="987"/>
      <c r="Q42" s="987"/>
      <c r="R42" s="987"/>
      <c r="S42" s="987"/>
      <c r="T42" s="987"/>
      <c r="U42" s="987"/>
      <c r="V42" s="987"/>
      <c r="W42" s="987"/>
      <c r="X42" s="987"/>
      <c r="Y42" s="987"/>
      <c r="Z42" s="987"/>
      <c r="AA42" s="989"/>
      <c r="AB42" s="987"/>
      <c r="AC42" s="987"/>
      <c r="AD42" s="987"/>
      <c r="AE42" s="987"/>
      <c r="AF42" s="987"/>
      <c r="AG42" s="987"/>
      <c r="AH42" s="987"/>
      <c r="AI42" s="987"/>
      <c r="AJ42" s="987"/>
      <c r="AK42" s="987"/>
      <c r="AL42" s="988"/>
    </row>
    <row r="43" spans="2:38" s="115" customFormat="1">
      <c r="B43" s="115" t="s">
        <v>199</v>
      </c>
      <c r="C43" s="981">
        <f ca="1">SUM(C7:C41)</f>
        <v>0</v>
      </c>
      <c r="D43" s="982">
        <f t="shared" ref="D43:AL43" ca="1" si="3">SUM(D7:D41)</f>
        <v>0</v>
      </c>
      <c r="E43" s="982">
        <f t="shared" ca="1" si="3"/>
        <v>0</v>
      </c>
      <c r="F43" s="982">
        <f t="shared" ca="1" si="3"/>
        <v>0</v>
      </c>
      <c r="G43" s="982">
        <f t="shared" ca="1" si="3"/>
        <v>0</v>
      </c>
      <c r="H43" s="982">
        <f t="shared" ca="1" si="3"/>
        <v>0</v>
      </c>
      <c r="I43" s="982">
        <f t="shared" ca="1" si="3"/>
        <v>0</v>
      </c>
      <c r="J43" s="982">
        <f t="shared" ca="1" si="3"/>
        <v>0</v>
      </c>
      <c r="K43" s="982">
        <f t="shared" ca="1" si="3"/>
        <v>0</v>
      </c>
      <c r="L43" s="982">
        <f t="shared" ca="1" si="3"/>
        <v>0</v>
      </c>
      <c r="M43" s="982">
        <f t="shared" ca="1" si="3"/>
        <v>0</v>
      </c>
      <c r="N43" s="983">
        <f ca="1">SUM(N7:N41)</f>
        <v>0</v>
      </c>
      <c r="O43" s="984">
        <f t="shared" ca="1" si="3"/>
        <v>0</v>
      </c>
      <c r="P43" s="982">
        <f t="shared" ca="1" si="3"/>
        <v>0</v>
      </c>
      <c r="Q43" s="982">
        <f t="shared" ca="1" si="3"/>
        <v>0</v>
      </c>
      <c r="R43" s="982">
        <f t="shared" ca="1" si="3"/>
        <v>0</v>
      </c>
      <c r="S43" s="982">
        <f t="shared" ca="1" si="3"/>
        <v>0</v>
      </c>
      <c r="T43" s="982">
        <f t="shared" ca="1" si="3"/>
        <v>0</v>
      </c>
      <c r="U43" s="982">
        <f t="shared" ca="1" si="3"/>
        <v>0</v>
      </c>
      <c r="V43" s="982">
        <f t="shared" ca="1" si="3"/>
        <v>0</v>
      </c>
      <c r="W43" s="982">
        <f t="shared" ca="1" si="3"/>
        <v>0</v>
      </c>
      <c r="X43" s="982">
        <f t="shared" ca="1" si="3"/>
        <v>0</v>
      </c>
      <c r="Y43" s="982">
        <f t="shared" ca="1" si="3"/>
        <v>0</v>
      </c>
      <c r="Z43" s="985">
        <f t="shared" ca="1" si="3"/>
        <v>0</v>
      </c>
      <c r="AA43" s="981">
        <f t="shared" ca="1" si="3"/>
        <v>0</v>
      </c>
      <c r="AB43" s="982">
        <f t="shared" ca="1" si="3"/>
        <v>0</v>
      </c>
      <c r="AC43" s="982">
        <f t="shared" ca="1" si="3"/>
        <v>0</v>
      </c>
      <c r="AD43" s="982">
        <f t="shared" ca="1" si="3"/>
        <v>0</v>
      </c>
      <c r="AE43" s="982">
        <f t="shared" ca="1" si="3"/>
        <v>0</v>
      </c>
      <c r="AF43" s="982">
        <f t="shared" ca="1" si="3"/>
        <v>0</v>
      </c>
      <c r="AG43" s="982">
        <f ca="1">SUM(AG7:AG41)</f>
        <v>0</v>
      </c>
      <c r="AH43" s="982">
        <f t="shared" ca="1" si="3"/>
        <v>0</v>
      </c>
      <c r="AI43" s="982">
        <f t="shared" ca="1" si="3"/>
        <v>0</v>
      </c>
      <c r="AJ43" s="982">
        <f t="shared" ca="1" si="3"/>
        <v>0</v>
      </c>
      <c r="AK43" s="982">
        <f t="shared" ca="1" si="3"/>
        <v>0</v>
      </c>
      <c r="AL43" s="983">
        <f t="shared" ca="1" si="3"/>
        <v>0</v>
      </c>
    </row>
    <row r="44" spans="2:38" ht="9.75" customHeight="1">
      <c r="C44" s="989" t="s">
        <v>44</v>
      </c>
      <c r="D44" s="987"/>
      <c r="E44" s="987"/>
      <c r="F44" s="987"/>
      <c r="G44" s="987"/>
      <c r="H44" s="987"/>
      <c r="I44" s="987"/>
      <c r="J44" s="987"/>
      <c r="K44" s="987"/>
      <c r="L44" s="987"/>
      <c r="M44" s="987"/>
      <c r="N44" s="988"/>
      <c r="O44" s="987"/>
      <c r="P44" s="987"/>
      <c r="Q44" s="987"/>
      <c r="R44" s="987"/>
      <c r="S44" s="987"/>
      <c r="T44" s="987"/>
      <c r="U44" s="987"/>
      <c r="V44" s="987"/>
      <c r="W44" s="987"/>
      <c r="X44" s="987"/>
      <c r="Y44" s="987"/>
      <c r="Z44" s="987"/>
      <c r="AA44" s="989"/>
      <c r="AB44" s="987"/>
      <c r="AC44" s="987"/>
      <c r="AD44" s="987"/>
      <c r="AE44" s="987"/>
      <c r="AF44" s="987"/>
      <c r="AG44" s="987"/>
      <c r="AH44" s="987"/>
      <c r="AI44" s="987"/>
      <c r="AJ44" s="987"/>
      <c r="AK44" s="987"/>
      <c r="AL44" s="988"/>
    </row>
    <row r="45" spans="2:38" s="115" customFormat="1">
      <c r="B45" s="115" t="s">
        <v>200</v>
      </c>
      <c r="C45" s="981">
        <f>+Seguimiento!G27</f>
        <v>0</v>
      </c>
      <c r="D45" s="982">
        <f ca="1">+C47</f>
        <v>0</v>
      </c>
      <c r="E45" s="982">
        <f t="shared" ref="E45:AL45" ca="1" si="4">+D47</f>
        <v>0</v>
      </c>
      <c r="F45" s="982">
        <f t="shared" ca="1" si="4"/>
        <v>0</v>
      </c>
      <c r="G45" s="982">
        <f t="shared" ca="1" si="4"/>
        <v>0</v>
      </c>
      <c r="H45" s="982">
        <f t="shared" ca="1" si="4"/>
        <v>0</v>
      </c>
      <c r="I45" s="982">
        <f t="shared" ca="1" si="4"/>
        <v>0</v>
      </c>
      <c r="J45" s="982">
        <f t="shared" ca="1" si="4"/>
        <v>0</v>
      </c>
      <c r="K45" s="982">
        <f t="shared" ca="1" si="4"/>
        <v>0</v>
      </c>
      <c r="L45" s="982">
        <f t="shared" ca="1" si="4"/>
        <v>0</v>
      </c>
      <c r="M45" s="982">
        <f t="shared" ca="1" si="4"/>
        <v>0</v>
      </c>
      <c r="N45" s="983">
        <f t="shared" ca="1" si="4"/>
        <v>0</v>
      </c>
      <c r="O45" s="984">
        <f t="shared" ca="1" si="4"/>
        <v>0</v>
      </c>
      <c r="P45" s="982">
        <f t="shared" ca="1" si="4"/>
        <v>0</v>
      </c>
      <c r="Q45" s="982">
        <f t="shared" ca="1" si="4"/>
        <v>0</v>
      </c>
      <c r="R45" s="982">
        <f t="shared" ca="1" si="4"/>
        <v>0</v>
      </c>
      <c r="S45" s="982">
        <f t="shared" ca="1" si="4"/>
        <v>0</v>
      </c>
      <c r="T45" s="982">
        <f t="shared" ca="1" si="4"/>
        <v>0</v>
      </c>
      <c r="U45" s="982">
        <f t="shared" ca="1" si="4"/>
        <v>0</v>
      </c>
      <c r="V45" s="982">
        <f t="shared" ca="1" si="4"/>
        <v>0</v>
      </c>
      <c r="W45" s="982">
        <f t="shared" ca="1" si="4"/>
        <v>0</v>
      </c>
      <c r="X45" s="982">
        <f t="shared" ca="1" si="4"/>
        <v>0</v>
      </c>
      <c r="Y45" s="982">
        <f t="shared" ca="1" si="4"/>
        <v>0</v>
      </c>
      <c r="Z45" s="985">
        <f t="shared" ca="1" si="4"/>
        <v>0</v>
      </c>
      <c r="AA45" s="981">
        <f t="shared" ca="1" si="4"/>
        <v>0</v>
      </c>
      <c r="AB45" s="982">
        <f t="shared" ca="1" si="4"/>
        <v>0</v>
      </c>
      <c r="AC45" s="982">
        <f t="shared" ca="1" si="4"/>
        <v>0</v>
      </c>
      <c r="AD45" s="982">
        <f t="shared" ca="1" si="4"/>
        <v>0</v>
      </c>
      <c r="AE45" s="982">
        <f t="shared" ca="1" si="4"/>
        <v>0</v>
      </c>
      <c r="AF45" s="982">
        <f t="shared" ca="1" si="4"/>
        <v>0</v>
      </c>
      <c r="AG45" s="982">
        <f t="shared" ca="1" si="4"/>
        <v>0</v>
      </c>
      <c r="AH45" s="982">
        <f t="shared" ca="1" si="4"/>
        <v>0</v>
      </c>
      <c r="AI45" s="982">
        <f t="shared" ca="1" si="4"/>
        <v>0</v>
      </c>
      <c r="AJ45" s="982">
        <f t="shared" ca="1" si="4"/>
        <v>0</v>
      </c>
      <c r="AK45" s="982">
        <f t="shared" ca="1" si="4"/>
        <v>0</v>
      </c>
      <c r="AL45" s="983">
        <f t="shared" ca="1" si="4"/>
        <v>0</v>
      </c>
    </row>
    <row r="46" spans="2:38" s="115" customFormat="1">
      <c r="B46" s="115" t="s">
        <v>201</v>
      </c>
      <c r="C46" s="981">
        <f t="shared" ref="C46:AL46" ca="1" si="5">+C5+C43</f>
        <v>0</v>
      </c>
      <c r="D46" s="982">
        <f t="shared" ca="1" si="5"/>
        <v>0</v>
      </c>
      <c r="E46" s="982">
        <f t="shared" ca="1" si="5"/>
        <v>0</v>
      </c>
      <c r="F46" s="982">
        <f t="shared" ca="1" si="5"/>
        <v>0</v>
      </c>
      <c r="G46" s="982">
        <f t="shared" ca="1" si="5"/>
        <v>0</v>
      </c>
      <c r="H46" s="982">
        <f t="shared" ca="1" si="5"/>
        <v>0</v>
      </c>
      <c r="I46" s="982">
        <f t="shared" ca="1" si="5"/>
        <v>0</v>
      </c>
      <c r="J46" s="982">
        <f t="shared" ca="1" si="5"/>
        <v>0</v>
      </c>
      <c r="K46" s="982">
        <f t="shared" ca="1" si="5"/>
        <v>0</v>
      </c>
      <c r="L46" s="982">
        <f t="shared" ca="1" si="5"/>
        <v>0</v>
      </c>
      <c r="M46" s="982">
        <f t="shared" ca="1" si="5"/>
        <v>0</v>
      </c>
      <c r="N46" s="983">
        <f t="shared" ca="1" si="5"/>
        <v>0</v>
      </c>
      <c r="O46" s="984">
        <f t="shared" ca="1" si="5"/>
        <v>0</v>
      </c>
      <c r="P46" s="982">
        <f t="shared" ca="1" si="5"/>
        <v>0</v>
      </c>
      <c r="Q46" s="982">
        <f t="shared" ca="1" si="5"/>
        <v>0</v>
      </c>
      <c r="R46" s="982">
        <f t="shared" ca="1" si="5"/>
        <v>0</v>
      </c>
      <c r="S46" s="982">
        <f t="shared" ca="1" si="5"/>
        <v>0</v>
      </c>
      <c r="T46" s="982">
        <f t="shared" ca="1" si="5"/>
        <v>0</v>
      </c>
      <c r="U46" s="982">
        <f t="shared" ca="1" si="5"/>
        <v>0</v>
      </c>
      <c r="V46" s="982">
        <f t="shared" ca="1" si="5"/>
        <v>0</v>
      </c>
      <c r="W46" s="982">
        <f t="shared" ca="1" si="5"/>
        <v>0</v>
      </c>
      <c r="X46" s="982">
        <f t="shared" ca="1" si="5"/>
        <v>0</v>
      </c>
      <c r="Y46" s="982">
        <f t="shared" ca="1" si="5"/>
        <v>0</v>
      </c>
      <c r="Z46" s="985">
        <f t="shared" ca="1" si="5"/>
        <v>0</v>
      </c>
      <c r="AA46" s="981">
        <f t="shared" ca="1" si="5"/>
        <v>0</v>
      </c>
      <c r="AB46" s="982">
        <f t="shared" ca="1" si="5"/>
        <v>0</v>
      </c>
      <c r="AC46" s="982">
        <f t="shared" ca="1" si="5"/>
        <v>0</v>
      </c>
      <c r="AD46" s="982">
        <f t="shared" ca="1" si="5"/>
        <v>0</v>
      </c>
      <c r="AE46" s="982">
        <f t="shared" ca="1" si="5"/>
        <v>0</v>
      </c>
      <c r="AF46" s="982">
        <f t="shared" ca="1" si="5"/>
        <v>0</v>
      </c>
      <c r="AG46" s="982">
        <f ca="1">+AG5+AG43</f>
        <v>0</v>
      </c>
      <c r="AH46" s="982">
        <f t="shared" ca="1" si="5"/>
        <v>0</v>
      </c>
      <c r="AI46" s="982">
        <f t="shared" ca="1" si="5"/>
        <v>0</v>
      </c>
      <c r="AJ46" s="982">
        <f t="shared" ca="1" si="5"/>
        <v>0</v>
      </c>
      <c r="AK46" s="982">
        <f t="shared" ca="1" si="5"/>
        <v>0</v>
      </c>
      <c r="AL46" s="983">
        <f t="shared" ca="1" si="5"/>
        <v>0</v>
      </c>
    </row>
    <row r="47" spans="2:38" s="115" customFormat="1" ht="19.5" thickBot="1">
      <c r="B47" s="115" t="s">
        <v>202</v>
      </c>
      <c r="C47" s="990">
        <f ca="1">+C45+C46</f>
        <v>0</v>
      </c>
      <c r="D47" s="991">
        <f ca="1">+D45+D46</f>
        <v>0</v>
      </c>
      <c r="E47" s="991">
        <f t="shared" ref="E47:AL47" ca="1" si="6">+E45+E46</f>
        <v>0</v>
      </c>
      <c r="F47" s="991">
        <f t="shared" ca="1" si="6"/>
        <v>0</v>
      </c>
      <c r="G47" s="991">
        <f t="shared" ca="1" si="6"/>
        <v>0</v>
      </c>
      <c r="H47" s="991">
        <f t="shared" ca="1" si="6"/>
        <v>0</v>
      </c>
      <c r="I47" s="991">
        <f t="shared" ca="1" si="6"/>
        <v>0</v>
      </c>
      <c r="J47" s="991">
        <f t="shared" ca="1" si="6"/>
        <v>0</v>
      </c>
      <c r="K47" s="991">
        <f t="shared" ca="1" si="6"/>
        <v>0</v>
      </c>
      <c r="L47" s="991">
        <f t="shared" ca="1" si="6"/>
        <v>0</v>
      </c>
      <c r="M47" s="991">
        <f t="shared" ca="1" si="6"/>
        <v>0</v>
      </c>
      <c r="N47" s="992">
        <f t="shared" ca="1" si="6"/>
        <v>0</v>
      </c>
      <c r="O47" s="993">
        <f t="shared" ca="1" si="6"/>
        <v>0</v>
      </c>
      <c r="P47" s="991">
        <f t="shared" ca="1" si="6"/>
        <v>0</v>
      </c>
      <c r="Q47" s="991">
        <f t="shared" ca="1" si="6"/>
        <v>0</v>
      </c>
      <c r="R47" s="991">
        <f t="shared" ca="1" si="6"/>
        <v>0</v>
      </c>
      <c r="S47" s="991">
        <f t="shared" ca="1" si="6"/>
        <v>0</v>
      </c>
      <c r="T47" s="991">
        <f t="shared" ca="1" si="6"/>
        <v>0</v>
      </c>
      <c r="U47" s="991">
        <f t="shared" ca="1" si="6"/>
        <v>0</v>
      </c>
      <c r="V47" s="991">
        <f t="shared" ca="1" si="6"/>
        <v>0</v>
      </c>
      <c r="W47" s="991">
        <f t="shared" ca="1" si="6"/>
        <v>0</v>
      </c>
      <c r="X47" s="991">
        <f t="shared" ca="1" si="6"/>
        <v>0</v>
      </c>
      <c r="Y47" s="991">
        <f t="shared" ca="1" si="6"/>
        <v>0</v>
      </c>
      <c r="Z47" s="994">
        <f t="shared" ca="1" si="6"/>
        <v>0</v>
      </c>
      <c r="AA47" s="990">
        <f t="shared" ca="1" si="6"/>
        <v>0</v>
      </c>
      <c r="AB47" s="991">
        <f t="shared" ca="1" si="6"/>
        <v>0</v>
      </c>
      <c r="AC47" s="991">
        <f t="shared" ca="1" si="6"/>
        <v>0</v>
      </c>
      <c r="AD47" s="991">
        <f t="shared" ca="1" si="6"/>
        <v>0</v>
      </c>
      <c r="AE47" s="991">
        <f t="shared" ca="1" si="6"/>
        <v>0</v>
      </c>
      <c r="AF47" s="991">
        <f t="shared" ca="1" si="6"/>
        <v>0</v>
      </c>
      <c r="AG47" s="991">
        <f t="shared" ca="1" si="6"/>
        <v>0</v>
      </c>
      <c r="AH47" s="991">
        <f t="shared" ca="1" si="6"/>
        <v>0</v>
      </c>
      <c r="AI47" s="991">
        <f t="shared" ca="1" si="6"/>
        <v>0</v>
      </c>
      <c r="AJ47" s="991">
        <f t="shared" ca="1" si="6"/>
        <v>0</v>
      </c>
      <c r="AK47" s="991">
        <f t="shared" ca="1" si="6"/>
        <v>0</v>
      </c>
      <c r="AL47" s="992">
        <f t="shared" ca="1" si="6"/>
        <v>0</v>
      </c>
    </row>
    <row r="48" spans="2:38">
      <c r="F48" s="31" t="s">
        <v>44</v>
      </c>
    </row>
    <row r="49" spans="5:16">
      <c r="F49" s="31" t="s">
        <v>44</v>
      </c>
    </row>
    <row r="51" spans="5:16">
      <c r="E51" s="31" t="s">
        <v>44</v>
      </c>
    </row>
    <row r="54" spans="5:16">
      <c r="P54" s="31" t="s">
        <v>44</v>
      </c>
    </row>
    <row r="56" spans="5:16">
      <c r="J56" s="31" t="s">
        <v>44</v>
      </c>
    </row>
  </sheetData>
  <sheetProtection sheet="1" objects="1" scenarios="1"/>
  <mergeCells count="3">
    <mergeCell ref="C1:N1"/>
    <mergeCell ref="O1:Z1"/>
    <mergeCell ref="AA1:AL1"/>
  </mergeCells>
  <conditionalFormatting sqref="B10:B30">
    <cfRule type="cellIs" dxfId="193" priority="301" operator="equal">
      <formula>0</formula>
    </cfRule>
  </conditionalFormatting>
  <conditionalFormatting sqref="B5:AL5">
    <cfRule type="cellIs" dxfId="192" priority="42" operator="equal">
      <formula>0</formula>
    </cfRule>
  </conditionalFormatting>
  <conditionalFormatting sqref="B33:AL34">
    <cfRule type="cellIs" dxfId="191" priority="12" operator="equal">
      <formula>0</formula>
    </cfRule>
  </conditionalFormatting>
  <conditionalFormatting sqref="B36:AL39">
    <cfRule type="cellIs" dxfId="190" priority="2" operator="equal">
      <formula>0</formula>
    </cfRule>
  </conditionalFormatting>
  <conditionalFormatting sqref="B41:AL41">
    <cfRule type="cellIs" dxfId="189" priority="32" operator="equal">
      <formula>0</formula>
    </cfRule>
  </conditionalFormatting>
  <conditionalFormatting sqref="C11:C30">
    <cfRule type="cellIs" dxfId="188" priority="63" operator="equal">
      <formula>0</formula>
    </cfRule>
    <cfRule type="cellIs" dxfId="187" priority="64" operator="equal">
      <formula>0</formula>
    </cfRule>
  </conditionalFormatting>
  <conditionalFormatting sqref="C1:AL4">
    <cfRule type="cellIs" dxfId="186" priority="40" operator="equal">
      <formula>0</formula>
    </cfRule>
  </conditionalFormatting>
  <conditionalFormatting sqref="C1:AL5">
    <cfRule type="cellIs" dxfId="185" priority="39" operator="equal">
      <formula>0</formula>
    </cfRule>
  </conditionalFormatting>
  <conditionalFormatting sqref="C7:AL8">
    <cfRule type="cellIs" dxfId="184" priority="37" operator="equal">
      <formula>0</formula>
    </cfRule>
    <cfRule type="cellIs" dxfId="183" priority="38" operator="equal">
      <formula>0</formula>
    </cfRule>
  </conditionalFormatting>
  <conditionalFormatting sqref="C10:AL11">
    <cfRule type="cellIs" dxfId="182" priority="3" operator="equal">
      <formula>0</formula>
    </cfRule>
    <cfRule type="cellIs" dxfId="181" priority="4" operator="equal">
      <formula>0</formula>
    </cfRule>
  </conditionalFormatting>
  <conditionalFormatting sqref="C32:AL32">
    <cfRule type="cellIs" dxfId="180" priority="8" operator="equal">
      <formula>0</formula>
    </cfRule>
  </conditionalFormatting>
  <conditionalFormatting sqref="C32:AL34">
    <cfRule type="cellIs" dxfId="179" priority="7" operator="equal">
      <formula>0</formula>
    </cfRule>
  </conditionalFormatting>
  <conditionalFormatting sqref="C36:AL39">
    <cfRule type="cellIs" dxfId="178" priority="1" operator="equal">
      <formula>0</formula>
    </cfRule>
  </conditionalFormatting>
  <conditionalFormatting sqref="C41:AL41">
    <cfRule type="cellIs" dxfId="177" priority="31" operator="equal">
      <formula>0</formula>
    </cfRule>
  </conditionalFormatting>
  <conditionalFormatting sqref="C43:AL43">
    <cfRule type="cellIs" dxfId="176" priority="29" operator="equal">
      <formula>0</formula>
    </cfRule>
    <cfRule type="cellIs" dxfId="175" priority="30" operator="equal">
      <formula>0</formula>
    </cfRule>
  </conditionalFormatting>
  <conditionalFormatting sqref="C45:AL47">
    <cfRule type="cellIs" dxfId="174" priority="23" operator="equal">
      <formula>0</formula>
    </cfRule>
    <cfRule type="cellIs" dxfId="173" priority="24" operator="equal">
      <formula>0</formula>
    </cfRule>
  </conditionalFormatting>
  <conditionalFormatting sqref="D12:AL30">
    <cfRule type="cellIs" dxfId="172" priority="35" operator="equal">
      <formula>0</formula>
    </cfRule>
    <cfRule type="cellIs" dxfId="171" priority="36" operator="equal">
      <formula>0</formula>
    </cfRule>
  </conditionalFormatting>
  <pageMargins left="0.7" right="0.7" top="0.75" bottom="0.75" header="0.3" footer="0.3"/>
  <pageSetup paperSize="9" scale="51" orientation="portrait"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34">
    <tabColor rgb="FFFFC000"/>
    <pageSetUpPr fitToPage="1"/>
  </sheetPr>
  <dimension ref="B1:P42"/>
  <sheetViews>
    <sheetView zoomScale="115" zoomScaleNormal="115" workbookViewId="0">
      <selection activeCell="M1" sqref="M1"/>
    </sheetView>
  </sheetViews>
  <sheetFormatPr baseColWidth="10" defaultColWidth="11.42578125" defaultRowHeight="15"/>
  <cols>
    <col min="1" max="1" width="12.5703125" style="269" customWidth="1"/>
    <col min="2" max="2" width="35.42578125" style="269" customWidth="1"/>
    <col min="3" max="3" width="11.42578125" style="269" customWidth="1"/>
    <col min="4" max="4" width="10" style="269" customWidth="1"/>
    <col min="5" max="5" width="11.28515625" style="269" customWidth="1"/>
    <col min="6" max="6" width="10" style="269" customWidth="1"/>
    <col min="7" max="7" width="12.140625" style="269" customWidth="1"/>
    <col min="8" max="9" width="11.42578125" style="269"/>
    <col min="10" max="10" width="29.140625" style="269" customWidth="1"/>
    <col min="11" max="15" width="11.42578125" style="269"/>
    <col min="16" max="16" width="5.5703125" style="269" hidden="1" customWidth="1"/>
    <col min="17" max="16384" width="11.42578125" style="269"/>
  </cols>
  <sheetData>
    <row r="1" spans="2:16" ht="39" customHeight="1">
      <c r="B1" s="137">
        <f>+Cuestionario!C5</f>
        <v>0</v>
      </c>
      <c r="P1" s="269" t="str">
        <f>"VA_"&amp;+Cuestionario!J1&amp;" "&amp;Cuestionario!C9</f>
        <v xml:space="preserve">VA_2026_2_ _ </v>
      </c>
    </row>
    <row r="2" spans="2:16" ht="27">
      <c r="B2" s="386"/>
      <c r="C2" s="597" t="str">
        <f>+Seguimiento!C1</f>
        <v>Real 2023</v>
      </c>
      <c r="D2" s="597" t="str">
        <f>+Seguimiento!D1</f>
        <v>Real 2024</v>
      </c>
      <c r="E2" s="598" t="str">
        <f>+Seguimiento!E1</f>
        <v>Presup. 2025</v>
      </c>
      <c r="F2" s="597" t="str">
        <f>+Seguimiento!G1</f>
        <v>Real 2025</v>
      </c>
      <c r="G2" s="597" t="str">
        <f>+Seguimiento!I1</f>
        <v>2026/2027</v>
      </c>
      <c r="H2" s="597" t="str">
        <f>+Seguimiento!K1</f>
        <v>2027/2028</v>
      </c>
      <c r="I2" s="597" t="str">
        <f>+Seguimiento!M1</f>
        <v>2028/2029</v>
      </c>
    </row>
    <row r="3" spans="2:16">
      <c r="B3" s="592" t="s">
        <v>110</v>
      </c>
      <c r="C3" s="958">
        <f>+Seguimiento!C2</f>
        <v>0</v>
      </c>
      <c r="D3" s="958">
        <f>+Seguimiento!D2</f>
        <v>0</v>
      </c>
      <c r="E3" s="958">
        <f>+Seguimiento!E2</f>
        <v>0</v>
      </c>
      <c r="F3" s="958">
        <f>+Seguimiento!G2</f>
        <v>0</v>
      </c>
      <c r="G3" s="958">
        <f>+Seguimiento!I2</f>
        <v>0</v>
      </c>
      <c r="H3" s="958">
        <f>+Seguimiento!K2</f>
        <v>0</v>
      </c>
      <c r="I3" s="958">
        <f>+Seguimiento!M2</f>
        <v>0</v>
      </c>
    </row>
    <row r="4" spans="2:16">
      <c r="B4" s="593" t="s">
        <v>496</v>
      </c>
      <c r="C4" s="958"/>
      <c r="D4" s="958">
        <f>+D3-C3</f>
        <v>0</v>
      </c>
      <c r="E4" s="958">
        <f>+E3-D3</f>
        <v>0</v>
      </c>
      <c r="F4" s="958">
        <f>+F3-D3</f>
        <v>0</v>
      </c>
      <c r="G4" s="958">
        <f>+G3-E3</f>
        <v>0</v>
      </c>
      <c r="H4" s="958">
        <f>+H3-G3</f>
        <v>0</v>
      </c>
      <c r="I4" s="958">
        <f>+I3-H3</f>
        <v>0</v>
      </c>
    </row>
    <row r="5" spans="2:16">
      <c r="B5" s="592" t="s">
        <v>497</v>
      </c>
      <c r="C5" s="959" t="str">
        <f>IF(ISERROR(+Seguimiento!C4/C3),"",(+Seguimiento!C4/C3))</f>
        <v/>
      </c>
      <c r="D5" s="959" t="str">
        <f>IF(ISERROR(+Seguimiento!D4/D3),"",(+Seguimiento!D4/D3))</f>
        <v/>
      </c>
      <c r="E5" s="959" t="str">
        <f>IF(ISERROR(+Seguimiento!E4/E3),"",(+Seguimiento!E4/E3))</f>
        <v/>
      </c>
      <c r="F5" s="959" t="str">
        <f>+Seguimiento!H4</f>
        <v/>
      </c>
      <c r="G5" s="959" t="str">
        <f>+Seguimiento!J4</f>
        <v/>
      </c>
      <c r="H5" s="959" t="str">
        <f>+Seguimiento!L4</f>
        <v/>
      </c>
      <c r="I5" s="959" t="str">
        <f>+Seguimiento!N4</f>
        <v/>
      </c>
    </row>
    <row r="6" spans="2:16">
      <c r="B6" s="592" t="s">
        <v>239</v>
      </c>
      <c r="C6" s="958">
        <f>+Seguimiento!C14</f>
        <v>0</v>
      </c>
      <c r="D6" s="958">
        <f>+Seguimiento!D14</f>
        <v>0</v>
      </c>
      <c r="E6" s="958">
        <f>+Seguimiento!E14</f>
        <v>0</v>
      </c>
      <c r="F6" s="958">
        <f>+Seguimiento!G14</f>
        <v>0</v>
      </c>
      <c r="G6" s="958">
        <f ca="1">+Seguimiento!I14</f>
        <v>0</v>
      </c>
      <c r="H6" s="958">
        <f ca="1">+Seguimiento!K14</f>
        <v>0</v>
      </c>
      <c r="I6" s="958">
        <f ca="1">+Seguimiento!M14</f>
        <v>0</v>
      </c>
      <c r="K6" s="269" t="s">
        <v>44</v>
      </c>
    </row>
    <row r="7" spans="2:16">
      <c r="B7" s="592"/>
      <c r="C7" s="394"/>
      <c r="D7" s="394"/>
      <c r="E7" s="394"/>
      <c r="F7" s="394"/>
      <c r="G7" s="394"/>
      <c r="H7" s="394"/>
      <c r="I7" s="394"/>
    </row>
    <row r="8" spans="2:16">
      <c r="B8" s="592" t="s">
        <v>489</v>
      </c>
      <c r="D8" s="391"/>
      <c r="E8" s="958">
        <f>+Cuestionario!J69</f>
        <v>0</v>
      </c>
      <c r="F8" s="958">
        <f>+Cuestionario!F69</f>
        <v>0</v>
      </c>
      <c r="G8" s="958">
        <f>+Cuestionario!G69</f>
        <v>1</v>
      </c>
      <c r="H8" s="958">
        <f>+Cuestionario!H69</f>
        <v>1</v>
      </c>
      <c r="I8" s="958">
        <f>+Cuestionario!I69</f>
        <v>1</v>
      </c>
    </row>
    <row r="9" spans="2:16">
      <c r="B9" s="592" t="s">
        <v>490</v>
      </c>
      <c r="C9" s="387"/>
      <c r="D9" s="390"/>
      <c r="E9" s="958" t="str">
        <f>IF(ISERROR(+E3/E8),"",(+E3/E8))</f>
        <v/>
      </c>
      <c r="F9" s="958" t="str">
        <f>IF(ISERROR(+F3/F8),"",(+F3/F8))</f>
        <v/>
      </c>
      <c r="G9" s="958">
        <f>IF(ISERROR(+G3/G8),"",(+G3/G8))</f>
        <v>0</v>
      </c>
      <c r="H9" s="958">
        <f>IF(ISERROR(+H3/H8),"",(+H3/H8))</f>
        <v>0</v>
      </c>
      <c r="I9" s="958">
        <f>IF(ISERROR(+I3/I8),"",(+I3/I8))</f>
        <v>0</v>
      </c>
      <c r="J9" s="595"/>
    </row>
    <row r="10" spans="2:16">
      <c r="B10" s="592"/>
      <c r="C10" s="387"/>
      <c r="D10" s="390"/>
      <c r="E10" s="390"/>
      <c r="F10" s="390"/>
      <c r="G10" s="390"/>
      <c r="H10" s="390"/>
      <c r="J10" s="599" t="s">
        <v>675</v>
      </c>
    </row>
    <row r="11" spans="2:16">
      <c r="B11" s="592" t="s">
        <v>566</v>
      </c>
      <c r="D11" s="390"/>
      <c r="E11" s="958">
        <f>+Seguimiento!E30</f>
        <v>0</v>
      </c>
      <c r="F11" s="958">
        <f>+Seguimiento!G30</f>
        <v>0</v>
      </c>
      <c r="G11" s="958">
        <f ca="1">+Seguimiento!I30</f>
        <v>0</v>
      </c>
      <c r="H11" s="958">
        <f ca="1">+Seguimiento!K30</f>
        <v>0</v>
      </c>
      <c r="I11" s="958">
        <f ca="1">+Seguimiento!M30</f>
        <v>0</v>
      </c>
      <c r="J11" s="600" t="s">
        <v>676</v>
      </c>
    </row>
    <row r="12" spans="2:16">
      <c r="B12" s="592" t="s">
        <v>499</v>
      </c>
      <c r="D12" s="390"/>
      <c r="E12" s="958">
        <f>+Seguimiento!E34+Seguimiento!E36</f>
        <v>0</v>
      </c>
      <c r="F12" s="958">
        <f>+Seguimiento!G34+Seguimiento!G36</f>
        <v>0</v>
      </c>
      <c r="G12" s="958">
        <f ca="1">+Seguimiento!I34+Seguimiento!I36</f>
        <v>0</v>
      </c>
      <c r="H12" s="958">
        <f ca="1">+Seguimiento!K34+Seguimiento!K36</f>
        <v>0</v>
      </c>
      <c r="I12" s="958">
        <f ca="1">+Seguimiento!M34+Seguimiento!M36</f>
        <v>0</v>
      </c>
      <c r="J12" s="600"/>
    </row>
    <row r="13" spans="2:16">
      <c r="B13" s="592" t="s">
        <v>491</v>
      </c>
      <c r="C13" s="384"/>
      <c r="D13" s="390"/>
      <c r="E13" s="958">
        <f>+Seguimiento!E24-Seguimiento!E36</f>
        <v>0</v>
      </c>
      <c r="F13" s="958">
        <f>+Seguimiento!G24-Seguimiento!G36</f>
        <v>0</v>
      </c>
      <c r="G13" s="958">
        <f ca="1">+Seguimiento!I24-Seguimiento!I36</f>
        <v>0</v>
      </c>
      <c r="H13" s="958">
        <f ca="1">+Seguimiento!K24-Seguimiento!K36</f>
        <v>0</v>
      </c>
      <c r="I13" s="958">
        <f ca="1">+Seguimiento!M24-Seguimiento!M36</f>
        <v>0</v>
      </c>
      <c r="J13" s="600" t="s">
        <v>676</v>
      </c>
    </row>
    <row r="14" spans="2:16">
      <c r="B14" s="592" t="s">
        <v>1085</v>
      </c>
      <c r="C14" s="955" t="s">
        <v>1083</v>
      </c>
      <c r="D14" s="956" t="s">
        <v>1084</v>
      </c>
      <c r="E14" s="957" t="str">
        <f>IF(ISERROR(+(Seguimiento!E34+Seguimiento!E36)/Seguimiento!E40),"",(+(Seguimiento!E34+Seguimiento!E36)/Seguimiento!E40))</f>
        <v/>
      </c>
      <c r="F14" s="957" t="str">
        <f>IF(ISERROR(+(Seguimiento!G34+Seguimiento!G36)/Seguimiento!G40),"",(+(Seguimiento!G34+Seguimiento!G36)/Seguimiento!G40))</f>
        <v/>
      </c>
      <c r="G14" s="957" t="str">
        <f ca="1">IF(ISERROR(+(Seguimiento!I34+Seguimiento!I36)/Seguimiento!I40),"",(+(Seguimiento!I34+Seguimiento!I36)/Seguimiento!I40))</f>
        <v/>
      </c>
      <c r="H14" s="957" t="str">
        <f ca="1">IF(ISERROR(+(Seguimiento!K34+Seguimiento!K36)/Seguimiento!K40),"",(+(Seguimiento!K34+Seguimiento!K36)/Seguimiento!K40))</f>
        <v/>
      </c>
      <c r="I14" s="957" t="str">
        <f ca="1">IF(ISERROR(+(Seguimiento!M34+Seguimiento!M36)/Seguimiento!M40),"",(+(Seguimiento!M34+Seguimiento!M36)/Seguimiento!M40))</f>
        <v/>
      </c>
      <c r="J14" s="600" t="s">
        <v>1077</v>
      </c>
    </row>
    <row r="15" spans="2:16">
      <c r="B15" s="384"/>
      <c r="C15" s="384"/>
      <c r="D15" s="392"/>
      <c r="E15" s="392"/>
      <c r="F15" s="392"/>
      <c r="G15" s="392"/>
      <c r="J15" s="595"/>
    </row>
    <row r="16" spans="2:16" ht="15.75">
      <c r="B16" s="690" t="s">
        <v>492</v>
      </c>
      <c r="C16" s="691">
        <f>+Catálogo!W21</f>
        <v>0</v>
      </c>
      <c r="D16" s="392"/>
      <c r="E16" s="692" t="s">
        <v>498</v>
      </c>
      <c r="F16" s="691"/>
      <c r="G16" s="392"/>
      <c r="H16" s="392"/>
    </row>
    <row r="17" spans="2:12" ht="15.75">
      <c r="B17" s="690" t="s">
        <v>493</v>
      </c>
      <c r="C17" s="691">
        <f>+Catálogo!X21</f>
        <v>0</v>
      </c>
      <c r="D17" s="392"/>
      <c r="E17" s="692" t="s">
        <v>397</v>
      </c>
      <c r="F17" s="691"/>
      <c r="G17" s="392"/>
      <c r="H17" s="392"/>
    </row>
    <row r="18" spans="2:12">
      <c r="B18" s="689"/>
      <c r="C18" s="384"/>
      <c r="D18" s="392"/>
      <c r="E18" s="392"/>
      <c r="F18" s="392"/>
      <c r="G18" s="392"/>
    </row>
    <row r="19" spans="2:12" ht="21">
      <c r="B19" s="594" t="s">
        <v>781</v>
      </c>
      <c r="C19" s="595"/>
      <c r="D19" s="392"/>
      <c r="E19" s="392"/>
      <c r="F19" s="392"/>
      <c r="G19" s="392"/>
      <c r="H19" s="392"/>
      <c r="I19" s="392"/>
      <c r="J19" s="595"/>
    </row>
    <row r="20" spans="2:12" ht="64.5" customHeight="1">
      <c r="B20" s="1147"/>
      <c r="C20" s="1148"/>
      <c r="D20" s="1148"/>
      <c r="E20" s="1148"/>
      <c r="F20" s="1148"/>
      <c r="G20" s="1148"/>
      <c r="H20" s="1148"/>
      <c r="I20" s="1148"/>
      <c r="J20" s="1149"/>
    </row>
    <row r="21" spans="2:12">
      <c r="B21" s="595"/>
      <c r="C21" s="595"/>
      <c r="D21" s="595"/>
      <c r="E21" s="595"/>
      <c r="F21" s="595"/>
      <c r="G21" s="595"/>
      <c r="H21" s="595"/>
      <c r="I21" s="595"/>
      <c r="J21" s="595"/>
    </row>
    <row r="22" spans="2:12" ht="21">
      <c r="B22" s="594" t="s">
        <v>481</v>
      </c>
      <c r="C22" s="617" t="s">
        <v>482</v>
      </c>
      <c r="D22" s="1150" t="s">
        <v>483</v>
      </c>
      <c r="E22" s="1150"/>
      <c r="F22" s="1150"/>
      <c r="G22" s="1150"/>
      <c r="H22" s="1150"/>
      <c r="I22" s="1150"/>
      <c r="J22" s="1150"/>
      <c r="L22" s="269" t="s">
        <v>44</v>
      </c>
    </row>
    <row r="23" spans="2:12" ht="63.75" customHeight="1">
      <c r="B23" s="596" t="s">
        <v>484</v>
      </c>
      <c r="C23" s="618" t="str">
        <f>IF(AND(Cuestionario!J129="NO",Cuestionario!J130="NO"),"Grado 3-4","ATENCIÓN!!!!!!!!, Posible Grado 1-2")</f>
        <v>Grado 3-4</v>
      </c>
      <c r="D23" s="1150"/>
      <c r="E23" s="1150"/>
      <c r="F23" s="1150"/>
      <c r="G23" s="1150"/>
      <c r="H23" s="1150"/>
      <c r="I23" s="1150"/>
      <c r="J23" s="1150"/>
    </row>
    <row r="24" spans="2:12">
      <c r="B24" s="423"/>
      <c r="C24" s="424"/>
      <c r="D24" s="1151"/>
      <c r="E24" s="1151"/>
      <c r="F24" s="1151"/>
      <c r="G24" s="1151"/>
      <c r="H24" s="1151"/>
      <c r="I24" s="1151"/>
      <c r="J24" s="1151"/>
    </row>
    <row r="25" spans="2:12">
      <c r="B25" s="262" t="s">
        <v>544</v>
      </c>
      <c r="C25" s="263">
        <v>0</v>
      </c>
      <c r="D25" s="263">
        <v>1</v>
      </c>
      <c r="E25" s="263">
        <v>2</v>
      </c>
      <c r="F25" s="263">
        <v>3</v>
      </c>
      <c r="G25" s="263">
        <v>4</v>
      </c>
      <c r="H25" s="1143" t="s">
        <v>341</v>
      </c>
      <c r="I25" s="1143"/>
      <c r="J25" s="1143"/>
    </row>
    <row r="26" spans="2:12" ht="30" customHeight="1">
      <c r="B26" s="601" t="s">
        <v>794</v>
      </c>
      <c r="C26" s="602"/>
      <c r="D26" s="603"/>
      <c r="E26" s="602"/>
      <c r="F26" s="603"/>
      <c r="G26" s="602"/>
      <c r="H26" s="1146"/>
      <c r="I26" s="1146"/>
      <c r="J26" s="1146"/>
    </row>
    <row r="27" spans="2:12" ht="30" customHeight="1">
      <c r="B27" s="601" t="s">
        <v>795</v>
      </c>
      <c r="C27" s="602"/>
      <c r="D27" s="602"/>
      <c r="E27" s="602"/>
      <c r="F27" s="602"/>
      <c r="G27" s="602"/>
      <c r="H27" s="1146"/>
      <c r="I27" s="1146"/>
      <c r="J27" s="1146"/>
    </row>
    <row r="28" spans="2:12" ht="30" customHeight="1">
      <c r="B28" s="601" t="s">
        <v>796</v>
      </c>
      <c r="C28" s="602"/>
      <c r="D28" s="602"/>
      <c r="E28" s="602"/>
      <c r="F28" s="604"/>
      <c r="G28" s="605"/>
      <c r="H28" s="1146"/>
      <c r="I28" s="1146"/>
      <c r="J28" s="1146"/>
    </row>
    <row r="29" spans="2:12" ht="30" customHeight="1">
      <c r="B29" s="601" t="s">
        <v>797</v>
      </c>
      <c r="C29" s="602"/>
      <c r="D29" s="602"/>
      <c r="E29" s="602"/>
      <c r="F29" s="603"/>
      <c r="G29" s="603"/>
      <c r="H29" s="1146"/>
      <c r="I29" s="1146"/>
      <c r="J29" s="1146"/>
    </row>
    <row r="30" spans="2:12" ht="30" customHeight="1">
      <c r="B30" s="601" t="s">
        <v>798</v>
      </c>
      <c r="C30" s="602"/>
      <c r="D30" s="602"/>
      <c r="E30" s="602"/>
      <c r="F30" s="603"/>
      <c r="G30" s="603"/>
      <c r="H30" s="1146"/>
      <c r="I30" s="1146"/>
      <c r="J30" s="1146"/>
    </row>
    <row r="31" spans="2:12" ht="30" customHeight="1">
      <c r="B31" s="601" t="s">
        <v>799</v>
      </c>
      <c r="C31" s="602"/>
      <c r="D31" s="602"/>
      <c r="E31" s="602"/>
      <c r="F31" s="603"/>
      <c r="G31" s="603"/>
      <c r="H31" s="1146"/>
      <c r="I31" s="1146"/>
      <c r="J31" s="1146"/>
    </row>
    <row r="32" spans="2:12" ht="30" customHeight="1">
      <c r="B32" s="601" t="s">
        <v>800</v>
      </c>
      <c r="C32" s="602"/>
      <c r="D32" s="602"/>
      <c r="E32" s="602"/>
      <c r="F32" s="606"/>
      <c r="G32" s="606"/>
      <c r="H32" s="1144"/>
      <c r="I32" s="1144"/>
      <c r="J32" s="1144"/>
    </row>
    <row r="33" spans="2:10" ht="21">
      <c r="B33" s="607" t="s">
        <v>348</v>
      </c>
      <c r="C33" s="608">
        <f>SUM(C26:C32)</f>
        <v>0</v>
      </c>
      <c r="D33" s="608">
        <f t="shared" ref="D33:J33" si="0">SUM(D26:D32)</f>
        <v>0</v>
      </c>
      <c r="E33" s="608">
        <f t="shared" si="0"/>
        <v>0</v>
      </c>
      <c r="F33" s="608">
        <f t="shared" si="0"/>
        <v>0</v>
      </c>
      <c r="G33" s="608">
        <f t="shared" si="0"/>
        <v>0</v>
      </c>
      <c r="H33" s="1145">
        <f>SUM(C33:G33)</f>
        <v>0</v>
      </c>
      <c r="I33" s="1145">
        <f t="shared" si="0"/>
        <v>0</v>
      </c>
      <c r="J33" s="1145">
        <f t="shared" si="0"/>
        <v>0</v>
      </c>
    </row>
    <row r="34" spans="2:10" ht="90.75" customHeight="1">
      <c r="B34" s="1142" t="s">
        <v>349</v>
      </c>
      <c r="C34" s="1142"/>
      <c r="D34" s="1142"/>
      <c r="E34" s="1142"/>
      <c r="F34" s="1142"/>
      <c r="G34" s="1142"/>
      <c r="H34" s="1142"/>
      <c r="I34" s="1142"/>
      <c r="J34" s="1142"/>
    </row>
    <row r="35" spans="2:10">
      <c r="B35" s="262" t="s">
        <v>350</v>
      </c>
      <c r="C35" s="263">
        <v>0</v>
      </c>
      <c r="D35" s="263">
        <v>1</v>
      </c>
      <c r="E35" s="263">
        <v>2</v>
      </c>
      <c r="F35" s="263">
        <v>3</v>
      </c>
      <c r="G35" s="263">
        <v>4</v>
      </c>
      <c r="H35" s="1143" t="s">
        <v>351</v>
      </c>
      <c r="I35" s="1143"/>
      <c r="J35" s="1143"/>
    </row>
    <row r="36" spans="2:10" ht="75">
      <c r="B36" s="609" t="s">
        <v>342</v>
      </c>
      <c r="C36" s="610" t="s">
        <v>352</v>
      </c>
      <c r="D36" s="611"/>
      <c r="E36" s="610" t="s">
        <v>353</v>
      </c>
      <c r="F36" s="611"/>
      <c r="G36" s="610" t="s">
        <v>354</v>
      </c>
      <c r="H36" s="1141" t="s">
        <v>355</v>
      </c>
      <c r="I36" s="1141"/>
      <c r="J36" s="1141"/>
    </row>
    <row r="37" spans="2:10" ht="55.5" customHeight="1">
      <c r="B37" s="609" t="s">
        <v>343</v>
      </c>
      <c r="C37" s="610" t="s">
        <v>356</v>
      </c>
      <c r="D37" s="610" t="s">
        <v>357</v>
      </c>
      <c r="E37" s="610" t="s">
        <v>358</v>
      </c>
      <c r="F37" s="610" t="s">
        <v>359</v>
      </c>
      <c r="G37" s="610" t="s">
        <v>360</v>
      </c>
      <c r="H37" s="1141" t="s">
        <v>361</v>
      </c>
      <c r="I37" s="1141"/>
      <c r="J37" s="1141"/>
    </row>
    <row r="38" spans="2:10" ht="126" customHeight="1">
      <c r="B38" s="609" t="s">
        <v>344</v>
      </c>
      <c r="C38" s="610" t="s">
        <v>362</v>
      </c>
      <c r="D38" s="610" t="s">
        <v>363</v>
      </c>
      <c r="E38" s="610" t="s">
        <v>364</v>
      </c>
      <c r="F38" s="612"/>
      <c r="G38" s="613" t="s">
        <v>365</v>
      </c>
      <c r="H38" s="1141" t="s">
        <v>366</v>
      </c>
      <c r="I38" s="1141"/>
      <c r="J38" s="1141"/>
    </row>
    <row r="39" spans="2:10" ht="30">
      <c r="B39" s="609" t="s">
        <v>345</v>
      </c>
      <c r="C39" s="610" t="s">
        <v>367</v>
      </c>
      <c r="D39" s="614"/>
      <c r="E39" s="610" t="s">
        <v>607</v>
      </c>
      <c r="F39" s="614"/>
      <c r="G39" s="614"/>
      <c r="H39" s="1141" t="s">
        <v>368</v>
      </c>
      <c r="I39" s="1141"/>
      <c r="J39" s="1141"/>
    </row>
    <row r="40" spans="2:10" ht="75">
      <c r="B40" s="609" t="s">
        <v>346</v>
      </c>
      <c r="C40" s="610" t="s">
        <v>369</v>
      </c>
      <c r="D40" s="610" t="s">
        <v>370</v>
      </c>
      <c r="E40" s="610" t="s">
        <v>371</v>
      </c>
      <c r="F40" s="614"/>
      <c r="G40" s="614"/>
      <c r="H40" s="1141" t="s">
        <v>372</v>
      </c>
      <c r="I40" s="1141"/>
      <c r="J40" s="1141"/>
    </row>
    <row r="41" spans="2:10" ht="81.75" customHeight="1">
      <c r="B41" s="609" t="s">
        <v>347</v>
      </c>
      <c r="C41" s="610" t="s">
        <v>373</v>
      </c>
      <c r="D41" s="610" t="s">
        <v>374</v>
      </c>
      <c r="E41" s="610" t="s">
        <v>375</v>
      </c>
      <c r="F41" s="614"/>
      <c r="G41" s="614"/>
      <c r="H41" s="1141" t="s">
        <v>376</v>
      </c>
      <c r="I41" s="1141"/>
      <c r="J41" s="1141"/>
    </row>
    <row r="42" spans="2:10" ht="87" customHeight="1">
      <c r="B42" s="609" t="s">
        <v>1090</v>
      </c>
      <c r="C42" s="610" t="s">
        <v>377</v>
      </c>
      <c r="D42" s="610" t="s">
        <v>378</v>
      </c>
      <c r="E42" s="610" t="s">
        <v>379</v>
      </c>
      <c r="F42" s="611"/>
      <c r="G42" s="611"/>
      <c r="H42" s="1141" t="s">
        <v>1091</v>
      </c>
      <c r="I42" s="1141"/>
      <c r="J42" s="1141"/>
    </row>
  </sheetData>
  <mergeCells count="21">
    <mergeCell ref="B20:J20"/>
    <mergeCell ref="D22:J23"/>
    <mergeCell ref="D24:J24"/>
    <mergeCell ref="H25:J25"/>
    <mergeCell ref="H26:J26"/>
    <mergeCell ref="H27:J27"/>
    <mergeCell ref="H28:J28"/>
    <mergeCell ref="H29:J29"/>
    <mergeCell ref="H30:J30"/>
    <mergeCell ref="H31:J31"/>
    <mergeCell ref="H32:J32"/>
    <mergeCell ref="H33:J33"/>
    <mergeCell ref="H39:J39"/>
    <mergeCell ref="H40:J40"/>
    <mergeCell ref="H41:J41"/>
    <mergeCell ref="H42:J42"/>
    <mergeCell ref="B34:J34"/>
    <mergeCell ref="H35:J35"/>
    <mergeCell ref="H36:J36"/>
    <mergeCell ref="H37:J37"/>
    <mergeCell ref="H38:J38"/>
  </mergeCells>
  <conditionalFormatting sqref="B8 D8 B9:D9 B11:B12 D11:D12 B13:D14 B15:G15 B18:G18">
    <cfRule type="cellIs" dxfId="170" priority="56" operator="equal">
      <formula>0</formula>
    </cfRule>
  </conditionalFormatting>
  <conditionalFormatting sqref="B19">
    <cfRule type="cellIs" dxfId="169" priority="7" operator="equal">
      <formula>0</formula>
    </cfRule>
  </conditionalFormatting>
  <conditionalFormatting sqref="B10:H10">
    <cfRule type="cellIs" dxfId="168" priority="22" operator="equal">
      <formula>0</formula>
    </cfRule>
  </conditionalFormatting>
  <conditionalFormatting sqref="B16:H17">
    <cfRule type="cellIs" dxfId="167" priority="9" operator="equal">
      <formula>0</formula>
    </cfRule>
  </conditionalFormatting>
  <conditionalFormatting sqref="B2:I7">
    <cfRule type="cellIs" dxfId="166" priority="3" operator="equal">
      <formula>0</formula>
    </cfRule>
  </conditionalFormatting>
  <conditionalFormatting sqref="B22:J24 B25 D25:J25 B26:J42">
    <cfRule type="cellIs" dxfId="165" priority="26" operator="equal">
      <formula>0</formula>
    </cfRule>
  </conditionalFormatting>
  <conditionalFormatting sqref="C23">
    <cfRule type="cellIs" dxfId="164" priority="25" operator="equal">
      <formula>"ATENCIÓN!!!!!!!!, Posible Grado 1-2"</formula>
    </cfRule>
  </conditionalFormatting>
  <conditionalFormatting sqref="D19:I19">
    <cfRule type="cellIs" dxfId="163" priority="12" operator="equal">
      <formula>0</formula>
    </cfRule>
  </conditionalFormatting>
  <conditionalFormatting sqref="E8:I9">
    <cfRule type="cellIs" dxfId="162" priority="1" operator="equal">
      <formula>0</formula>
    </cfRule>
  </conditionalFormatting>
  <conditionalFormatting sqref="E11:I14">
    <cfRule type="cellIs" dxfId="161" priority="5" operator="equal">
      <formula>0</formula>
    </cfRule>
  </conditionalFormatting>
  <conditionalFormatting sqref="F16:F17">
    <cfRule type="cellIs" dxfId="160" priority="8" operator="equal">
      <formula>0</formula>
    </cfRule>
  </conditionalFormatting>
  <dataValidations count="1">
    <dataValidation type="whole" allowBlank="1" showInputMessage="1" showErrorMessage="1" promptTitle="Indicar puntuación 2" prompt="Indicar únicamente si hay puntuación" sqref="E26:E32" xr:uid="{00000000-0002-0000-1100-000000000000}">
      <formula1>2</formula1>
      <formula2>2</formula2>
    </dataValidation>
  </dataValidations>
  <pageMargins left="0.70866141732283472" right="0.70866141732283472" top="0.74803149606299213" bottom="0.74803149606299213" header="0.31496062992125984" footer="0.31496062992125984"/>
  <pageSetup paperSize="9" scale="49" orientation="portrait" horizontalDpi="1200" verticalDpi="1200" r:id="rId1"/>
  <colBreaks count="1" manualBreakCount="1">
    <brk id="10" max="1048575" man="1"/>
  </col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42">
    <tabColor rgb="FFFFFF00"/>
  </sheetPr>
  <dimension ref="A1:I109"/>
  <sheetViews>
    <sheetView workbookViewId="0">
      <selection activeCell="F30" sqref="F30"/>
    </sheetView>
  </sheetViews>
  <sheetFormatPr baseColWidth="10" defaultColWidth="11.42578125" defaultRowHeight="18.75"/>
  <cols>
    <col min="1" max="1" width="2.85546875" style="381" customWidth="1"/>
    <col min="2" max="2" width="92" style="214" customWidth="1"/>
    <col min="3" max="3" width="4.42578125" style="443" customWidth="1"/>
    <col min="4" max="4" width="6.7109375" style="31" customWidth="1"/>
    <col min="5" max="5" width="12.85546875" style="31" customWidth="1"/>
    <col min="6" max="7" width="11.42578125" style="31"/>
    <col min="8" max="8" width="22.42578125" style="31" customWidth="1"/>
    <col min="9" max="9" width="38" style="31" bestFit="1" customWidth="1"/>
    <col min="10" max="16384" width="11.42578125" style="31"/>
  </cols>
  <sheetData>
    <row r="1" spans="1:9" ht="21">
      <c r="B1" s="539"/>
    </row>
    <row r="2" spans="1:9">
      <c r="B2" s="540"/>
    </row>
    <row r="3" spans="1:9">
      <c r="B3" s="460"/>
      <c r="D3" s="269"/>
    </row>
    <row r="4" spans="1:9">
      <c r="B4" s="461"/>
      <c r="C4" s="31"/>
      <c r="E4" s="269"/>
    </row>
    <row r="5" spans="1:9" s="399" customFormat="1">
      <c r="A5" s="542" t="s">
        <v>786</v>
      </c>
      <c r="B5" s="538"/>
      <c r="C5" s="31"/>
      <c r="D5" s="31"/>
    </row>
    <row r="6" spans="1:9" s="399" customFormat="1">
      <c r="A6" s="400"/>
      <c r="B6" s="543">
        <f>+Cuestionario!C15</f>
        <v>0</v>
      </c>
      <c r="C6" s="31"/>
      <c r="D6" s="31"/>
    </row>
    <row r="7" spans="1:9" s="399" customFormat="1">
      <c r="A7" s="400"/>
      <c r="B7" s="543">
        <f>+Cuestionario!C17</f>
        <v>0</v>
      </c>
      <c r="C7" s="31"/>
      <c r="D7" s="31"/>
      <c r="G7" s="399" t="s">
        <v>44</v>
      </c>
    </row>
    <row r="8" spans="1:9" s="399" customFormat="1">
      <c r="A8" s="542" t="s">
        <v>782</v>
      </c>
      <c r="B8" s="538"/>
      <c r="C8" s="31"/>
      <c r="D8" s="31"/>
    </row>
    <row r="9" spans="1:9" s="399" customFormat="1">
      <c r="A9" s="400"/>
      <c r="B9" s="543">
        <f>+Cuestionario!C18</f>
        <v>0</v>
      </c>
      <c r="C9" s="31"/>
      <c r="D9" s="31"/>
    </row>
    <row r="10" spans="1:9" s="399" customFormat="1">
      <c r="A10" s="381"/>
      <c r="B10" s="383"/>
      <c r="C10" s="31"/>
      <c r="D10" s="31"/>
    </row>
    <row r="11" spans="1:9" s="399" customFormat="1">
      <c r="A11" s="381"/>
      <c r="B11" s="383"/>
      <c r="C11" s="31"/>
      <c r="D11" s="31"/>
    </row>
    <row r="12" spans="1:9" s="399" customFormat="1">
      <c r="A12" s="381"/>
      <c r="B12" s="383"/>
      <c r="C12" s="31"/>
      <c r="D12" s="31"/>
    </row>
    <row r="13" spans="1:9" s="399" customFormat="1">
      <c r="A13" s="381"/>
      <c r="B13" s="383"/>
      <c r="C13" s="31"/>
      <c r="D13" s="31"/>
    </row>
    <row r="14" spans="1:9" s="399" customFormat="1">
      <c r="A14" s="381"/>
      <c r="B14" s="383"/>
      <c r="C14" s="31"/>
      <c r="D14" s="31"/>
    </row>
    <row r="15" spans="1:9" s="399" customFormat="1">
      <c r="A15" s="381"/>
      <c r="B15" s="383"/>
      <c r="C15" s="31"/>
      <c r="D15" s="31"/>
      <c r="I15" s="399" t="s">
        <v>44</v>
      </c>
    </row>
    <row r="16" spans="1:9" s="399" customFormat="1">
      <c r="A16" s="381"/>
      <c r="B16" s="383"/>
      <c r="C16" s="31"/>
      <c r="D16" s="31"/>
    </row>
    <row r="17" spans="1:2" s="399" customFormat="1">
      <c r="A17" s="381"/>
      <c r="B17" s="383"/>
    </row>
    <row r="18" spans="1:2" s="399" customFormat="1">
      <c r="A18" s="388" t="s">
        <v>44</v>
      </c>
      <c r="B18" s="380"/>
    </row>
    <row r="19" spans="1:2" s="399" customFormat="1">
      <c r="A19" s="388"/>
      <c r="B19" s="401"/>
    </row>
    <row r="20" spans="1:2" s="399" customFormat="1">
      <c r="A20" s="388"/>
      <c r="B20" s="401"/>
    </row>
    <row r="21" spans="1:2" s="399" customFormat="1">
      <c r="A21" s="542" t="str">
        <f>+Cuestionario!B58</f>
        <v>Ha/n creado una empresa con anterioridad</v>
      </c>
      <c r="B21" s="538"/>
    </row>
    <row r="22" spans="1:2" s="399" customFormat="1" ht="27" customHeight="1">
      <c r="A22" s="388"/>
      <c r="B22" s="543">
        <f>+Cuestionario!E58</f>
        <v>0</v>
      </c>
    </row>
    <row r="23" spans="1:2" s="399" customFormat="1">
      <c r="A23" s="542" t="str">
        <f>+Cuestionario!B59</f>
        <v>Vinculación cohesión entre los socios y motivos creación</v>
      </c>
      <c r="B23" s="538"/>
    </row>
    <row r="24" spans="1:2" s="399" customFormat="1">
      <c r="A24" s="388"/>
      <c r="B24" s="543">
        <f>+Cuestionario!E59</f>
        <v>0</v>
      </c>
    </row>
    <row r="25" spans="1:2" s="399" customFormat="1">
      <c r="A25" s="542" t="s">
        <v>604</v>
      </c>
      <c r="B25" s="538"/>
    </row>
    <row r="26" spans="1:2">
      <c r="A26" s="388"/>
      <c r="B26" s="543">
        <f>+Cuestionario!E71</f>
        <v>0</v>
      </c>
    </row>
    <row r="27" spans="1:2" s="399" customFormat="1">
      <c r="A27" s="542" t="s">
        <v>254</v>
      </c>
      <c r="B27" s="538"/>
    </row>
    <row r="28" spans="1:2">
      <c r="A28" s="389"/>
      <c r="B28" s="551">
        <f>+Cuestionario!E78</f>
        <v>0</v>
      </c>
    </row>
    <row r="29" spans="1:2" s="399" customFormat="1">
      <c r="A29" s="542" t="s">
        <v>308</v>
      </c>
      <c r="B29" s="538"/>
    </row>
    <row r="30" spans="1:2" ht="32.25" customHeight="1">
      <c r="A30" s="389"/>
      <c r="B30" s="551">
        <f>+Cuestionario!E79</f>
        <v>0</v>
      </c>
    </row>
    <row r="31" spans="1:2" s="399" customFormat="1">
      <c r="A31" s="542" t="s">
        <v>323</v>
      </c>
      <c r="B31" s="538"/>
    </row>
    <row r="32" spans="1:2" ht="29.25" customHeight="1">
      <c r="A32" s="389"/>
      <c r="B32" s="551">
        <f>+Cuestionario!E80</f>
        <v>0</v>
      </c>
    </row>
    <row r="33" spans="1:6" s="399" customFormat="1">
      <c r="A33" s="542" t="s">
        <v>606</v>
      </c>
      <c r="B33" s="538"/>
      <c r="C33" s="31"/>
      <c r="D33" s="31"/>
    </row>
    <row r="34" spans="1:6">
      <c r="A34" s="389"/>
      <c r="B34" s="551">
        <f>+Cuestionario!E60</f>
        <v>0</v>
      </c>
      <c r="C34" s="31"/>
    </row>
    <row r="35" spans="1:6" s="399" customFormat="1" ht="28.5" customHeight="1">
      <c r="A35" s="542" t="s">
        <v>255</v>
      </c>
      <c r="B35" s="538"/>
      <c r="C35" s="31"/>
      <c r="D35" s="31"/>
    </row>
    <row r="36" spans="1:6">
      <c r="A36" s="389"/>
      <c r="B36" s="551">
        <f>+Cuestionario!E81</f>
        <v>0</v>
      </c>
      <c r="C36" s="31"/>
    </row>
    <row r="37" spans="1:6" s="399" customFormat="1">
      <c r="A37" s="542" t="s">
        <v>317</v>
      </c>
      <c r="B37" s="538"/>
      <c r="C37" s="31"/>
      <c r="D37" s="31"/>
    </row>
    <row r="38" spans="1:6">
      <c r="A38" s="389"/>
      <c r="B38" s="871">
        <f>+Cuestionario!E82</f>
        <v>0</v>
      </c>
      <c r="C38" s="31"/>
    </row>
    <row r="39" spans="1:6">
      <c r="A39" s="389"/>
      <c r="B39" s="401"/>
      <c r="C39" s="31"/>
    </row>
    <row r="40" spans="1:6">
      <c r="A40" s="389"/>
      <c r="B40" s="401"/>
      <c r="C40" s="31"/>
    </row>
    <row r="41" spans="1:6">
      <c r="A41" s="389"/>
      <c r="B41" s="401"/>
      <c r="C41" s="31"/>
      <c r="F41" s="31" t="s">
        <v>44</v>
      </c>
    </row>
    <row r="42" spans="1:6">
      <c r="A42" s="389"/>
      <c r="B42" s="401"/>
      <c r="C42" s="31"/>
    </row>
    <row r="43" spans="1:6">
      <c r="A43" s="389"/>
      <c r="B43" s="401"/>
      <c r="C43" s="31"/>
    </row>
    <row r="44" spans="1:6">
      <c r="A44" s="389"/>
      <c r="B44" s="401"/>
      <c r="C44" s="31"/>
    </row>
    <row r="45" spans="1:6">
      <c r="A45" s="389"/>
      <c r="B45" s="401"/>
      <c r="C45" s="31"/>
    </row>
    <row r="46" spans="1:6">
      <c r="A46" s="389"/>
      <c r="B46" s="401"/>
      <c r="C46" s="31"/>
    </row>
    <row r="47" spans="1:6">
      <c r="A47" s="389"/>
      <c r="B47" s="350"/>
      <c r="C47" s="31"/>
    </row>
    <row r="48" spans="1:6">
      <c r="A48" s="389"/>
      <c r="C48" s="31"/>
    </row>
    <row r="49" spans="1:8">
      <c r="A49" s="389"/>
      <c r="C49" s="31"/>
    </row>
    <row r="50" spans="1:8">
      <c r="A50" s="389"/>
      <c r="B50" s="232"/>
      <c r="C50" s="31"/>
    </row>
    <row r="51" spans="1:8">
      <c r="A51" s="389"/>
      <c r="C51" s="31"/>
    </row>
    <row r="52" spans="1:8">
      <c r="A52" s="389"/>
      <c r="C52" s="31"/>
    </row>
    <row r="53" spans="1:8">
      <c r="A53" s="389"/>
      <c r="C53" s="31"/>
    </row>
    <row r="54" spans="1:8">
      <c r="A54" s="389"/>
      <c r="B54" s="232"/>
      <c r="C54" s="31"/>
      <c r="H54" s="31" t="s">
        <v>44</v>
      </c>
    </row>
    <row r="55" spans="1:8">
      <c r="A55" s="389"/>
      <c r="C55" s="31"/>
    </row>
    <row r="56" spans="1:8" s="399" customFormat="1">
      <c r="A56" s="542" t="s">
        <v>101</v>
      </c>
      <c r="B56" s="538"/>
      <c r="C56" s="31"/>
      <c r="D56" s="31"/>
    </row>
    <row r="57" spans="1:8" s="399" customFormat="1">
      <c r="A57" s="389"/>
      <c r="B57" s="382"/>
      <c r="C57" s="31"/>
      <c r="D57" s="31"/>
    </row>
    <row r="58" spans="1:8" s="399" customFormat="1">
      <c r="A58" s="389"/>
      <c r="B58" s="383"/>
      <c r="C58" s="31"/>
      <c r="D58" s="31"/>
    </row>
    <row r="59" spans="1:8" s="399" customFormat="1">
      <c r="A59" s="389"/>
      <c r="B59" s="383"/>
      <c r="C59" s="31"/>
      <c r="D59" s="31"/>
    </row>
    <row r="60" spans="1:8" s="399" customFormat="1">
      <c r="A60" s="389"/>
      <c r="B60" s="385"/>
      <c r="C60" s="31"/>
      <c r="D60" s="31"/>
    </row>
    <row r="61" spans="1:8">
      <c r="A61" s="389"/>
      <c r="B61" s="166"/>
      <c r="C61" s="31"/>
    </row>
    <row r="62" spans="1:8">
      <c r="A62" s="389"/>
      <c r="B62" s="166"/>
      <c r="C62" s="31"/>
    </row>
    <row r="63" spans="1:8">
      <c r="A63" s="542" t="s">
        <v>1082</v>
      </c>
      <c r="B63" s="166"/>
      <c r="C63" s="31"/>
    </row>
    <row r="64" spans="1:8">
      <c r="A64" s="389"/>
      <c r="B64" s="166"/>
      <c r="C64" s="31"/>
    </row>
    <row r="65" spans="1:3">
      <c r="A65" s="389"/>
      <c r="B65" s="954"/>
      <c r="C65" s="31"/>
    </row>
    <row r="66" spans="1:3">
      <c r="A66" s="389"/>
      <c r="B66" s="166"/>
      <c r="C66" s="31"/>
    </row>
    <row r="67" spans="1:3">
      <c r="A67" s="389"/>
      <c r="B67" s="166"/>
      <c r="C67" s="31"/>
    </row>
    <row r="68" spans="1:3">
      <c r="A68" s="389"/>
      <c r="B68" s="166"/>
      <c r="C68" s="31"/>
    </row>
    <row r="69" spans="1:3">
      <c r="A69" s="389"/>
      <c r="B69" s="166"/>
      <c r="C69" s="31"/>
    </row>
    <row r="70" spans="1:3">
      <c r="A70" s="389"/>
      <c r="B70" s="166"/>
      <c r="C70" s="31"/>
    </row>
    <row r="71" spans="1:3">
      <c r="A71" s="542" t="s">
        <v>1086</v>
      </c>
      <c r="B71" s="166"/>
      <c r="C71" s="31"/>
    </row>
    <row r="72" spans="1:3">
      <c r="A72" s="389"/>
      <c r="B72" s="166"/>
      <c r="C72" s="31"/>
    </row>
    <row r="73" spans="1:3">
      <c r="A73" s="389"/>
      <c r="B73" s="166"/>
      <c r="C73" s="31"/>
    </row>
    <row r="74" spans="1:3">
      <c r="A74" s="389"/>
      <c r="B74" s="166"/>
      <c r="C74" s="31"/>
    </row>
    <row r="75" spans="1:3">
      <c r="A75" s="389"/>
      <c r="B75" s="166"/>
      <c r="C75" s="31"/>
    </row>
    <row r="76" spans="1:3">
      <c r="A76" s="389"/>
      <c r="B76" s="166"/>
      <c r="C76" s="31"/>
    </row>
    <row r="77" spans="1:3">
      <c r="A77" s="389"/>
      <c r="B77" s="166"/>
      <c r="C77" s="31"/>
    </row>
    <row r="78" spans="1:3">
      <c r="A78" s="389"/>
      <c r="B78" s="166"/>
      <c r="C78" s="31"/>
    </row>
    <row r="79" spans="1:3">
      <c r="A79" s="389"/>
      <c r="B79" s="166"/>
      <c r="C79" s="31"/>
    </row>
    <row r="80" spans="1:3">
      <c r="A80" s="389"/>
      <c r="B80" s="166"/>
      <c r="C80" s="31"/>
    </row>
    <row r="81" spans="1:6" s="399" customFormat="1">
      <c r="A81" s="542" t="s">
        <v>570</v>
      </c>
      <c r="B81" s="538"/>
      <c r="C81" s="31"/>
      <c r="D81" s="905"/>
    </row>
    <row r="82" spans="1:6" s="538" customFormat="1">
      <c r="A82" s="537" t="str">
        <f>+Cuestionario!A145</f>
        <v/>
      </c>
      <c r="B82" s="968">
        <f>+Cuestionario!B145</f>
        <v>0</v>
      </c>
      <c r="C82" s="31"/>
      <c r="D82" s="31"/>
    </row>
    <row r="83" spans="1:6" s="399" customFormat="1">
      <c r="A83" s="537" t="str">
        <f>+Cuestionario!A146</f>
        <v/>
      </c>
      <c r="B83" s="968">
        <f>+Cuestionario!B146</f>
        <v>0</v>
      </c>
      <c r="C83" s="31"/>
      <c r="D83" s="31"/>
    </row>
    <row r="84" spans="1:6" s="399" customFormat="1">
      <c r="A84" s="537" t="str">
        <f>+Cuestionario!A147</f>
        <v/>
      </c>
      <c r="B84" s="968">
        <f>+Cuestionario!B147</f>
        <v>0</v>
      </c>
      <c r="C84" s="31"/>
      <c r="D84" s="31"/>
    </row>
    <row r="85" spans="1:6" s="399" customFormat="1">
      <c r="A85" s="537" t="str">
        <f>+Cuestionario!A148</f>
        <v/>
      </c>
      <c r="B85" s="968">
        <f>+Cuestionario!B148</f>
        <v>0</v>
      </c>
      <c r="C85" s="31"/>
      <c r="D85" s="31"/>
      <c r="F85" s="399" t="s">
        <v>44</v>
      </c>
    </row>
    <row r="86" spans="1:6" s="399" customFormat="1">
      <c r="A86" s="537" t="str">
        <f>+Cuestionario!A149</f>
        <v/>
      </c>
      <c r="B86" s="968">
        <f>+Cuestionario!B149</f>
        <v>0</v>
      </c>
      <c r="C86" s="31"/>
      <c r="D86" s="31"/>
    </row>
    <row r="87" spans="1:6" s="399" customFormat="1">
      <c r="A87" s="537" t="str">
        <f>+Cuestionario!A150</f>
        <v/>
      </c>
      <c r="B87" s="968">
        <f>+Cuestionario!B150</f>
        <v>0</v>
      </c>
      <c r="C87" s="31"/>
      <c r="D87" s="31"/>
    </row>
    <row r="88" spans="1:6" s="399" customFormat="1">
      <c r="A88" s="537" t="str">
        <f>+Cuestionario!A151</f>
        <v/>
      </c>
      <c r="B88" s="968">
        <f>+Cuestionario!B151</f>
        <v>0</v>
      </c>
      <c r="C88" s="31"/>
      <c r="D88" s="31"/>
    </row>
    <row r="89" spans="1:6" s="399" customFormat="1">
      <c r="A89" s="537" t="str">
        <f>+Cuestionario!A152</f>
        <v/>
      </c>
      <c r="B89" s="968">
        <f>+Cuestionario!B152</f>
        <v>0</v>
      </c>
      <c r="C89" s="31"/>
      <c r="D89" s="31"/>
    </row>
    <row r="90" spans="1:6" s="399" customFormat="1">
      <c r="A90" s="537" t="str">
        <f>+Cuestionario!A153</f>
        <v/>
      </c>
      <c r="B90" s="968">
        <f>+Cuestionario!B153</f>
        <v>0</v>
      </c>
      <c r="C90" s="31"/>
      <c r="D90" s="31"/>
    </row>
    <row r="91" spans="1:6" s="399" customFormat="1">
      <c r="A91" s="537" t="str">
        <f>+Cuestionario!A154</f>
        <v/>
      </c>
      <c r="B91" s="948">
        <f>+Cuestionario!B154</f>
        <v>0</v>
      </c>
      <c r="C91" s="31"/>
      <c r="D91" s="31"/>
      <c r="E91" s="399" t="s">
        <v>44</v>
      </c>
    </row>
    <row r="92" spans="1:6" s="399" customFormat="1">
      <c r="A92" s="388"/>
      <c r="B92" s="688"/>
      <c r="C92" s="31"/>
      <c r="D92" s="31"/>
    </row>
    <row r="93" spans="1:6" s="399" customFormat="1">
      <c r="A93" s="537"/>
      <c r="B93" s="537"/>
      <c r="C93" s="31"/>
      <c r="D93" s="31"/>
    </row>
    <row r="94" spans="1:6" s="399" customFormat="1">
      <c r="A94" s="381"/>
      <c r="B94" s="449"/>
    </row>
    <row r="95" spans="1:6" s="399" customFormat="1">
      <c r="A95" s="381"/>
      <c r="B95" s="450"/>
    </row>
    <row r="96" spans="1:6" s="399" customFormat="1">
      <c r="A96" s="381"/>
      <c r="B96" s="450"/>
    </row>
    <row r="97" spans="1:2" s="399" customFormat="1">
      <c r="A97" s="381"/>
      <c r="B97" s="450"/>
    </row>
    <row r="98" spans="1:2" s="399" customFormat="1">
      <c r="A98" s="381"/>
      <c r="B98" s="450"/>
    </row>
    <row r="99" spans="1:2" s="399" customFormat="1">
      <c r="A99" s="381"/>
      <c r="B99" s="450"/>
    </row>
    <row r="100" spans="1:2" s="399" customFormat="1">
      <c r="A100" s="381"/>
      <c r="B100" s="214" t="s">
        <v>44</v>
      </c>
    </row>
    <row r="101" spans="1:2" s="399" customFormat="1">
      <c r="A101" s="381"/>
      <c r="B101" s="214"/>
    </row>
    <row r="102" spans="1:2" s="399" customFormat="1">
      <c r="A102" s="381"/>
      <c r="B102" s="214"/>
    </row>
    <row r="108" spans="1:2">
      <c r="A108" s="851"/>
      <c r="B108" s="810"/>
    </row>
    <row r="109" spans="1:2">
      <c r="A109" s="851"/>
      <c r="B109" s="810"/>
    </row>
  </sheetData>
  <conditionalFormatting sqref="B2:B4">
    <cfRule type="cellIs" dxfId="159" priority="11" operator="equal">
      <formula>0</formula>
    </cfRule>
  </conditionalFormatting>
  <conditionalFormatting sqref="B6:B7">
    <cfRule type="cellIs" dxfId="158" priority="1" operator="equal">
      <formula>0</formula>
    </cfRule>
  </conditionalFormatting>
  <conditionalFormatting sqref="B9:B20">
    <cfRule type="cellIs" dxfId="157" priority="3" operator="equal">
      <formula>0</formula>
    </cfRule>
  </conditionalFormatting>
  <conditionalFormatting sqref="B22 B24 B26">
    <cfRule type="cellIs" dxfId="156" priority="5" operator="equal">
      <formula>0</formula>
    </cfRule>
  </conditionalFormatting>
  <conditionalFormatting sqref="B28 B30 B32 B34 B36 B38:B55 B112:B1048576">
    <cfRule type="cellIs" dxfId="155" priority="41" operator="equal">
      <formula>0</formula>
    </cfRule>
  </conditionalFormatting>
  <conditionalFormatting sqref="B57:B80">
    <cfRule type="cellIs" dxfId="154" priority="39" operator="equal">
      <formula>0</formula>
    </cfRule>
  </conditionalFormatting>
  <conditionalFormatting sqref="B82:B91">
    <cfRule type="cellIs" dxfId="153" priority="6" operator="equal">
      <formula>0</formula>
    </cfRule>
  </conditionalFormatting>
  <conditionalFormatting sqref="B94:B107">
    <cfRule type="cellIs" dxfId="152" priority="19" operator="equal">
      <formula>0</formula>
    </cfRule>
  </conditionalFormatting>
  <conditionalFormatting sqref="C110:C1048576">
    <cfRule type="cellIs" dxfId="151" priority="37" operator="equal">
      <formula>"SI"</formula>
    </cfRule>
  </conditionalFormatting>
  <conditionalFormatting sqref="J83">
    <cfRule type="cellIs" dxfId="150" priority="33" operator="equal">
      <formula>0</formula>
    </cfRule>
  </conditionalFormatting>
  <pageMargins left="0.39370078740157483" right="0.31496062992125984" top="1.1417322834645669" bottom="0.74803149606299213" header="0.31496062992125984" footer="0.31496062992125984"/>
  <pageSetup paperSize="9" fitToHeight="0" orientation="portrait" r:id="rId1"/>
  <headerFooter>
    <oddHeader xml:space="preserve">&amp;L&amp;12&amp;G&amp;C&amp;"-,Negrita"&amp;12Resumen Proyecto
&amp;D&amp;R&amp;"-,Cursiva"&amp;7Herramienta desarrollada por
&amp;"-,Normal"&amp;G  PROCORNELLÀ </oddHeader>
    <oddFooter>&amp;L&amp;"-,Negrita"&amp;8&amp;F]&amp;R&amp;14&amp;P/&amp;N</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4" tint="0.59999389629810485"/>
  </sheetPr>
  <dimension ref="A1:P162"/>
  <sheetViews>
    <sheetView tabSelected="1" zoomScale="130" zoomScaleNormal="130" workbookViewId="0">
      <selection activeCell="C13" sqref="C13"/>
    </sheetView>
  </sheetViews>
  <sheetFormatPr baseColWidth="10" defaultColWidth="11.42578125" defaultRowHeight="15"/>
  <cols>
    <col min="1" max="1" width="4.140625" style="96" customWidth="1"/>
    <col min="2" max="2" width="42.5703125" style="5" bestFit="1" customWidth="1"/>
    <col min="3" max="3" width="17.28515625" style="5" customWidth="1"/>
    <col min="4" max="4" width="10.5703125" style="5" customWidth="1"/>
    <col min="5" max="5" width="9.85546875" style="5" customWidth="1"/>
    <col min="6" max="6" width="14.28515625" style="5" customWidth="1"/>
    <col min="7" max="7" width="19.28515625" style="5" customWidth="1"/>
    <col min="8" max="8" width="29.28515625" style="5" customWidth="1"/>
    <col min="9" max="9" width="18.42578125" style="5" customWidth="1"/>
    <col min="10" max="10" width="27" style="795" customWidth="1"/>
    <col min="11" max="11" width="4.42578125" style="5" customWidth="1"/>
    <col min="12" max="16384" width="11.42578125" style="5"/>
  </cols>
  <sheetData>
    <row r="1" spans="1:16" ht="35.25" customHeight="1">
      <c r="C1" s="96"/>
      <c r="D1" s="96"/>
      <c r="E1" s="96"/>
      <c r="F1" s="96"/>
      <c r="G1" s="96"/>
      <c r="J1" s="463" t="str">
        <f>YEAR($C$10)&amp;"_"&amp;MONTH($C$10)&amp;"_"&amp;$C$6&amp;" "&amp;"_"&amp;$C$5</f>
        <v>2026_2_ _</v>
      </c>
      <c r="K1" s="463"/>
      <c r="L1" s="463"/>
    </row>
    <row r="2" spans="1:16">
      <c r="K2" s="442"/>
    </row>
    <row r="3" spans="1:16" ht="3.75" customHeight="1">
      <c r="K3" s="425"/>
    </row>
    <row r="4" spans="1:16" ht="2.25" customHeight="1">
      <c r="A4" s="5"/>
      <c r="K4" s="426"/>
    </row>
    <row r="5" spans="1:16" ht="15" customHeight="1">
      <c r="A5" s="1069" t="s">
        <v>559</v>
      </c>
      <c r="B5" s="5" t="s">
        <v>680</v>
      </c>
      <c r="C5" s="1006"/>
      <c r="D5" s="1007"/>
      <c r="E5" s="1007"/>
      <c r="F5" s="1008"/>
      <c r="G5" s="5" t="s">
        <v>241</v>
      </c>
      <c r="I5" s="1034" t="s">
        <v>258</v>
      </c>
      <c r="J5" s="1035"/>
      <c r="K5" s="442"/>
      <c r="L5" s="920"/>
    </row>
    <row r="6" spans="1:16" ht="15" customHeight="1">
      <c r="A6" s="1069"/>
      <c r="B6" s="5" t="s">
        <v>301</v>
      </c>
      <c r="C6" s="923"/>
      <c r="J6" s="5"/>
      <c r="K6" s="922"/>
      <c r="L6" s="920"/>
    </row>
    <row r="7" spans="1:16" ht="15" customHeight="1">
      <c r="A7" s="1069"/>
      <c r="B7" s="5" t="s">
        <v>671</v>
      </c>
      <c r="C7" s="924"/>
      <c r="E7" s="796"/>
      <c r="J7" s="5"/>
      <c r="K7" s="922"/>
      <c r="L7" s="920"/>
    </row>
    <row r="8" spans="1:16" ht="15.75">
      <c r="A8" s="1069"/>
      <c r="B8" s="5" t="s">
        <v>780</v>
      </c>
      <c r="C8" s="870"/>
      <c r="G8" s="5" t="s">
        <v>1070</v>
      </c>
      <c r="I8" s="1045">
        <v>1</v>
      </c>
      <c r="J8" s="1046"/>
      <c r="K8" s="463"/>
      <c r="M8" s="248"/>
    </row>
    <row r="9" spans="1:16" ht="15" customHeight="1">
      <c r="A9" s="1069"/>
      <c r="B9" s="5" t="s">
        <v>640</v>
      </c>
      <c r="C9" s="1006"/>
      <c r="D9" s="1007"/>
      <c r="E9" s="1007"/>
      <c r="F9" s="1008"/>
      <c r="G9" s="5" t="s">
        <v>677</v>
      </c>
      <c r="I9" s="1042"/>
      <c r="J9" s="1043"/>
      <c r="K9" s="463"/>
    </row>
    <row r="10" spans="1:16" ht="15" customHeight="1" thickBot="1">
      <c r="A10" s="1069"/>
      <c r="B10" s="5" t="s">
        <v>641</v>
      </c>
      <c r="C10" s="921">
        <v>46070</v>
      </c>
      <c r="D10" s="925"/>
      <c r="E10" s="925"/>
      <c r="F10" s="925"/>
      <c r="J10" s="5"/>
      <c r="K10" s="463"/>
    </row>
    <row r="11" spans="1:16" ht="27" customHeight="1" thickBot="1">
      <c r="A11" s="1069"/>
      <c r="B11" s="5" t="s">
        <v>488</v>
      </c>
      <c r="C11" s="1047"/>
      <c r="D11" s="1048"/>
      <c r="E11" s="1049"/>
      <c r="F11" s="1050">
        <f>C11</f>
        <v>0</v>
      </c>
      <c r="G11" s="1051"/>
      <c r="H11" s="1051"/>
      <c r="I11" s="1051"/>
      <c r="J11" s="1051"/>
      <c r="K11" s="464"/>
    </row>
    <row r="12" spans="1:16" ht="13.5" customHeight="1">
      <c r="A12" s="1069"/>
      <c r="B12" s="1044"/>
      <c r="C12" s="1044"/>
      <c r="D12" s="1044"/>
      <c r="E12" s="1044"/>
      <c r="F12" s="1044"/>
      <c r="G12" s="1044"/>
      <c r="H12" s="1044"/>
      <c r="I12" s="1044"/>
      <c r="J12" s="1044"/>
    </row>
    <row r="13" spans="1:16" ht="19.5" customHeight="1">
      <c r="A13" s="1069"/>
      <c r="B13" s="5" t="s">
        <v>302</v>
      </c>
      <c r="C13" s="374">
        <v>46113</v>
      </c>
      <c r="G13" s="5" t="str">
        <f>IF(OR(C11="Renovación ubicación","Seguimiento"),"Fecha alta censal","Fecha prevista o real de alta censal")</f>
        <v>Fecha prevista o real de alta censal</v>
      </c>
      <c r="I13" s="374">
        <v>46113</v>
      </c>
      <c r="M13" s="5" t="s">
        <v>44</v>
      </c>
    </row>
    <row r="14" spans="1:16">
      <c r="A14" s="1069"/>
    </row>
    <row r="15" spans="1:16" ht="15.75">
      <c r="A15" s="1069"/>
      <c r="B15" s="249" t="s">
        <v>785</v>
      </c>
      <c r="C15" s="1036"/>
      <c r="D15" s="1036"/>
      <c r="E15" s="1036"/>
      <c r="F15" s="1036"/>
      <c r="G15" s="1036"/>
      <c r="H15" s="1036"/>
      <c r="I15" s="1036"/>
      <c r="J15" s="1036"/>
      <c r="K15" s="425"/>
      <c r="L15" s="5" t="s">
        <v>44</v>
      </c>
    </row>
    <row r="16" spans="1:16" ht="15.75">
      <c r="A16" s="1069"/>
      <c r="B16" s="249" t="s">
        <v>784</v>
      </c>
      <c r="C16" s="1036"/>
      <c r="D16" s="1036"/>
      <c r="E16" s="1036"/>
      <c r="F16" s="1036"/>
      <c r="G16" s="1036"/>
      <c r="H16" s="1036"/>
      <c r="I16" s="1036"/>
      <c r="J16" s="1036"/>
      <c r="K16" s="425"/>
      <c r="P16" s="5" t="s">
        <v>44</v>
      </c>
    </row>
    <row r="17" spans="1:12" ht="15.75">
      <c r="A17" s="1069"/>
      <c r="B17" s="249" t="s">
        <v>541</v>
      </c>
      <c r="C17" s="1036"/>
      <c r="D17" s="1036"/>
      <c r="E17" s="1036"/>
      <c r="F17" s="1036"/>
      <c r="G17" s="1036"/>
      <c r="H17" s="1036"/>
      <c r="I17" s="1036"/>
      <c r="J17" s="1036"/>
      <c r="K17" s="425"/>
    </row>
    <row r="18" spans="1:12" ht="62.25" customHeight="1">
      <c r="A18" s="1069"/>
      <c r="B18" s="249" t="s">
        <v>782</v>
      </c>
      <c r="C18" s="1030"/>
      <c r="D18" s="1031"/>
      <c r="E18" s="1031"/>
      <c r="F18" s="1031"/>
      <c r="G18" s="1031"/>
      <c r="H18" s="1032"/>
      <c r="I18" s="249" t="s">
        <v>779</v>
      </c>
      <c r="J18" s="797"/>
      <c r="K18" s="427"/>
      <c r="L18" s="875"/>
    </row>
    <row r="19" spans="1:12" ht="15.75">
      <c r="A19" s="1069"/>
      <c r="B19" s="249" t="s">
        <v>339</v>
      </c>
      <c r="C19" s="1012"/>
      <c r="D19" s="1031"/>
      <c r="E19" s="1031"/>
      <c r="F19" s="1031"/>
      <c r="G19" s="1031"/>
      <c r="H19" s="1031"/>
      <c r="I19" s="1031"/>
      <c r="J19" s="1032"/>
      <c r="K19" s="428"/>
    </row>
    <row r="20" spans="1:12" ht="15.75">
      <c r="A20" s="1069"/>
      <c r="B20" s="249" t="s">
        <v>619</v>
      </c>
      <c r="C20" s="1030"/>
      <c r="D20" s="1031"/>
      <c r="E20" s="1031"/>
      <c r="F20" s="1031"/>
      <c r="G20" s="1031"/>
      <c r="H20" s="1031"/>
      <c r="I20" s="1031"/>
      <c r="J20" s="1032"/>
      <c r="K20" s="428"/>
    </row>
    <row r="22" spans="1:12" ht="23.25">
      <c r="A22" s="1062" t="s">
        <v>931</v>
      </c>
      <c r="B22" s="1062"/>
      <c r="C22" s="1062"/>
      <c r="D22" s="1062"/>
      <c r="E22" s="1062"/>
      <c r="F22" s="1062"/>
      <c r="G22" s="1062"/>
      <c r="H22" s="1062"/>
      <c r="I22" s="1062"/>
      <c r="J22" s="1062"/>
      <c r="L22" s="781"/>
    </row>
    <row r="23" spans="1:12" ht="23.25">
      <c r="A23" s="782">
        <v>1</v>
      </c>
      <c r="B23" s="249" t="s">
        <v>932</v>
      </c>
      <c r="C23" s="1075">
        <f>+C9</f>
        <v>0</v>
      </c>
      <c r="D23" s="1076"/>
      <c r="E23" s="1076"/>
      <c r="F23" s="1077"/>
      <c r="G23" s="250" t="s">
        <v>242</v>
      </c>
      <c r="H23" s="785"/>
      <c r="I23" s="393" t="s">
        <v>516</v>
      </c>
      <c r="J23" s="787"/>
      <c r="L23" s="781"/>
    </row>
    <row r="24" spans="1:12" ht="23.25">
      <c r="A24" s="782"/>
      <c r="B24" s="249" t="s">
        <v>940</v>
      </c>
      <c r="C24" s="1052"/>
      <c r="D24" s="1053"/>
      <c r="E24" s="1053"/>
      <c r="F24" s="1053"/>
      <c r="G24" s="1053"/>
      <c r="H24" s="1054"/>
      <c r="I24" s="250" t="s">
        <v>933</v>
      </c>
      <c r="J24" s="788"/>
      <c r="L24" s="781"/>
    </row>
    <row r="25" spans="1:12" ht="23.25">
      <c r="A25" s="782"/>
      <c r="B25" s="249" t="s">
        <v>934</v>
      </c>
      <c r="C25" s="1055"/>
      <c r="D25" s="1056"/>
      <c r="E25" s="1056"/>
      <c r="F25" s="1057"/>
      <c r="G25" s="783" t="s">
        <v>935</v>
      </c>
      <c r="H25" s="786"/>
      <c r="I25" s="250" t="s">
        <v>936</v>
      </c>
      <c r="J25" s="789"/>
      <c r="L25" s="781"/>
    </row>
    <row r="26" spans="1:12" ht="23.25">
      <c r="A26" s="782"/>
      <c r="B26" s="249" t="s">
        <v>937</v>
      </c>
      <c r="C26" s="1055"/>
      <c r="D26" s="1056"/>
      <c r="E26" s="1056"/>
      <c r="F26" s="1056"/>
      <c r="G26" s="1056"/>
      <c r="H26" s="1057"/>
      <c r="I26" s="250" t="s">
        <v>938</v>
      </c>
      <c r="J26" s="789"/>
      <c r="L26" s="781"/>
    </row>
    <row r="27" spans="1:12" ht="23.25">
      <c r="A27" s="782"/>
      <c r="B27" s="249" t="s">
        <v>245</v>
      </c>
      <c r="C27" s="1055"/>
      <c r="D27" s="1056"/>
      <c r="E27" s="1056"/>
      <c r="F27" s="1056"/>
      <c r="G27" s="1056"/>
      <c r="H27" s="1056"/>
      <c r="I27" s="1056"/>
      <c r="J27" s="1056"/>
      <c r="L27" s="781"/>
    </row>
    <row r="28" spans="1:12" ht="23.25">
      <c r="A28" s="782"/>
      <c r="B28" s="249" t="s">
        <v>939</v>
      </c>
      <c r="C28" s="1078"/>
      <c r="D28" s="1056"/>
      <c r="E28" s="1056"/>
      <c r="F28" s="1056"/>
      <c r="G28" s="1056"/>
      <c r="H28" s="1056"/>
      <c r="I28" s="1056"/>
      <c r="J28" s="1056"/>
      <c r="L28" s="781"/>
    </row>
    <row r="29" spans="1:12" ht="23.25">
      <c r="A29" s="782"/>
      <c r="B29" s="784"/>
      <c r="C29" s="784"/>
      <c r="D29" s="784"/>
      <c r="E29" s="784"/>
      <c r="F29" s="784"/>
      <c r="G29" s="784"/>
      <c r="H29" s="784"/>
      <c r="I29" s="784"/>
      <c r="J29" s="798"/>
      <c r="K29" s="33"/>
      <c r="L29" s="781"/>
    </row>
    <row r="30" spans="1:12" ht="23.25">
      <c r="A30" s="782">
        <v>2</v>
      </c>
      <c r="B30" s="249" t="s">
        <v>932</v>
      </c>
      <c r="C30" s="1058"/>
      <c r="D30" s="1059"/>
      <c r="E30" s="1059"/>
      <c r="F30" s="1060"/>
      <c r="G30" s="250" t="s">
        <v>242</v>
      </c>
      <c r="H30" s="785"/>
      <c r="I30" s="393" t="s">
        <v>516</v>
      </c>
      <c r="J30" s="787"/>
      <c r="K30" s="33"/>
      <c r="L30" s="781"/>
    </row>
    <row r="31" spans="1:12" ht="23.25">
      <c r="A31" s="782"/>
      <c r="B31" s="249" t="s">
        <v>940</v>
      </c>
      <c r="C31" s="1052"/>
      <c r="D31" s="1053"/>
      <c r="E31" s="1053"/>
      <c r="F31" s="1053"/>
      <c r="G31" s="1053"/>
      <c r="H31" s="1054"/>
      <c r="I31" s="250" t="s">
        <v>933</v>
      </c>
      <c r="J31" s="788"/>
      <c r="K31" s="33"/>
      <c r="L31" s="781"/>
    </row>
    <row r="32" spans="1:12" ht="23.25">
      <c r="A32" s="782"/>
      <c r="B32" s="249" t="s">
        <v>934</v>
      </c>
      <c r="C32" s="1055"/>
      <c r="D32" s="1056"/>
      <c r="E32" s="1056"/>
      <c r="F32" s="1057"/>
      <c r="G32" s="783" t="s">
        <v>935</v>
      </c>
      <c r="H32" s="786"/>
      <c r="I32" s="250" t="s">
        <v>936</v>
      </c>
      <c r="J32" s="789"/>
      <c r="K32" s="33"/>
      <c r="L32" s="781"/>
    </row>
    <row r="33" spans="1:12" ht="23.25">
      <c r="A33" s="782"/>
      <c r="B33" s="249" t="s">
        <v>937</v>
      </c>
      <c r="C33" s="1055"/>
      <c r="D33" s="1056"/>
      <c r="E33" s="1056"/>
      <c r="F33" s="1056"/>
      <c r="G33" s="1056"/>
      <c r="H33" s="1057"/>
      <c r="I33" s="250" t="s">
        <v>938</v>
      </c>
      <c r="J33" s="789"/>
      <c r="K33" s="33"/>
      <c r="L33" s="781"/>
    </row>
    <row r="34" spans="1:12" ht="23.25">
      <c r="A34" s="782"/>
      <c r="B34" s="249" t="s">
        <v>245</v>
      </c>
      <c r="C34" s="1055"/>
      <c r="D34" s="1056"/>
      <c r="E34" s="1056"/>
      <c r="F34" s="1056"/>
      <c r="G34" s="1056"/>
      <c r="H34" s="1056"/>
      <c r="I34" s="1056"/>
      <c r="J34" s="1056"/>
      <c r="K34" s="33"/>
      <c r="L34" s="781" t="s">
        <v>44</v>
      </c>
    </row>
    <row r="35" spans="1:12" ht="23.25">
      <c r="A35" s="782"/>
      <c r="B35" s="249" t="s">
        <v>939</v>
      </c>
      <c r="C35" s="1055"/>
      <c r="D35" s="1056"/>
      <c r="E35" s="1056"/>
      <c r="F35" s="1056"/>
      <c r="G35" s="1056"/>
      <c r="H35" s="1056"/>
      <c r="I35" s="1056"/>
      <c r="J35" s="1056"/>
      <c r="K35" s="33"/>
      <c r="L35" s="781"/>
    </row>
    <row r="36" spans="1:12" ht="23.25">
      <c r="A36" s="782"/>
      <c r="B36" s="784"/>
      <c r="C36" s="784"/>
      <c r="D36" s="784"/>
      <c r="E36" s="784"/>
      <c r="F36" s="784"/>
      <c r="G36" s="784"/>
      <c r="H36" s="784"/>
      <c r="I36" s="784"/>
      <c r="J36" s="798"/>
      <c r="L36" s="781"/>
    </row>
    <row r="37" spans="1:12" ht="23.25">
      <c r="A37" s="782">
        <v>3</v>
      </c>
      <c r="B37" s="249" t="s">
        <v>932</v>
      </c>
      <c r="C37" s="1058"/>
      <c r="D37" s="1059"/>
      <c r="E37" s="1059"/>
      <c r="F37" s="1060"/>
      <c r="G37" s="250" t="s">
        <v>242</v>
      </c>
      <c r="H37" s="785"/>
      <c r="I37" s="393" t="s">
        <v>516</v>
      </c>
      <c r="J37" s="787"/>
      <c r="L37" s="781"/>
    </row>
    <row r="38" spans="1:12" ht="23.25">
      <c r="A38" s="782"/>
      <c r="B38" s="249" t="s">
        <v>940</v>
      </c>
      <c r="C38" s="1052"/>
      <c r="D38" s="1053"/>
      <c r="E38" s="1053"/>
      <c r="F38" s="1053"/>
      <c r="G38" s="1053"/>
      <c r="H38" s="1054"/>
      <c r="I38" s="250" t="s">
        <v>933</v>
      </c>
      <c r="J38" s="788"/>
      <c r="L38" s="781"/>
    </row>
    <row r="39" spans="1:12" ht="23.25">
      <c r="A39" s="782"/>
      <c r="B39" s="249" t="s">
        <v>934</v>
      </c>
      <c r="C39" s="1055"/>
      <c r="D39" s="1056"/>
      <c r="E39" s="1056"/>
      <c r="F39" s="1057"/>
      <c r="G39" s="783" t="s">
        <v>935</v>
      </c>
      <c r="H39" s="786"/>
      <c r="I39" s="250" t="s">
        <v>936</v>
      </c>
      <c r="J39" s="789"/>
      <c r="L39" s="781"/>
    </row>
    <row r="40" spans="1:12" ht="23.25">
      <c r="A40" s="782"/>
      <c r="B40" s="249" t="s">
        <v>937</v>
      </c>
      <c r="C40" s="1055"/>
      <c r="D40" s="1056"/>
      <c r="E40" s="1056"/>
      <c r="F40" s="1056"/>
      <c r="G40" s="1056"/>
      <c r="H40" s="1057"/>
      <c r="I40" s="250" t="s">
        <v>938</v>
      </c>
      <c r="J40" s="789"/>
      <c r="L40" s="781"/>
    </row>
    <row r="41" spans="1:12" ht="23.25">
      <c r="A41" s="782"/>
      <c r="B41" s="249" t="s">
        <v>245</v>
      </c>
      <c r="C41" s="1055"/>
      <c r="D41" s="1056"/>
      <c r="E41" s="1056"/>
      <c r="F41" s="1056"/>
      <c r="G41" s="1056"/>
      <c r="H41" s="1056"/>
      <c r="I41" s="1056"/>
      <c r="J41" s="1056"/>
      <c r="L41" s="781" t="s">
        <v>44</v>
      </c>
    </row>
    <row r="42" spans="1:12" ht="23.25">
      <c r="A42" s="782"/>
      <c r="B42" s="249" t="s">
        <v>939</v>
      </c>
      <c r="C42" s="1055"/>
      <c r="D42" s="1056"/>
      <c r="E42" s="1056"/>
      <c r="F42" s="1056"/>
      <c r="G42" s="1056"/>
      <c r="H42" s="1056"/>
      <c r="I42" s="1056"/>
      <c r="J42" s="1056"/>
      <c r="L42" s="781"/>
    </row>
    <row r="43" spans="1:12" ht="23.25">
      <c r="A43" s="782"/>
      <c r="B43" s="784"/>
      <c r="C43" s="784"/>
      <c r="D43" s="784"/>
      <c r="E43" s="784"/>
      <c r="F43" s="784"/>
      <c r="G43" s="784"/>
      <c r="H43" s="784"/>
      <c r="I43" s="784"/>
      <c r="J43" s="798"/>
      <c r="K43" s="781"/>
      <c r="L43" s="781"/>
    </row>
    <row r="44" spans="1:12" ht="23.25">
      <c r="A44" s="782">
        <v>4</v>
      </c>
      <c r="B44" s="249" t="s">
        <v>932</v>
      </c>
      <c r="C44" s="1058"/>
      <c r="D44" s="1059"/>
      <c r="E44" s="1059"/>
      <c r="F44" s="1060"/>
      <c r="G44" s="250" t="s">
        <v>242</v>
      </c>
      <c r="H44" s="785"/>
      <c r="I44" s="393" t="s">
        <v>516</v>
      </c>
      <c r="J44" s="787"/>
      <c r="K44" s="256"/>
      <c r="L44" s="781"/>
    </row>
    <row r="45" spans="1:12" ht="23.25">
      <c r="A45" s="782"/>
      <c r="B45" s="249" t="s">
        <v>940</v>
      </c>
      <c r="C45" s="1052"/>
      <c r="D45" s="1053"/>
      <c r="E45" s="1053"/>
      <c r="F45" s="1053"/>
      <c r="G45" s="1053"/>
      <c r="H45" s="1054"/>
      <c r="I45" s="250" t="s">
        <v>933</v>
      </c>
      <c r="J45" s="788"/>
      <c r="K45" s="256"/>
      <c r="L45" s="781"/>
    </row>
    <row r="46" spans="1:12" ht="23.25">
      <c r="A46" s="782"/>
      <c r="B46" s="249" t="s">
        <v>934</v>
      </c>
      <c r="C46" s="1055"/>
      <c r="D46" s="1056"/>
      <c r="E46" s="1056"/>
      <c r="F46" s="1057"/>
      <c r="G46" s="783" t="s">
        <v>935</v>
      </c>
      <c r="H46" s="786"/>
      <c r="I46" s="250" t="s">
        <v>936</v>
      </c>
      <c r="J46" s="789"/>
      <c r="K46" s="256"/>
      <c r="L46" s="781"/>
    </row>
    <row r="47" spans="1:12" ht="23.25">
      <c r="A47" s="782"/>
      <c r="B47" s="249" t="s">
        <v>937</v>
      </c>
      <c r="C47" s="1055"/>
      <c r="D47" s="1056"/>
      <c r="E47" s="1056"/>
      <c r="F47" s="1056"/>
      <c r="G47" s="1056"/>
      <c r="H47" s="1057"/>
      <c r="I47" s="250" t="s">
        <v>938</v>
      </c>
      <c r="J47" s="789"/>
      <c r="K47" s="256"/>
      <c r="L47" s="781"/>
    </row>
    <row r="48" spans="1:12" ht="23.25">
      <c r="A48" s="782"/>
      <c r="B48" s="249" t="s">
        <v>245</v>
      </c>
      <c r="C48" s="1055"/>
      <c r="D48" s="1056"/>
      <c r="E48" s="1056"/>
      <c r="F48" s="1056"/>
      <c r="G48" s="1056"/>
      <c r="H48" s="1056"/>
      <c r="I48" s="1056"/>
      <c r="J48" s="1056"/>
      <c r="K48" s="256"/>
      <c r="L48" s="781"/>
    </row>
    <row r="49" spans="1:12" ht="23.25">
      <c r="A49" s="782"/>
      <c r="B49" s="249" t="s">
        <v>939</v>
      </c>
      <c r="C49" s="1055"/>
      <c r="D49" s="1056"/>
      <c r="E49" s="1056"/>
      <c r="F49" s="1056"/>
      <c r="G49" s="1056"/>
      <c r="H49" s="1056"/>
      <c r="I49" s="1056"/>
      <c r="J49" s="1056"/>
      <c r="K49" s="256"/>
      <c r="L49" s="781"/>
    </row>
    <row r="50" spans="1:12" ht="23.25">
      <c r="A50" s="782"/>
      <c r="B50" s="784"/>
      <c r="C50" s="784"/>
      <c r="D50" s="784"/>
      <c r="E50" s="784"/>
      <c r="F50" s="784"/>
      <c r="G50" s="784"/>
      <c r="H50" s="784"/>
      <c r="I50" s="784"/>
      <c r="J50" s="798"/>
      <c r="K50" s="256"/>
      <c r="L50" s="781"/>
    </row>
    <row r="51" spans="1:12" ht="23.25">
      <c r="A51" s="782">
        <v>5</v>
      </c>
      <c r="B51" s="249" t="s">
        <v>932</v>
      </c>
      <c r="C51" s="1058"/>
      <c r="D51" s="1059"/>
      <c r="E51" s="1059"/>
      <c r="F51" s="1060"/>
      <c r="G51" s="250" t="s">
        <v>242</v>
      </c>
      <c r="H51" s="785"/>
      <c r="I51" s="393" t="s">
        <v>516</v>
      </c>
      <c r="J51" s="787"/>
      <c r="K51" s="256"/>
      <c r="L51" s="781"/>
    </row>
    <row r="52" spans="1:12" ht="23.25">
      <c r="A52" s="782"/>
      <c r="B52" s="249" t="s">
        <v>940</v>
      </c>
      <c r="C52" s="1052"/>
      <c r="D52" s="1053"/>
      <c r="E52" s="1053"/>
      <c r="F52" s="1053"/>
      <c r="G52" s="1053"/>
      <c r="H52" s="1054"/>
      <c r="I52" s="250" t="s">
        <v>933</v>
      </c>
      <c r="J52" s="788"/>
      <c r="K52" s="256"/>
      <c r="L52" s="781"/>
    </row>
    <row r="53" spans="1:12" ht="23.25">
      <c r="A53" s="782"/>
      <c r="B53" s="249" t="s">
        <v>934</v>
      </c>
      <c r="C53" s="1055"/>
      <c r="D53" s="1056"/>
      <c r="E53" s="1056"/>
      <c r="F53" s="1057"/>
      <c r="G53" s="783" t="s">
        <v>935</v>
      </c>
      <c r="H53" s="786"/>
      <c r="I53" s="250" t="s">
        <v>936</v>
      </c>
      <c r="J53" s="789"/>
      <c r="K53" s="256"/>
      <c r="L53" s="781"/>
    </row>
    <row r="54" spans="1:12" ht="23.25">
      <c r="A54" s="782"/>
      <c r="B54" s="249" t="s">
        <v>937</v>
      </c>
      <c r="C54" s="1055"/>
      <c r="D54" s="1056"/>
      <c r="E54" s="1056"/>
      <c r="F54" s="1056"/>
      <c r="G54" s="1056"/>
      <c r="H54" s="1057"/>
      <c r="I54" s="250" t="s">
        <v>938</v>
      </c>
      <c r="J54" s="789"/>
      <c r="K54" s="256"/>
      <c r="L54" s="781"/>
    </row>
    <row r="55" spans="1:12" ht="23.25">
      <c r="A55" s="782"/>
      <c r="B55" s="249" t="s">
        <v>245</v>
      </c>
      <c r="C55" s="1055"/>
      <c r="D55" s="1056"/>
      <c r="E55" s="1056"/>
      <c r="F55" s="1056"/>
      <c r="G55" s="1056"/>
      <c r="H55" s="1056"/>
      <c r="I55" s="1056"/>
      <c r="J55" s="1056"/>
      <c r="K55" s="256"/>
      <c r="L55" s="781"/>
    </row>
    <row r="56" spans="1:12" ht="23.25">
      <c r="A56" s="782"/>
      <c r="B56" s="249" t="s">
        <v>939</v>
      </c>
      <c r="C56" s="1055"/>
      <c r="D56" s="1056"/>
      <c r="E56" s="1056"/>
      <c r="F56" s="1056"/>
      <c r="G56" s="1056"/>
      <c r="H56" s="1056"/>
      <c r="I56" s="1056"/>
      <c r="J56" s="1056"/>
      <c r="K56" s="256"/>
      <c r="L56" s="781"/>
    </row>
    <row r="57" spans="1:12" ht="23.25">
      <c r="A57" s="782"/>
      <c r="B57" s="781"/>
      <c r="C57" s="781"/>
      <c r="D57" s="781"/>
      <c r="E57" s="781"/>
      <c r="F57" s="781"/>
      <c r="G57" s="781"/>
      <c r="H57" s="781"/>
      <c r="I57" s="781"/>
      <c r="J57" s="799"/>
      <c r="K57" s="256"/>
      <c r="L57" s="781"/>
    </row>
    <row r="58" spans="1:12" ht="15.75">
      <c r="A58" s="1026"/>
      <c r="B58" s="1028" t="s">
        <v>253</v>
      </c>
      <c r="C58" s="1028"/>
      <c r="D58" s="1029"/>
      <c r="E58" s="1030"/>
      <c r="F58" s="1040"/>
      <c r="G58" s="1040"/>
      <c r="H58" s="1040"/>
      <c r="I58" s="1040"/>
      <c r="J58" s="1041"/>
      <c r="K58" s="428"/>
    </row>
    <row r="59" spans="1:12" ht="15.75">
      <c r="A59" s="1026"/>
      <c r="B59" s="1028" t="s">
        <v>460</v>
      </c>
      <c r="C59" s="1028"/>
      <c r="D59" s="1029"/>
      <c r="E59" s="1030"/>
      <c r="F59" s="1040"/>
      <c r="G59" s="1040"/>
      <c r="H59" s="1040"/>
      <c r="I59" s="1040"/>
      <c r="J59" s="1041"/>
      <c r="K59" s="428"/>
    </row>
    <row r="60" spans="1:12" ht="15.75">
      <c r="A60" s="1026"/>
      <c r="B60" s="1037" t="s">
        <v>921</v>
      </c>
      <c r="C60" s="1037"/>
      <c r="D60" s="1037"/>
      <c r="E60" s="1038"/>
      <c r="F60" s="1039"/>
      <c r="G60" s="1039"/>
      <c r="H60" s="1039"/>
      <c r="I60" s="1039"/>
      <c r="J60" s="1039"/>
    </row>
    <row r="61" spans="1:12" ht="15.75">
      <c r="A61" s="1026"/>
      <c r="B61" s="1037" t="s">
        <v>552</v>
      </c>
      <c r="C61" s="1037"/>
      <c r="D61" s="1037"/>
      <c r="E61" s="1038"/>
      <c r="F61" s="1039"/>
      <c r="G61" s="1039"/>
      <c r="H61" s="1039"/>
      <c r="I61" s="1039"/>
      <c r="J61" s="1039"/>
      <c r="K61" s="428"/>
    </row>
    <row r="62" spans="1:12" ht="15.75">
      <c r="C62" s="1073"/>
      <c r="D62" s="1074"/>
      <c r="E62" s="1074"/>
      <c r="F62" s="1074"/>
      <c r="I62" s="252"/>
    </row>
    <row r="63" spans="1:12" ht="21">
      <c r="A63" s="1021" t="s">
        <v>565</v>
      </c>
      <c r="B63" s="1021"/>
      <c r="C63" s="1021"/>
      <c r="D63" s="1021"/>
      <c r="E63" s="1021"/>
      <c r="F63" s="1021"/>
      <c r="G63" s="1021"/>
      <c r="H63" s="1021"/>
      <c r="I63" s="1021"/>
      <c r="J63" s="1021"/>
    </row>
    <row r="64" spans="1:12" ht="21">
      <c r="A64" s="736"/>
      <c r="B64" s="1028" t="s">
        <v>838</v>
      </c>
      <c r="C64" s="1028"/>
      <c r="D64" s="1029"/>
      <c r="E64" s="1030"/>
      <c r="F64" s="1031"/>
      <c r="G64" s="1031"/>
      <c r="H64" s="1031"/>
      <c r="I64" s="1031"/>
      <c r="J64" s="1032"/>
    </row>
    <row r="65" spans="1:13" ht="15.75">
      <c r="A65" s="1022" t="s">
        <v>565</v>
      </c>
      <c r="B65" s="397" t="s">
        <v>610</v>
      </c>
      <c r="C65" s="250" t="s">
        <v>249</v>
      </c>
      <c r="D65" s="250" t="s">
        <v>250</v>
      </c>
      <c r="E65" s="250" t="s">
        <v>251</v>
      </c>
      <c r="F65" s="250" t="s">
        <v>543</v>
      </c>
      <c r="G65" s="250" t="str">
        <f>"Total prev."&amp;+Resultados!C2</f>
        <v>Total prev.2026/2027</v>
      </c>
      <c r="H65" s="250" t="str">
        <f>"Total prev."&amp;+Resultados!E2</f>
        <v>Total prev.2027/2028</v>
      </c>
      <c r="I65" s="250" t="str">
        <f>"Total prev. "&amp;+Resultados!G2</f>
        <v>Total prev. 2028/2029</v>
      </c>
      <c r="J65" s="800" t="str">
        <f>IF(OR(C11="Renovación ubicación",C11="Seguimiento"),"Estimación último año/seguimiento","")</f>
        <v/>
      </c>
    </row>
    <row r="66" spans="1:13" ht="15.75">
      <c r="A66" s="1022"/>
      <c r="B66" s="397" t="s">
        <v>805</v>
      </c>
      <c r="C66" s="151"/>
      <c r="D66" s="151"/>
      <c r="E66" s="151"/>
      <c r="F66" s="253">
        <f>SUM(C66:E66)</f>
        <v>0</v>
      </c>
      <c r="G66" s="930">
        <f>SUM('Personal retribución'!V6:V10)</f>
        <v>1</v>
      </c>
      <c r="H66" s="930">
        <f>SUM('Personal retribución'!AH6:AH10)</f>
        <v>1</v>
      </c>
      <c r="I66" s="930">
        <f>SUM('Personal retribución'!AT6:AT10)</f>
        <v>1</v>
      </c>
      <c r="K66" s="430"/>
    </row>
    <row r="67" spans="1:13" ht="15.75">
      <c r="A67" s="1022"/>
      <c r="B67" s="397" t="s">
        <v>788</v>
      </c>
      <c r="C67" s="151"/>
      <c r="D67" s="151"/>
      <c r="E67" s="151"/>
      <c r="F67" s="253">
        <f>SUM(C67:E67)</f>
        <v>0</v>
      </c>
      <c r="G67" s="930">
        <f>'Personal retribución'!V37-G66</f>
        <v>0</v>
      </c>
      <c r="H67" s="930">
        <f>'Personal retribución'!AH37-H66</f>
        <v>0</v>
      </c>
      <c r="I67" s="930">
        <f>'Personal retribución'!AT37-I66</f>
        <v>0</v>
      </c>
      <c r="K67" s="431"/>
    </row>
    <row r="68" spans="1:13" ht="15.75">
      <c r="A68" s="1022"/>
      <c r="B68" s="402" t="s">
        <v>540</v>
      </c>
      <c r="C68" s="403"/>
      <c r="D68" s="403"/>
      <c r="E68" s="403"/>
      <c r="F68" s="404">
        <f>SUM(C68:E68)</f>
        <v>0</v>
      </c>
      <c r="G68" s="931"/>
      <c r="H68" s="931"/>
      <c r="I68" s="931"/>
      <c r="K68" s="428"/>
    </row>
    <row r="69" spans="1:13">
      <c r="A69" s="1022"/>
      <c r="B69" s="405" t="s">
        <v>252</v>
      </c>
      <c r="C69" s="406">
        <f t="shared" ref="C69:J69" si="0">SUM(C66:C68)</f>
        <v>0</v>
      </c>
      <c r="D69" s="406">
        <f t="shared" si="0"/>
        <v>0</v>
      </c>
      <c r="E69" s="96">
        <f t="shared" si="0"/>
        <v>0</v>
      </c>
      <c r="F69" s="96">
        <f t="shared" si="0"/>
        <v>0</v>
      </c>
      <c r="G69" s="96">
        <f t="shared" si="0"/>
        <v>1</v>
      </c>
      <c r="H69" s="96">
        <f t="shared" si="0"/>
        <v>1</v>
      </c>
      <c r="I69" s="96">
        <f t="shared" si="0"/>
        <v>1</v>
      </c>
      <c r="J69" s="801">
        <f t="shared" si="0"/>
        <v>0</v>
      </c>
    </row>
    <row r="70" spans="1:13" ht="15.75">
      <c r="A70" s="1022"/>
      <c r="B70" s="397" t="s">
        <v>945</v>
      </c>
      <c r="C70" s="406"/>
      <c r="D70" s="406"/>
      <c r="E70" s="96"/>
      <c r="F70" s="675"/>
      <c r="G70" s="96"/>
      <c r="H70" s="96"/>
      <c r="I70" s="96"/>
      <c r="J70" s="801"/>
    </row>
    <row r="71" spans="1:13" ht="15.75">
      <c r="A71" s="1022"/>
      <c r="B71" s="1028" t="s">
        <v>603</v>
      </c>
      <c r="C71" s="1028"/>
      <c r="D71" s="1029"/>
      <c r="E71" s="1030"/>
      <c r="F71" s="1031"/>
      <c r="G71" s="1031"/>
      <c r="H71" s="1031"/>
      <c r="I71" s="1031"/>
      <c r="J71" s="1032"/>
      <c r="K71" s="427"/>
    </row>
    <row r="72" spans="1:13" ht="15.75">
      <c r="A72" s="1022"/>
      <c r="B72" s="1070" t="s">
        <v>550</v>
      </c>
      <c r="C72" s="1027"/>
      <c r="D72" s="1027"/>
      <c r="E72" s="1027"/>
      <c r="F72" s="1027"/>
      <c r="G72" s="1027"/>
      <c r="H72" s="1027"/>
      <c r="I72" s="1027"/>
      <c r="J72" s="802" t="s">
        <v>257</v>
      </c>
      <c r="K72" s="428"/>
    </row>
    <row r="74" spans="1:13" ht="21">
      <c r="A74" s="1021" t="s">
        <v>605</v>
      </c>
      <c r="B74" s="1021"/>
      <c r="C74" s="1021"/>
      <c r="D74" s="1021"/>
      <c r="E74" s="1021"/>
      <c r="F74" s="1021"/>
      <c r="G74" s="1021"/>
      <c r="H74" s="1021"/>
      <c r="I74" s="1021"/>
      <c r="J74" s="1021"/>
      <c r="K74" s="426"/>
    </row>
    <row r="75" spans="1:13" ht="15.75">
      <c r="A75" s="1022"/>
      <c r="B75" s="1027" t="s">
        <v>553</v>
      </c>
      <c r="C75" s="1027"/>
      <c r="D75" s="1027"/>
      <c r="E75" s="1027"/>
      <c r="F75" s="1027"/>
      <c r="G75" s="1027"/>
      <c r="H75" s="1027"/>
      <c r="I75" s="1027"/>
      <c r="J75" s="794"/>
    </row>
    <row r="76" spans="1:13" ht="15.75">
      <c r="A76" s="1022"/>
      <c r="B76" s="1028" t="s">
        <v>303</v>
      </c>
      <c r="C76" s="1028"/>
      <c r="D76" s="1029"/>
      <c r="E76" s="1030"/>
      <c r="F76" s="1031"/>
      <c r="G76" s="1031"/>
      <c r="H76" s="1031"/>
      <c r="I76" s="1031"/>
      <c r="J76" s="1032"/>
      <c r="K76" s="428"/>
      <c r="M76" s="5" t="s">
        <v>44</v>
      </c>
    </row>
    <row r="77" spans="1:13" ht="15.75">
      <c r="A77" s="1022"/>
      <c r="B77" s="1028" t="s">
        <v>304</v>
      </c>
      <c r="C77" s="1071"/>
      <c r="D77" s="1072"/>
      <c r="E77" s="1030"/>
      <c r="F77" s="1031"/>
      <c r="G77" s="1031"/>
      <c r="H77" s="1031"/>
      <c r="I77" s="1031"/>
      <c r="J77" s="1032"/>
      <c r="K77" s="427"/>
    </row>
    <row r="78" spans="1:13" ht="15.75">
      <c r="A78" s="1022"/>
      <c r="B78" s="1028" t="s">
        <v>534</v>
      </c>
      <c r="C78" s="1028"/>
      <c r="D78" s="1029"/>
      <c r="E78" s="1030"/>
      <c r="F78" s="1031"/>
      <c r="G78" s="1031"/>
      <c r="H78" s="1031"/>
      <c r="I78" s="1031"/>
      <c r="J78" s="1032"/>
      <c r="K78" s="427"/>
    </row>
    <row r="79" spans="1:13" ht="15.75">
      <c r="A79" s="1022"/>
      <c r="B79" s="1028" t="s">
        <v>545</v>
      </c>
      <c r="C79" s="1028"/>
      <c r="D79" s="1029"/>
      <c r="E79" s="1030"/>
      <c r="F79" s="1031"/>
      <c r="G79" s="1031"/>
      <c r="H79" s="1031"/>
      <c r="I79" s="1031"/>
      <c r="J79" s="1032"/>
      <c r="K79" s="429"/>
    </row>
    <row r="80" spans="1:13" ht="15.75">
      <c r="A80" s="1022"/>
      <c r="B80" s="1028" t="s">
        <v>624</v>
      </c>
      <c r="C80" s="1028"/>
      <c r="D80" s="1029"/>
      <c r="E80" s="1030"/>
      <c r="F80" s="1031"/>
      <c r="G80" s="1031"/>
      <c r="H80" s="1031"/>
      <c r="I80" s="1031"/>
      <c r="J80" s="1032"/>
      <c r="K80" s="429"/>
    </row>
    <row r="81" spans="1:11" ht="15.75">
      <c r="A81" s="1022"/>
      <c r="B81" s="1028" t="s">
        <v>535</v>
      </c>
      <c r="C81" s="1028"/>
      <c r="D81" s="1029"/>
      <c r="E81" s="1030"/>
      <c r="F81" s="1031"/>
      <c r="G81" s="1031"/>
      <c r="H81" s="1031"/>
      <c r="I81" s="1031"/>
      <c r="J81" s="1032"/>
      <c r="K81" s="429"/>
    </row>
    <row r="82" spans="1:11" ht="18.75">
      <c r="A82" s="1022"/>
      <c r="B82" s="254" t="s">
        <v>288</v>
      </c>
      <c r="C82" s="395"/>
      <c r="D82" s="396"/>
      <c r="E82" s="1030"/>
      <c r="F82" s="1031"/>
      <c r="G82" s="1031"/>
      <c r="H82" s="1031"/>
      <c r="I82" s="1031"/>
      <c r="J82" s="1032"/>
      <c r="K82" s="429"/>
    </row>
    <row r="83" spans="1:11" ht="15.75">
      <c r="A83" s="1022"/>
      <c r="B83" s="1028" t="s">
        <v>256</v>
      </c>
      <c r="C83" s="1028"/>
      <c r="D83" s="1029"/>
      <c r="E83" s="1030"/>
      <c r="F83" s="1031"/>
      <c r="G83" s="1031"/>
      <c r="H83" s="1031"/>
      <c r="I83" s="1031"/>
      <c r="J83" s="1032"/>
      <c r="K83" s="428"/>
    </row>
    <row r="84" spans="1:11" ht="15.75">
      <c r="A84" s="444"/>
      <c r="B84" s="1028" t="s">
        <v>461</v>
      </c>
      <c r="C84" s="1028"/>
      <c r="D84" s="1029"/>
      <c r="E84" s="1030"/>
      <c r="F84" s="1031"/>
      <c r="G84" s="1031"/>
      <c r="H84" s="1031"/>
      <c r="I84" s="1031"/>
      <c r="J84" s="1032"/>
      <c r="K84" s="429"/>
    </row>
    <row r="85" spans="1:11" ht="15.75">
      <c r="A85" s="444"/>
      <c r="B85" s="1028" t="s">
        <v>495</v>
      </c>
      <c r="C85" s="1028"/>
      <c r="D85" s="1029"/>
      <c r="E85" s="1030"/>
      <c r="F85" s="1031"/>
      <c r="G85" s="1031"/>
      <c r="H85" s="1031"/>
      <c r="I85" s="1031"/>
      <c r="J85" s="1032"/>
      <c r="K85" s="429"/>
    </row>
    <row r="87" spans="1:11" ht="21">
      <c r="A87" s="1021" t="s">
        <v>564</v>
      </c>
      <c r="B87" s="1021"/>
      <c r="C87" s="1021"/>
      <c r="D87" s="1021"/>
      <c r="E87" s="1021"/>
      <c r="F87" s="1021"/>
      <c r="G87" s="1021"/>
      <c r="H87" s="1021"/>
      <c r="I87" s="1021"/>
      <c r="J87" s="1021"/>
      <c r="K87" s="426"/>
    </row>
    <row r="88" spans="1:11" ht="21">
      <c r="A88" s="736"/>
      <c r="B88" s="1028" t="s">
        <v>836</v>
      </c>
      <c r="C88" s="1028"/>
      <c r="D88" s="1029"/>
      <c r="E88" s="1030"/>
      <c r="F88" s="1031"/>
      <c r="G88" s="1031"/>
      <c r="H88" s="1031"/>
      <c r="I88" s="1031"/>
      <c r="J88" s="1032"/>
      <c r="K88" s="426"/>
    </row>
    <row r="89" spans="1:11" ht="21">
      <c r="A89" s="736"/>
      <c r="B89" s="1028" t="s">
        <v>837</v>
      </c>
      <c r="C89" s="1028"/>
      <c r="D89" s="1029"/>
      <c r="E89" s="1030"/>
      <c r="F89" s="1031"/>
      <c r="G89" s="1031"/>
      <c r="H89" s="1031"/>
      <c r="I89" s="1031"/>
      <c r="J89" s="1032"/>
      <c r="K89" s="426"/>
    </row>
    <row r="90" spans="1:11" ht="15.75">
      <c r="A90" s="1022" t="s">
        <v>564</v>
      </c>
      <c r="B90" s="1028" t="s">
        <v>291</v>
      </c>
      <c r="C90" s="1028"/>
      <c r="D90" s="1029"/>
      <c r="E90" s="1030"/>
      <c r="F90" s="1031"/>
      <c r="G90" s="1031"/>
      <c r="H90" s="1031"/>
      <c r="I90" s="1031"/>
      <c r="J90" s="1032"/>
      <c r="K90" s="429"/>
    </row>
    <row r="91" spans="1:11" ht="15.75">
      <c r="A91" s="1022"/>
      <c r="B91" s="1028" t="s">
        <v>839</v>
      </c>
      <c r="C91" s="1028"/>
      <c r="D91" s="1029"/>
      <c r="E91" s="1030"/>
      <c r="F91" s="1031"/>
      <c r="G91" s="1031"/>
      <c r="H91" s="1031"/>
      <c r="I91" s="1031"/>
      <c r="J91" s="1032"/>
      <c r="K91" s="429"/>
    </row>
    <row r="92" spans="1:11" ht="15.75">
      <c r="A92" s="1022"/>
      <c r="B92" s="1027" t="s">
        <v>775</v>
      </c>
      <c r="C92" s="1027"/>
      <c r="D92" s="1027"/>
      <c r="E92" s="1027"/>
      <c r="F92" s="1027"/>
      <c r="G92" s="1027"/>
      <c r="H92" s="1027"/>
      <c r="I92" s="1027"/>
      <c r="J92" s="802">
        <v>0</v>
      </c>
      <c r="K92" s="429"/>
    </row>
    <row r="93" spans="1:11" ht="15.75">
      <c r="A93" s="1022"/>
      <c r="B93" s="1028" t="s">
        <v>561</v>
      </c>
      <c r="C93" s="1028"/>
      <c r="D93" s="1029"/>
      <c r="E93" s="1030"/>
      <c r="F93" s="1031"/>
      <c r="G93" s="1031"/>
      <c r="H93" s="1031"/>
      <c r="I93" s="1031"/>
      <c r="J93" s="1032"/>
      <c r="K93" s="429"/>
    </row>
    <row r="94" spans="1:11" ht="15.75">
      <c r="A94" s="1022"/>
      <c r="B94" s="1028" t="s">
        <v>560</v>
      </c>
      <c r="C94" s="1028"/>
      <c r="D94" s="1029"/>
      <c r="E94" s="1030"/>
      <c r="F94" s="1031"/>
      <c r="G94" s="1031"/>
      <c r="H94" s="1031"/>
      <c r="I94" s="1031"/>
      <c r="J94" s="1032"/>
      <c r="K94" s="429"/>
    </row>
    <row r="95" spans="1:11" ht="15.75">
      <c r="A95" s="1022"/>
      <c r="B95" s="1028" t="s">
        <v>626</v>
      </c>
      <c r="C95" s="1028"/>
      <c r="D95" s="1029"/>
      <c r="E95" s="1030"/>
      <c r="F95" s="1031"/>
      <c r="G95" s="1031"/>
      <c r="H95" s="1031"/>
      <c r="I95" s="1031"/>
      <c r="J95" s="1032"/>
      <c r="K95" s="429"/>
    </row>
    <row r="96" spans="1:11" ht="15.75">
      <c r="A96" s="1022"/>
      <c r="B96" s="1028" t="s">
        <v>562</v>
      </c>
      <c r="C96" s="1028"/>
      <c r="D96" s="1029"/>
      <c r="E96" s="1030"/>
      <c r="F96" s="1031"/>
      <c r="G96" s="1031"/>
      <c r="H96" s="1031"/>
      <c r="I96" s="1031"/>
      <c r="J96" s="1032"/>
      <c r="K96" s="429"/>
    </row>
    <row r="97" spans="1:11" ht="15.75">
      <c r="A97" s="1022"/>
      <c r="B97" s="1028" t="s">
        <v>563</v>
      </c>
      <c r="C97" s="1028"/>
      <c r="D97" s="1029"/>
      <c r="E97" s="1030"/>
      <c r="F97" s="1031"/>
      <c r="G97" s="1031"/>
      <c r="H97" s="1031"/>
      <c r="I97" s="1031"/>
      <c r="J97" s="1032"/>
      <c r="K97" s="429"/>
    </row>
    <row r="99" spans="1:11" ht="21">
      <c r="A99" s="1021" t="s">
        <v>551</v>
      </c>
      <c r="B99" s="1021"/>
      <c r="C99" s="1021"/>
      <c r="D99" s="1021"/>
      <c r="E99" s="1021"/>
      <c r="F99" s="1021"/>
      <c r="G99" s="1021"/>
      <c r="H99" s="1021"/>
      <c r="I99" s="1021"/>
      <c r="J99" s="1021"/>
    </row>
    <row r="100" spans="1:11" ht="15.75">
      <c r="A100" s="1026" t="s">
        <v>551</v>
      </c>
      <c r="B100" s="1027" t="s">
        <v>518</v>
      </c>
      <c r="C100" s="1027"/>
      <c r="D100" s="1027"/>
      <c r="E100" s="1027"/>
      <c r="F100" s="1027"/>
      <c r="G100" s="1027"/>
      <c r="H100" s="1027"/>
      <c r="I100" s="1027"/>
      <c r="J100" s="794" t="s">
        <v>257</v>
      </c>
    </row>
    <row r="101" spans="1:11" ht="15.75">
      <c r="A101" s="1026"/>
      <c r="B101" s="1027" t="s">
        <v>519</v>
      </c>
      <c r="C101" s="1027" t="s">
        <v>257</v>
      </c>
      <c r="D101" s="1027"/>
      <c r="E101" s="1027"/>
      <c r="F101" s="1027"/>
      <c r="G101" s="1027"/>
      <c r="H101" s="1027"/>
      <c r="I101" s="1027"/>
      <c r="J101" s="794" t="s">
        <v>257</v>
      </c>
    </row>
    <row r="102" spans="1:11" ht="15.75">
      <c r="A102" s="1026"/>
      <c r="B102" s="1033" t="s">
        <v>536</v>
      </c>
      <c r="C102" s="1028"/>
      <c r="D102" s="1029"/>
      <c r="E102" s="1030"/>
      <c r="F102" s="1031"/>
      <c r="G102" s="1031"/>
      <c r="H102" s="1031"/>
      <c r="I102" s="1031"/>
      <c r="J102" s="1032"/>
      <c r="K102" s="428"/>
    </row>
    <row r="103" spans="1:11" ht="15.75">
      <c r="A103" s="1026"/>
      <c r="B103" s="1033" t="s">
        <v>292</v>
      </c>
      <c r="C103" s="1028"/>
      <c r="D103" s="1029"/>
      <c r="E103" s="1030"/>
      <c r="F103" s="1031"/>
      <c r="G103" s="1031"/>
      <c r="H103" s="1031"/>
      <c r="I103" s="1031"/>
      <c r="J103" s="1032"/>
      <c r="K103" s="427"/>
    </row>
    <row r="104" spans="1:11" ht="15.75" thickBot="1">
      <c r="A104" s="1026"/>
    </row>
    <row r="105" spans="1:11" ht="16.5" thickBot="1">
      <c r="A105" s="1026"/>
      <c r="B105" s="1089" t="s">
        <v>623</v>
      </c>
      <c r="C105" s="1090"/>
      <c r="D105" s="159" t="s">
        <v>257</v>
      </c>
      <c r="E105" s="33"/>
      <c r="F105" s="33"/>
      <c r="G105" s="33"/>
      <c r="I105" s="273" t="s">
        <v>421</v>
      </c>
      <c r="J105" s="803">
        <f>IF(D105="SI",0.19,0)</f>
        <v>0</v>
      </c>
    </row>
    <row r="106" spans="1:11" ht="16.5" thickBot="1">
      <c r="A106" s="1026"/>
      <c r="B106" s="5" t="s">
        <v>571</v>
      </c>
      <c r="C106" s="1023"/>
      <c r="D106" s="1024"/>
      <c r="E106" s="1024"/>
      <c r="F106" s="1025"/>
    </row>
    <row r="107" spans="1:11" ht="18.75">
      <c r="A107" s="1026"/>
      <c r="B107" s="287" t="s">
        <v>420</v>
      </c>
      <c r="C107" s="1015" t="str">
        <f>IF($I$5="Empresario Individual",I5,"")</f>
        <v>Empresario Individual</v>
      </c>
      <c r="D107" s="1015"/>
      <c r="E107" s="1015"/>
      <c r="F107" s="1015" t="str">
        <f>IF($I$5="Empresario Individual","",I5)</f>
        <v/>
      </c>
      <c r="G107" s="1015"/>
      <c r="H107" s="1015"/>
      <c r="I107" s="438"/>
      <c r="J107" s="804"/>
    </row>
    <row r="108" spans="1:11" ht="15.75">
      <c r="A108" s="1026"/>
      <c r="B108" s="288"/>
      <c r="C108" s="33"/>
      <c r="D108" s="33"/>
      <c r="E108" s="33"/>
      <c r="F108" s="1016" t="str">
        <f>IF(OR(I5="Entidad sin ánimo de lucro",I5="Empresario Individual"),"","¿Tiene derecho al tipo reducido del I.S.?")</f>
        <v/>
      </c>
      <c r="G108" s="1016"/>
      <c r="H108" s="1016"/>
      <c r="I108" s="434" t="s">
        <v>257</v>
      </c>
      <c r="J108" s="805"/>
    </row>
    <row r="109" spans="1:11" ht="15.75">
      <c r="A109" s="1026"/>
      <c r="B109" s="422" t="str">
        <f>IF(I5="Empresario Individual","% Tipos impositivo IRPF (Estimación)","")</f>
        <v>% Tipos impositivo IRPF (Estimación)</v>
      </c>
      <c r="C109" s="436">
        <v>0.2</v>
      </c>
      <c r="D109" s="33"/>
      <c r="E109" s="33"/>
      <c r="F109" s="33"/>
      <c r="G109" s="33"/>
      <c r="H109" s="290" t="s">
        <v>111</v>
      </c>
      <c r="I109" s="290" t="s">
        <v>112</v>
      </c>
      <c r="J109" s="806" t="s">
        <v>453</v>
      </c>
    </row>
    <row r="110" spans="1:11" ht="15.75">
      <c r="A110" s="1026"/>
      <c r="B110" s="422" t="str">
        <f>IF(I5="Empresario Individual","Tipus de tributación","")</f>
        <v>Tipus de tributación</v>
      </c>
      <c r="C110" s="1017" t="s">
        <v>411</v>
      </c>
      <c r="D110" s="1017"/>
      <c r="E110" s="1017"/>
      <c r="F110" s="1016" t="str">
        <f>IF(I5="Empresario Individual","","Tipo Impositivo de Sociedades")</f>
        <v/>
      </c>
      <c r="G110" s="1016"/>
      <c r="H110" s="435">
        <f>IF($I$5="Empresario individual",0,IF(Resultados!$C$21&lt;0,0,IF($I$5="Entidad sin ánimo de lucro",DATOS!$O$8,IF($I$108="SI",DATOS!$O$10,IF($I$5="Sociedad cooperativa",DATOS!$O$7,DATOS!$O$4)))))</f>
        <v>0</v>
      </c>
      <c r="I110" s="435">
        <f>IF($I$5="Empresario individual",0,IF(Resultados!$C$21+Resultados!$E$21&lt;0,0,IF($I$5="Entidad sin ánimo de lucro",DATOS!$O$8,IF($I$108="SI",DATOS!$O$10,IF($I$5="Sociedad cooperativa",DATOS!$O$7,DATOS!$O$4)))))</f>
        <v>0</v>
      </c>
      <c r="J110" s="807">
        <f>IF(H110+I110=30%,IF(AND(H110+I110=30%,I5="Sociedad Cooperativa"),DATOS!O7,DATOS!O4),IF($I$5="Empresario individual",0,IF(Resultados!$C$21+Resultados!$E$21+Resultados!$G$21&lt;0,0,IF($I$5="Entidad sin ánimo de lucro",DATOS!$O$8,IF($I$108="SI",DATOS!$O$10,IF($I$5="Sociedad cooperativa",DATOS!$O$7,DATOS!$O$4))))))</f>
        <v>0</v>
      </c>
    </row>
    <row r="111" spans="1:11" ht="15.75">
      <c r="A111" s="1026"/>
      <c r="B111" s="422" t="str">
        <f>IF($C$110=DATOS!$P$3,"Importe de pago módulos IRPF trimestral","")</f>
        <v/>
      </c>
      <c r="C111" s="434"/>
      <c r="D111" s="33"/>
      <c r="E111" s="432"/>
      <c r="F111" s="33"/>
      <c r="G111" s="33"/>
      <c r="H111" s="33"/>
      <c r="I111" s="33"/>
      <c r="J111" s="805"/>
    </row>
    <row r="112" spans="1:11">
      <c r="A112" s="1026"/>
      <c r="B112" s="288"/>
      <c r="C112" s="289"/>
      <c r="D112" s="33"/>
      <c r="E112" s="33"/>
      <c r="F112" s="33"/>
      <c r="G112" s="33"/>
      <c r="H112" s="33"/>
      <c r="I112" s="33"/>
      <c r="J112" s="805"/>
    </row>
    <row r="113" spans="1:13" ht="15.75">
      <c r="A113" s="1026"/>
      <c r="B113" s="422" t="str">
        <f>"¿IVA en recárgo de equivalencia?"</f>
        <v>¿IVA en recárgo de equivalencia?</v>
      </c>
      <c r="C113" s="437" t="s">
        <v>257</v>
      </c>
      <c r="D113" s="33"/>
      <c r="E113" s="33"/>
      <c r="F113" s="33"/>
      <c r="G113" s="33"/>
      <c r="H113" s="33"/>
      <c r="I113" s="33"/>
      <c r="J113" s="805"/>
    </row>
    <row r="114" spans="1:13" ht="16.5" thickBot="1">
      <c r="A114" s="1026"/>
      <c r="B114" s="439" t="str">
        <f>IF(AND(C110=DATOS!P3,C113="NO",I5="Empresario Individual"),"Importe de pago módulo IVA trimestral","")</f>
        <v/>
      </c>
      <c r="C114" s="440"/>
      <c r="D114" s="251"/>
      <c r="E114" s="433"/>
      <c r="F114" s="251"/>
      <c r="G114" s="251"/>
      <c r="H114" s="251"/>
      <c r="I114" s="251"/>
      <c r="J114" s="808"/>
    </row>
    <row r="116" spans="1:13" ht="21">
      <c r="A116" s="1021" t="s">
        <v>494</v>
      </c>
      <c r="B116" s="1021"/>
      <c r="C116" s="1021"/>
      <c r="D116" s="1021"/>
      <c r="E116" s="1021"/>
      <c r="F116" s="1021"/>
      <c r="G116" s="1021"/>
      <c r="H116" s="1021"/>
      <c r="I116" s="1021"/>
      <c r="J116" s="1021"/>
    </row>
    <row r="117" spans="1:13" ht="15.75">
      <c r="A117" s="1026" t="s">
        <v>494</v>
      </c>
      <c r="B117" s="1033" t="s">
        <v>300</v>
      </c>
      <c r="C117" s="1028"/>
      <c r="D117" s="1028"/>
      <c r="E117" s="1028"/>
      <c r="F117" s="1028"/>
      <c r="G117" s="1028"/>
      <c r="H117" s="1028"/>
      <c r="I117" s="1028"/>
      <c r="J117" s="1029"/>
    </row>
    <row r="118" spans="1:13">
      <c r="A118" s="1026"/>
      <c r="B118" s="96"/>
      <c r="C118" s="1082" t="s">
        <v>382</v>
      </c>
      <c r="D118" s="1082"/>
      <c r="E118" s="1082"/>
      <c r="F118" s="1082"/>
      <c r="G118" s="1082" t="s">
        <v>383</v>
      </c>
      <c r="H118" s="1082"/>
    </row>
    <row r="119" spans="1:13" ht="15.75" thickBot="1">
      <c r="A119" s="1026"/>
      <c r="B119" s="96"/>
      <c r="C119" s="1080" t="s">
        <v>382</v>
      </c>
      <c r="D119" s="1080"/>
      <c r="E119" s="1080"/>
      <c r="F119" s="1080"/>
      <c r="G119" s="1080" t="s">
        <v>384</v>
      </c>
      <c r="H119" s="1080"/>
    </row>
    <row r="120" spans="1:13" ht="52.5" customHeight="1" thickBot="1">
      <c r="A120" s="1026"/>
      <c r="B120" s="268" t="s">
        <v>380</v>
      </c>
      <c r="C120" s="1018"/>
      <c r="D120" s="1088"/>
      <c r="E120" s="1088"/>
      <c r="F120" s="1081"/>
      <c r="G120" s="1018"/>
      <c r="H120" s="1019"/>
      <c r="M120" s="5" t="s">
        <v>44</v>
      </c>
    </row>
    <row r="121" spans="1:13" ht="15.75" thickBot="1">
      <c r="A121" s="1026"/>
      <c r="B121" s="268"/>
      <c r="C121" s="1020" t="s">
        <v>386</v>
      </c>
      <c r="D121" s="1020"/>
      <c r="E121" s="1020"/>
      <c r="F121" s="1020"/>
      <c r="G121" s="1020" t="s">
        <v>387</v>
      </c>
      <c r="H121" s="1020"/>
      <c r="J121" s="795" t="s">
        <v>44</v>
      </c>
    </row>
    <row r="122" spans="1:13" ht="15.75" thickBot="1">
      <c r="A122" s="1026"/>
      <c r="B122" s="268" t="s">
        <v>381</v>
      </c>
      <c r="C122" s="1018"/>
      <c r="D122" s="1083"/>
      <c r="E122" s="1083"/>
      <c r="F122" s="1019"/>
      <c r="G122" s="1018"/>
      <c r="H122" s="1081"/>
      <c r="J122" s="795" t="s">
        <v>44</v>
      </c>
    </row>
    <row r="124" spans="1:13" ht="15.75">
      <c r="B124" s="1009" t="s">
        <v>533</v>
      </c>
      <c r="C124" s="1010"/>
      <c r="D124" s="1011"/>
      <c r="E124" s="1012" t="s">
        <v>620</v>
      </c>
      <c r="F124" s="1013"/>
      <c r="G124" s="1013"/>
      <c r="H124" s="1013"/>
      <c r="I124" s="1013"/>
      <c r="J124" s="1014"/>
    </row>
    <row r="126" spans="1:13" ht="18.75">
      <c r="B126" s="1086" t="s">
        <v>1061</v>
      </c>
      <c r="C126" s="1087"/>
      <c r="D126" s="1087"/>
      <c r="E126" s="1087"/>
      <c r="F126" s="1087"/>
      <c r="G126" s="1087"/>
      <c r="H126" s="1087"/>
      <c r="I126" s="1087"/>
      <c r="J126" s="1087"/>
    </row>
    <row r="127" spans="1:13" ht="15.75">
      <c r="B127" s="793" t="s">
        <v>943</v>
      </c>
      <c r="K127" s="809"/>
    </row>
    <row r="128" spans="1:13">
      <c r="A128" s="5"/>
    </row>
    <row r="129" spans="2:10" ht="15.75">
      <c r="B129" s="1027" t="s">
        <v>485</v>
      </c>
      <c r="C129" s="1027" t="s">
        <v>257</v>
      </c>
      <c r="D129" s="1027"/>
      <c r="E129" s="1027"/>
      <c r="F129" s="1027"/>
      <c r="G129" s="1027"/>
      <c r="H129" s="1027"/>
      <c r="I129" s="1027"/>
      <c r="J129" s="794" t="s">
        <v>257</v>
      </c>
    </row>
    <row r="130" spans="2:10" ht="15.75">
      <c r="B130" s="1027" t="s">
        <v>486</v>
      </c>
      <c r="C130" s="1027" t="s">
        <v>257</v>
      </c>
      <c r="D130" s="1027"/>
      <c r="E130" s="1027"/>
      <c r="F130" s="1027"/>
      <c r="G130" s="1027"/>
      <c r="H130" s="1027"/>
      <c r="I130" s="1027"/>
      <c r="J130" s="794" t="s">
        <v>257</v>
      </c>
    </row>
    <row r="131" spans="2:10" ht="15.75">
      <c r="B131" s="249" t="s">
        <v>487</v>
      </c>
      <c r="C131" s="1084"/>
      <c r="D131" s="1085"/>
      <c r="E131" s="1085"/>
      <c r="F131" s="1085"/>
      <c r="G131" s="1085"/>
      <c r="H131" s="1085"/>
      <c r="I131" s="1085"/>
      <c r="J131" s="1085"/>
    </row>
    <row r="133" spans="2:10" ht="16.5" thickBot="1">
      <c r="B133" s="1079" t="s">
        <v>944</v>
      </c>
      <c r="C133" s="1079"/>
      <c r="D133" s="1079"/>
      <c r="E133" s="1079"/>
      <c r="F133" s="1079"/>
      <c r="G133" s="1079"/>
      <c r="H133" s="1079"/>
      <c r="I133" s="1079"/>
    </row>
    <row r="134" spans="2:10" ht="16.5" thickTop="1" thickBot="1">
      <c r="B134" s="1066" t="s">
        <v>1106</v>
      </c>
      <c r="C134" s="1061"/>
      <c r="D134" s="1061"/>
      <c r="E134" s="872" t="s">
        <v>60</v>
      </c>
      <c r="F134" s="1068"/>
      <c r="G134" s="1068"/>
      <c r="H134" s="1068"/>
      <c r="I134" s="1068"/>
    </row>
    <row r="135" spans="2:10" ht="16.5" customHeight="1" thickTop="1" thickBot="1">
      <c r="B135" s="1066" t="s">
        <v>1092</v>
      </c>
      <c r="C135" s="1061"/>
      <c r="D135" s="1061"/>
      <c r="E135" s="872" t="s">
        <v>60</v>
      </c>
      <c r="F135" s="1003"/>
      <c r="G135" s="1004"/>
      <c r="H135" s="1004"/>
      <c r="I135" s="1005"/>
    </row>
    <row r="136" spans="2:10" ht="16.5" thickTop="1" thickBot="1">
      <c r="B136" s="1067" t="s">
        <v>1093</v>
      </c>
      <c r="C136" s="1061"/>
      <c r="D136" s="1061"/>
      <c r="E136" s="872" t="s">
        <v>60</v>
      </c>
      <c r="F136" s="1003"/>
      <c r="G136" s="1004"/>
      <c r="H136" s="1004"/>
      <c r="I136" s="1005"/>
    </row>
    <row r="137" spans="2:10" ht="16.5" thickTop="1" thickBot="1">
      <c r="B137" s="1066" t="s">
        <v>1094</v>
      </c>
      <c r="C137" s="1061"/>
      <c r="D137" s="1061"/>
      <c r="E137" s="872" t="s">
        <v>60</v>
      </c>
      <c r="F137" s="1003"/>
      <c r="G137" s="1004"/>
      <c r="H137" s="1004"/>
      <c r="I137" s="1005"/>
    </row>
    <row r="138" spans="2:10" ht="16.5" thickTop="1" thickBot="1">
      <c r="B138" s="1066" t="s">
        <v>1095</v>
      </c>
      <c r="C138" s="1061"/>
      <c r="D138" s="1061"/>
      <c r="E138" s="872" t="s">
        <v>60</v>
      </c>
      <c r="F138" s="1003"/>
      <c r="G138" s="1004"/>
      <c r="H138" s="1004"/>
      <c r="I138" s="1005"/>
    </row>
    <row r="139" spans="2:10" ht="16.5" thickTop="1" thickBot="1">
      <c r="B139" s="1066" t="s">
        <v>1096</v>
      </c>
      <c r="C139" s="1061"/>
      <c r="D139" s="1061"/>
      <c r="E139" s="872" t="s">
        <v>60</v>
      </c>
      <c r="F139" s="1003"/>
      <c r="G139" s="1004"/>
      <c r="H139" s="1004"/>
      <c r="I139" s="1005"/>
    </row>
    <row r="140" spans="2:10" ht="16.5" thickTop="1" thickBot="1">
      <c r="B140" s="1066" t="s">
        <v>1097</v>
      </c>
      <c r="C140" s="1061"/>
      <c r="D140" s="1061"/>
      <c r="E140" s="872" t="s">
        <v>60</v>
      </c>
      <c r="F140" s="1003"/>
      <c r="G140" s="1004"/>
      <c r="H140" s="1004"/>
      <c r="I140" s="1005"/>
      <c r="J140" s="795" t="s">
        <v>44</v>
      </c>
    </row>
    <row r="141" spans="2:10" ht="16.5" thickTop="1" thickBot="1">
      <c r="B141" s="1066" t="s">
        <v>1098</v>
      </c>
      <c r="C141" s="1061"/>
      <c r="D141" s="1061"/>
      <c r="E141" s="872" t="s">
        <v>60</v>
      </c>
      <c r="F141" s="1003"/>
      <c r="G141" s="1004"/>
      <c r="H141" s="1004"/>
      <c r="I141" s="1005"/>
    </row>
    <row r="142" spans="2:10" ht="16.5" thickTop="1" thickBot="1">
      <c r="B142" s="1061" t="s">
        <v>942</v>
      </c>
      <c r="C142" s="1061"/>
      <c r="D142" s="1061"/>
      <c r="E142" s="872" t="s">
        <v>60</v>
      </c>
      <c r="F142" s="1063"/>
      <c r="G142" s="1064"/>
      <c r="H142" s="1064"/>
      <c r="I142" s="1065"/>
    </row>
    <row r="143" spans="2:10" ht="15.75" thickTop="1"/>
    <row r="144" spans="2:10" ht="15.75">
      <c r="B144" s="793" t="s">
        <v>1075</v>
      </c>
    </row>
    <row r="145" spans="1:10" ht="15.75">
      <c r="A145" s="96" t="str">
        <f>IF(B145="","",1)</f>
        <v/>
      </c>
      <c r="B145" s="1002"/>
      <c r="C145" s="1001"/>
      <c r="D145" s="1001"/>
      <c r="E145" s="1001"/>
      <c r="F145" s="1001"/>
      <c r="G145" s="1001"/>
      <c r="H145" s="1001"/>
      <c r="I145" s="1001"/>
      <c r="J145" s="1001"/>
    </row>
    <row r="146" spans="1:10" ht="15.75">
      <c r="A146" s="96" t="str">
        <f>IF(B146="","",2)</f>
        <v/>
      </c>
      <c r="B146" s="1002"/>
      <c r="C146" s="1001"/>
      <c r="D146" s="1001"/>
      <c r="E146" s="1001"/>
      <c r="F146" s="1001"/>
      <c r="G146" s="1001"/>
      <c r="H146" s="1001"/>
      <c r="I146" s="1001"/>
      <c r="J146" s="1001"/>
    </row>
    <row r="147" spans="1:10" ht="15.75">
      <c r="A147" s="96" t="str">
        <f>IF(B147="","",3)</f>
        <v/>
      </c>
      <c r="B147" s="1000"/>
      <c r="C147" s="1001"/>
      <c r="D147" s="1001"/>
      <c r="E147" s="1001"/>
      <c r="F147" s="1001"/>
      <c r="G147" s="1001"/>
      <c r="H147" s="1001"/>
      <c r="I147" s="1001"/>
      <c r="J147" s="1001"/>
    </row>
    <row r="148" spans="1:10" ht="36.75" customHeight="1">
      <c r="A148" s="96" t="str">
        <f>IF(B148="","",4)</f>
        <v/>
      </c>
      <c r="B148" s="1000"/>
      <c r="C148" s="1001"/>
      <c r="D148" s="1001"/>
      <c r="E148" s="1001"/>
      <c r="F148" s="1001"/>
      <c r="G148" s="1001"/>
      <c r="H148" s="1001"/>
      <c r="I148" s="1001"/>
      <c r="J148" s="1001"/>
    </row>
    <row r="149" spans="1:10" ht="15.75">
      <c r="A149" s="96" t="str">
        <f>IF(B149="","",5)</f>
        <v/>
      </c>
      <c r="B149" s="1000"/>
      <c r="C149" s="1001"/>
      <c r="D149" s="1001"/>
      <c r="E149" s="1001"/>
      <c r="F149" s="1001"/>
      <c r="G149" s="1001"/>
      <c r="H149" s="1001"/>
      <c r="I149" s="1001"/>
      <c r="J149" s="1001"/>
    </row>
    <row r="150" spans="1:10" ht="15.75">
      <c r="A150" s="96" t="str">
        <f>IF(B150="","",6)</f>
        <v/>
      </c>
      <c r="B150" s="1000"/>
      <c r="C150" s="1001"/>
      <c r="D150" s="1001"/>
      <c r="E150" s="1001"/>
      <c r="F150" s="1001"/>
      <c r="G150" s="1001"/>
      <c r="H150" s="1001"/>
      <c r="I150" s="1001"/>
      <c r="J150" s="1001"/>
    </row>
    <row r="151" spans="1:10" ht="15.75">
      <c r="A151" s="96" t="str">
        <f>IF(B151="","",7)</f>
        <v/>
      </c>
      <c r="B151" s="1000"/>
      <c r="C151" s="1001"/>
      <c r="D151" s="1001"/>
      <c r="E151" s="1001"/>
      <c r="F151" s="1001"/>
      <c r="G151" s="1001"/>
      <c r="H151" s="1001"/>
      <c r="I151" s="1001"/>
      <c r="J151" s="1001"/>
    </row>
    <row r="152" spans="1:10" ht="15.75">
      <c r="A152" s="96" t="str">
        <f>IF(B152="","",8)</f>
        <v/>
      </c>
      <c r="B152" s="1000"/>
      <c r="C152" s="1001"/>
      <c r="D152" s="1001"/>
      <c r="E152" s="1001"/>
      <c r="F152" s="1001"/>
      <c r="G152" s="1001"/>
      <c r="H152" s="1001"/>
      <c r="I152" s="1001"/>
      <c r="J152" s="1001"/>
    </row>
    <row r="153" spans="1:10" ht="15.75">
      <c r="A153" s="96" t="str">
        <f>IF(B153="","",9)</f>
        <v/>
      </c>
      <c r="B153" s="1000"/>
      <c r="C153" s="1001"/>
      <c r="D153" s="1001"/>
      <c r="E153" s="1001"/>
      <c r="F153" s="1001"/>
      <c r="G153" s="1001"/>
      <c r="H153" s="1001"/>
      <c r="I153" s="1001"/>
      <c r="J153" s="1001"/>
    </row>
    <row r="154" spans="1:10" ht="15.75">
      <c r="A154" s="96" t="str">
        <f>IF(B154="","",10)</f>
        <v/>
      </c>
      <c r="B154" s="1000"/>
      <c r="C154" s="1001"/>
      <c r="D154" s="1001"/>
      <c r="E154" s="1001"/>
      <c r="F154" s="1001"/>
      <c r="G154" s="1001"/>
      <c r="H154" s="1001"/>
      <c r="I154" s="1001"/>
      <c r="J154" s="1001"/>
    </row>
    <row r="162" spans="7:7">
      <c r="G162" s="5" t="s">
        <v>44</v>
      </c>
    </row>
  </sheetData>
  <sheetProtection sheet="1" formatRows="0" insertRows="0"/>
  <mergeCells count="169">
    <mergeCell ref="E58:J58"/>
    <mergeCell ref="B133:I133"/>
    <mergeCell ref="B129:I129"/>
    <mergeCell ref="B117:J117"/>
    <mergeCell ref="G119:H119"/>
    <mergeCell ref="G122:H122"/>
    <mergeCell ref="C121:F121"/>
    <mergeCell ref="G118:H118"/>
    <mergeCell ref="C122:F122"/>
    <mergeCell ref="C119:F119"/>
    <mergeCell ref="B130:I130"/>
    <mergeCell ref="C131:J131"/>
    <mergeCell ref="B126:J126"/>
    <mergeCell ref="C118:F118"/>
    <mergeCell ref="C120:F120"/>
    <mergeCell ref="B103:D103"/>
    <mergeCell ref="E90:J90"/>
    <mergeCell ref="B100:I100"/>
    <mergeCell ref="B101:I101"/>
    <mergeCell ref="B105:C105"/>
    <mergeCell ref="B84:D84"/>
    <mergeCell ref="E85:J85"/>
    <mergeCell ref="B88:D88"/>
    <mergeCell ref="E88:J88"/>
    <mergeCell ref="C51:F51"/>
    <mergeCell ref="C52:H52"/>
    <mergeCell ref="C53:F53"/>
    <mergeCell ref="C54:H54"/>
    <mergeCell ref="C55:J55"/>
    <mergeCell ref="C56:J56"/>
    <mergeCell ref="C38:H38"/>
    <mergeCell ref="C39:F39"/>
    <mergeCell ref="C40:H40"/>
    <mergeCell ref="C41:J41"/>
    <mergeCell ref="C42:J42"/>
    <mergeCell ref="C44:F44"/>
    <mergeCell ref="C45:H45"/>
    <mergeCell ref="C46:F46"/>
    <mergeCell ref="C47:H47"/>
    <mergeCell ref="E81:J81"/>
    <mergeCell ref="E80:J80"/>
    <mergeCell ref="E83:J83"/>
    <mergeCell ref="B59:D59"/>
    <mergeCell ref="E82:J82"/>
    <mergeCell ref="B75:I75"/>
    <mergeCell ref="E95:J95"/>
    <mergeCell ref="C18:H18"/>
    <mergeCell ref="C17:J17"/>
    <mergeCell ref="B79:D79"/>
    <mergeCell ref="B78:D78"/>
    <mergeCell ref="B71:D71"/>
    <mergeCell ref="C62:F62"/>
    <mergeCell ref="E76:J76"/>
    <mergeCell ref="B64:D64"/>
    <mergeCell ref="E64:J64"/>
    <mergeCell ref="E79:J79"/>
    <mergeCell ref="C23:F23"/>
    <mergeCell ref="C24:H24"/>
    <mergeCell ref="C25:F25"/>
    <mergeCell ref="C26:H26"/>
    <mergeCell ref="C27:J27"/>
    <mergeCell ref="C28:J28"/>
    <mergeCell ref="C30:F30"/>
    <mergeCell ref="E102:J102"/>
    <mergeCell ref="B90:D90"/>
    <mergeCell ref="B93:D93"/>
    <mergeCell ref="E93:J93"/>
    <mergeCell ref="E94:J94"/>
    <mergeCell ref="B96:D96"/>
    <mergeCell ref="E96:J96"/>
    <mergeCell ref="A5:A20"/>
    <mergeCell ref="E84:J84"/>
    <mergeCell ref="B91:D91"/>
    <mergeCell ref="E91:J91"/>
    <mergeCell ref="B94:D94"/>
    <mergeCell ref="B61:D61"/>
    <mergeCell ref="B95:D95"/>
    <mergeCell ref="B80:D80"/>
    <mergeCell ref="B72:I72"/>
    <mergeCell ref="E77:J77"/>
    <mergeCell ref="B89:D89"/>
    <mergeCell ref="E89:J89"/>
    <mergeCell ref="B77:D77"/>
    <mergeCell ref="B83:D83"/>
    <mergeCell ref="E78:J78"/>
    <mergeCell ref="B81:D81"/>
    <mergeCell ref="A87:J87"/>
    <mergeCell ref="B142:D142"/>
    <mergeCell ref="A58:A61"/>
    <mergeCell ref="A65:A72"/>
    <mergeCell ref="B76:D76"/>
    <mergeCell ref="A22:J22"/>
    <mergeCell ref="A63:J63"/>
    <mergeCell ref="A74:J74"/>
    <mergeCell ref="E71:J71"/>
    <mergeCell ref="A75:A83"/>
    <mergeCell ref="F142:I142"/>
    <mergeCell ref="B141:D141"/>
    <mergeCell ref="B134:D134"/>
    <mergeCell ref="B135:D135"/>
    <mergeCell ref="B136:D136"/>
    <mergeCell ref="B137:D137"/>
    <mergeCell ref="B138:D138"/>
    <mergeCell ref="B139:D139"/>
    <mergeCell ref="B140:D140"/>
    <mergeCell ref="F140:I140"/>
    <mergeCell ref="F141:I141"/>
    <mergeCell ref="F134:I134"/>
    <mergeCell ref="F135:I135"/>
    <mergeCell ref="F136:I136"/>
    <mergeCell ref="B97:D97"/>
    <mergeCell ref="I5:J5"/>
    <mergeCell ref="C15:J15"/>
    <mergeCell ref="C5:F5"/>
    <mergeCell ref="B60:D60"/>
    <mergeCell ref="E61:J61"/>
    <mergeCell ref="B58:D58"/>
    <mergeCell ref="C19:J19"/>
    <mergeCell ref="C20:J20"/>
    <mergeCell ref="E59:J59"/>
    <mergeCell ref="E60:J60"/>
    <mergeCell ref="I9:J9"/>
    <mergeCell ref="B12:J12"/>
    <mergeCell ref="I8:J8"/>
    <mergeCell ref="C16:J16"/>
    <mergeCell ref="C11:E11"/>
    <mergeCell ref="F11:J11"/>
    <mergeCell ref="C31:H31"/>
    <mergeCell ref="C32:F32"/>
    <mergeCell ref="C33:H33"/>
    <mergeCell ref="C34:J34"/>
    <mergeCell ref="C35:J35"/>
    <mergeCell ref="C37:F37"/>
    <mergeCell ref="C48:J48"/>
    <mergeCell ref="C49:J49"/>
    <mergeCell ref="F137:I137"/>
    <mergeCell ref="F138:I138"/>
    <mergeCell ref="F139:I139"/>
    <mergeCell ref="C9:F9"/>
    <mergeCell ref="B124:D124"/>
    <mergeCell ref="E124:J124"/>
    <mergeCell ref="F107:H107"/>
    <mergeCell ref="F108:H108"/>
    <mergeCell ref="C110:E110"/>
    <mergeCell ref="F110:G110"/>
    <mergeCell ref="C107:E107"/>
    <mergeCell ref="G120:H120"/>
    <mergeCell ref="G121:H121"/>
    <mergeCell ref="A116:J116"/>
    <mergeCell ref="A90:A97"/>
    <mergeCell ref="A99:J99"/>
    <mergeCell ref="C106:F106"/>
    <mergeCell ref="A100:A114"/>
    <mergeCell ref="A117:A122"/>
    <mergeCell ref="B92:I92"/>
    <mergeCell ref="B85:D85"/>
    <mergeCell ref="E97:J97"/>
    <mergeCell ref="E103:J103"/>
    <mergeCell ref="B102:D102"/>
    <mergeCell ref="B154:J154"/>
    <mergeCell ref="B145:J145"/>
    <mergeCell ref="B146:J146"/>
    <mergeCell ref="B147:J147"/>
    <mergeCell ref="B148:J148"/>
    <mergeCell ref="B149:J149"/>
    <mergeCell ref="B150:J150"/>
    <mergeCell ref="B151:J151"/>
    <mergeCell ref="B152:J152"/>
    <mergeCell ref="B153:J153"/>
  </mergeCells>
  <conditionalFormatting sqref="B109:C109">
    <cfRule type="expression" dxfId="279" priority="1">
      <formula>$C$110="Estimación objetiva / Módulos"</formula>
    </cfRule>
  </conditionalFormatting>
  <conditionalFormatting sqref="B107:E114">
    <cfRule type="expression" dxfId="278" priority="440">
      <formula>$I$5="S.L."</formula>
    </cfRule>
    <cfRule type="expression" dxfId="277" priority="441">
      <formula>$I$5="S.L.L."</formula>
    </cfRule>
    <cfRule type="expression" dxfId="276" priority="442">
      <formula>$I$5="Sociedad Civil Privada"</formula>
    </cfRule>
    <cfRule type="expression" dxfId="275" priority="443">
      <formula>$I$5="Sociedad cooperativa"</formula>
    </cfRule>
    <cfRule type="expression" dxfId="274" priority="444">
      <formula>$I$5="Entidad sin ánimo de Lucro"</formula>
    </cfRule>
    <cfRule type="expression" dxfId="273" priority="445">
      <formula>$I$5="S.A."</formula>
    </cfRule>
  </conditionalFormatting>
  <conditionalFormatting sqref="F107:J114">
    <cfRule type="expression" dxfId="272" priority="439">
      <formula>$I$5="Empresario Individual"</formula>
    </cfRule>
  </conditionalFormatting>
  <conditionalFormatting sqref="K2:K7 K15:K20 K58:K59 K61 K66:K68 K71:K72 K76:K85 K87:K97 K102:K103">
    <cfRule type="expression" dxfId="271" priority="15">
      <formula>$C$11="Renovación ubicación"</formula>
    </cfRule>
    <cfRule type="expression" dxfId="270" priority="16">
      <formula>$C$11="Seguimiento"</formula>
    </cfRule>
  </conditionalFormatting>
  <conditionalFormatting sqref="K74">
    <cfRule type="expression" dxfId="269" priority="4">
      <formula>$C$11="Renovación ubicación"</formula>
    </cfRule>
    <cfRule type="expression" dxfId="268" priority="5">
      <formula>$C$11="Seguimiento"</formula>
    </cfRule>
  </conditionalFormatting>
  <dataValidations xWindow="736" yWindow="566" count="43">
    <dataValidation type="date" operator="greaterThan" allowBlank="1" showInputMessage="1" showErrorMessage="1" sqref="C13" xr:uid="{00000000-0002-0000-0100-000000000000}">
      <formula1>42005</formula1>
    </dataValidation>
    <dataValidation allowBlank="1" showInputMessage="1" showErrorMessage="1" promptTitle="Alianzas clave." prompt="En esta casilla añadir alianzas clave para el desarrollo de negocio. _x000a_" sqref="E71:J72" xr:uid="{00000000-0002-0000-0100-000001000000}"/>
    <dataValidation allowBlank="1" showInputMessage="1" showErrorMessage="1" promptTitle="Mercado potencial" prompt="Cuántas personas o empresas pueden llegar a ser compradores o usuarios del producto o servicio" sqref="B76:D76" xr:uid="{00000000-0002-0000-0100-000002000000}"/>
    <dataValidation type="decimal" operator="notEqual" allowBlank="1" showInputMessage="1" showErrorMessage="1" sqref="C109" xr:uid="{00000000-0002-0000-0100-000003000000}">
      <formula1>-5000</formula1>
    </dataValidation>
    <dataValidation type="decimal" operator="notEqual" allowBlank="1" showInputMessage="1" showErrorMessage="1" sqref="H110:J110" xr:uid="{00000000-0002-0000-0100-000004000000}">
      <formula1>50000</formula1>
    </dataValidation>
    <dataValidation allowBlank="1" showInputMessage="1" showErrorMessage="1" promptTitle="Descripción actividad" prompt="Definición de a qué clientes se dirige, qué necesidades quiere  satisfacer y qué ventajas tendrá frente a sus competidores." sqref="C16:J16" xr:uid="{00000000-0002-0000-0100-000005000000}"/>
    <dataValidation allowBlank="1" showInputMessage="1" showErrorMessage="1" promptTitle="Origen del proyecto" prompt="¿Qúe problema soluciona?_x000a_Cómo, cuándo y por qué surgió la idea.¿Porqué cree que es una oportunidad empresarial?" sqref="C18 I18" xr:uid="{00000000-0002-0000-0100-000006000000}"/>
    <dataValidation allowBlank="1" showInputMessage="1" showErrorMessage="1" promptTitle="Vinculación y motivos creación" prompt="Defina la relación existente entre ellos (amistad, laboral, familiar,...) así como las razones por las que cada promotor quiere crear  su propia empresa" sqref="E59:J59" xr:uid="{00000000-0002-0000-0100-000007000000}"/>
    <dataValidation allowBlank="1" showInputMessage="1" showErrorMessage="1" promptTitle="Competencia" prompt=" ¿Quién será su competencia? Analice a su competencia, visitándolos y/o recogiendo información sobre ellos y observando qué aspectos puede mejorar (gama de productos, servicios de valor añadido, precios, horarios, atención al cliente,imagen que transmite)" sqref="E79:J79" xr:uid="{81A62E50-315F-4AC8-BCD7-A31BA0D5B6D0}"/>
    <dataValidation allowBlank="1" showInputMessage="1" showErrorMessage="1" prompt="¿Cómo va a llegar el producto o servicio a sus clientes? Detalle cómo y con qué medios se realizará el proceso  de la venta y entrega." sqref="E83:J83" xr:uid="{822BF83C-7BFF-4444-B94F-8E39D6CB4D58}"/>
    <dataValidation allowBlank="1" showInputMessage="1" showErrorMessage="1" prompt="Presupuesto anual en comunicación. _x000a_Detalle las acciones por segmento o target._x000a__x000a__x000a_" sqref="E81:J81" xr:uid="{BF27109C-D805-4FB9-8635-112A00CAB55B}"/>
    <dataValidation allowBlank="1" showInputMessage="1" showErrorMessage="1" prompt="¿Qué otras normativas afectan a la actividad de su empresa? ¿Qué medidas se aplicarán para su cumplimiento?" sqref="E103:J103" xr:uid="{00000000-0002-0000-0100-00000B000000}"/>
    <dataValidation allowBlank="1" showInputMessage="1" showErrorMessage="1" prompt="Que oportunidad de negocio hay. Público que tienen o pueden llegar a tener la necesidad de consumir tu servicio o propucto." sqref="E76:J76" xr:uid="{C863BA6C-0480-4B3A-A5C8-6E835CB220AC}"/>
    <dataValidation allowBlank="1" showInputMessage="1" showErrorMessage="1" prompt="Situación y perspectivas de futuro del sector. _x000a_Busque información del mercado en las fuentes siguientes: Asociaciones, gremios, ferias y revistas del sector_x000a_Especificidades del mercado (estacionalidad de las ventas, reglamentaciones especiales...): _x000a_" sqref="E84:J84" xr:uid="{3B7CF10A-E5F3-4330-AD6B-7A82856798B2}"/>
    <dataValidation allowBlank="1" showInputMessage="1" showErrorMessage="1" prompt="Factores positivos que se generan en el entorno y quepueden ser aprovechados. Circunstancias que mejoran la situación empresa_x000a_Tendencias del mercado _x000a_Coyuntura economica del país_x000a_Cambios legal y/o políticos_x000a_Patrones sociales estilos de vida_x000a__x000a_" sqref="G122:H122" xr:uid="{00000000-0002-0000-0100-00000E000000}"/>
    <dataValidation allowBlank="1" showInputMessage="1" showErrorMessage="1" prompt="Situaciones negativas, externas al proyecto, que pueden atentar contra la empresa._x000a_Obstáculos se enfrenta_x000a_Qué están haciendo los competidores_x000a_Problemas de recursos de capital_x000a_" sqref="G120:H120" xr:uid="{F389783B-A889-4940-81E2-93B7FDAA47F4}"/>
    <dataValidation allowBlank="1" showInputMessage="1" showErrorMessage="1" prompt="Qué atributos permiten generar una ventaja competitiva sobre el resto de sus competidores._x000a_Por ejemplo: Horario amplio, trato, actitud, locales amplios y cómodos. Variedad de productos. Atención personalizada _x000a_" sqref="C122:F122" xr:uid="{00000000-0002-0000-0100-000010000000}"/>
    <dataValidation allowBlank="1" showInputMessage="1" showErrorMessage="1" prompt="Elementos, recursos de energía, habilidades y actitudes que la empresa tiene y que constituyen barreras para lograr la buena marcha de la organización. Ejemplo: Falta dirección estratégica clara.Incapacidad de financiación.Falta habilidades clave.Costes _x000a_" sqref="C120:F120" xr:uid="{634AEEFD-CEB2-4809-A0F1-9C6C941A36C9}"/>
    <dataValidation type="list" allowBlank="1" showInputMessage="1" showErrorMessage="1" sqref="C129:I130 C92:I92 C72:I72 C101:I101 C75:I75" xr:uid="{00000000-0002-0000-0100-000012000000}">
      <formula1>$A$79:$A$83</formula1>
    </dataValidation>
    <dataValidation type="date" operator="greaterThan" allowBlank="1" showInputMessage="1" showErrorMessage="1" sqref="I13" xr:uid="{00000000-0002-0000-0100-000013000000}">
      <formula1>18264</formula1>
    </dataValidation>
    <dataValidation allowBlank="1" showInputMessage="1" showErrorMessage="1" prompt="Justifica como vas a conseguir la cifra de ventas_x000a__x000a__x000a_" sqref="E92:I92 E75:I75" xr:uid="{00000000-0002-0000-0100-000014000000}"/>
    <dataValidation allowBlank="1" showInputMessage="1" showErrorMessage="1" promptTitle="Fortalezas y debilidades equipo" prompt="Enumere los puntos fuertes y débiles  de cada uno de los promotores  así como una valoración global del equipo promotor y directivo del proyecto " sqref="E59:J59 E61:J61" xr:uid="{00000000-0002-0000-0100-000015000000}"/>
    <dataValidation allowBlank="1" showInputMessage="1" showErrorMessage="1" promptTitle="Cuota" prompt="Que porcentaje sobre el mercado potencial quieres cubrir. Ventas / Mercado potencial_x000a_" sqref="E92:I92 E77:J77 E75:I75" xr:uid="{00000000-0002-0000-0100-000016000000}"/>
    <dataValidation allowBlank="1" showInputMessage="1" showErrorMessage="1" promptTitle="¿A quién te interesa vender?" prompt="Define claramente a quién quieres vender._x000a_De todo el mercado potencial especifique a qué grupo de clientes con características comunes (sectores de actividad, tamaño, ubicación, etc.) quieres vender. Cuantifique el número de clientes objetivos. " sqref="E92:I92 E78:J78 E75:I75" xr:uid="{00000000-0002-0000-0100-000017000000}"/>
    <dataValidation allowBlank="1" showInputMessage="1" showErrorMessage="1" promptTitle="Ventaja competitiva" prompt="Que hacemos mejor que la competencia." sqref="E80:J80" xr:uid="{00000000-0002-0000-0100-000018000000}"/>
    <dataValidation allowBlank="1" showInputMessage="1" showErrorMessage="1" prompt="Explica brevemente el proceso desde que un pedido entra hasta que lo cobras." sqref="E84:J84" xr:uid="{378290D8-CD46-44CF-B73A-FC0845EA95C8}"/>
    <dataValidation allowBlank="1" showInputMessage="1" showErrorMessage="1" prompt="Explica brevemente el proceso desde que un pedido entra hasta que lo cobras. _x000a_Grado de automatización del proceso." sqref="E64:J64 E90:J90" xr:uid="{00000000-0002-0000-0100-00001A000000}"/>
    <dataValidation allowBlank="1" showInputMessage="1" showErrorMessage="1" prompt="Defina cuáles serán sus objetivos de calidad y describa los mecanismos de control para evaluar si el producto cumple con esos objetivos._x000a_¿Implantará las normas ISO? Si es así especifique cómo, coste y período de implementación._x000a_" sqref="E94:J94" xr:uid="{00000000-0002-0000-0100-00001B000000}"/>
    <dataValidation allowBlank="1" showInputMessage="1" showErrorMessage="1" prompt="Enumere los servicios que tiene previsto subcontratar relacionados con el proceso de producción." sqref="E93:J93" xr:uid="{00000000-0002-0000-0100-00001C000000}"/>
    <dataValidation allowBlank="1" showInputMessage="1" showErrorMessage="1" prompt="Enumere los proveedores con los que trabajará así como las condiciones de entrega y pago (plazos, descuentos, transporte...)" sqref="E91:I92 J91" xr:uid="{00000000-0002-0000-0100-00001D000000}"/>
    <dataValidation allowBlank="1" showInputMessage="1" showErrorMessage="1" prompt="Describa el espacio físico donde realizará la actividad, dibuje un plano especificando la localización de las diferentes áreas que intervienen en el desarrollo de la actividad. ¿Por qué ha elegido este local  para su negocio? _x000a_" sqref="E96:J96" xr:uid="{3154D374-5779-4EE2-A19C-597120CB5ACC}"/>
    <dataValidation allowBlank="1" showInputMessage="1" showErrorMessage="1" prompt="¿Cómo lo gestiona?_x000a_¿Tiene previsto un stock mínimo de seguridad?_x000a_¿Cada cuanto tiempo realizará inventario físico?_x000a_¿Cómo controlará la caducidad y/o obsolescencia?" sqref="E97:J97" xr:uid="{7ECF141C-EC3F-454C-A6E7-E91C9B79E51F}"/>
    <dataValidation allowBlank="1" showInputMessage="1" showErrorMessage="1" promptTitle="Automatización y digitalización" prompt="Plan de innovación y digitalización que tienes definido._x000a_Continuo movimiento, sabes que todo se puede mejorar, aprovechar oportunidades, promueves el cambio. Incluir automatizaciones programas ERP,CRM, SaS, e-commerce." sqref="E60:J60" xr:uid="{00000000-0002-0000-0100-000020000000}"/>
    <dataValidation allowBlank="1" showInputMessage="1" showErrorMessage="1" promptTitle="Dirección comercial" prompt="Indicar la dirección comercial de la empresa que figura en la página web." sqref="C20:J20" xr:uid="{00000000-0002-0000-0100-000021000000}"/>
    <dataValidation type="whole" allowBlank="1" showInputMessage="1" showErrorMessage="1" sqref="J75 J92" xr:uid="{00000000-0002-0000-0100-000022000000}">
      <formula1>0</formula1>
      <formula2>9000000</formula2>
    </dataValidation>
    <dataValidation allowBlank="1" showInputMessage="1" showErrorMessage="1" promptTitle="Descripción actividad" prompt="Defina brevemente el producto o servicio que quiere ofrecer" sqref="C15:J15" xr:uid="{00000000-0002-0000-0100-000023000000}"/>
    <dataValidation type="list" allowBlank="1" showInputMessage="1" showErrorMessage="1" sqref="J46 J25 J32 J39 J53" xr:uid="{4D632BCF-C864-4BCC-926D-DE5CF4D68F77}">
      <formula1>"SI,NO"</formula1>
    </dataValidation>
    <dataValidation allowBlank="1" showInputMessage="1" showErrorMessage="1" prompt="Defina hasta cuanto puede aumentar su producción y que implica este aumento. " sqref="E95:J95" xr:uid="{6FB6480B-5E9B-4D80-AAC5-AACEEAC90876}"/>
    <dataValidation type="custom" allowBlank="1" showInputMessage="1" showErrorMessage="1" sqref="C5:F5" xr:uid="{D4FE8C18-B6C9-447C-A558-8AC7C330EB04}">
      <formula1>AND(LEN(A5)&gt;0, A1&lt;&gt;"." )</formula1>
    </dataValidation>
    <dataValidation type="whole" allowBlank="1" showInputMessage="1" showErrorMessage="1" sqref="I8:J8" xr:uid="{09227775-5804-4B40-9A4B-37FA9264F2A6}">
      <formula1>1</formula1>
      <formula2>100</formula2>
    </dataValidation>
    <dataValidation allowBlank="1" showErrorMessage="1" sqref="B145:B154" xr:uid="{01C90964-6FF8-459D-AE9C-B10DF53133C1}"/>
    <dataValidation allowBlank="1" showInputMessage="1" showErrorMessage="1" promptTitle="Justifica la cifra de ventas." prompt="Describe cualquier tipo de validación que justifique la cifra de ventas que has previsto (estudios de mercado realizados, ventas anteriores, acciones de promoción, acuerdos estratégicos, ratios conversión embudo de ventas, etc..)_x000a_" sqref="E82:J82" xr:uid="{6AC3B7CF-2590-4463-8E34-54B545792748}"/>
    <dataValidation type="list" allowBlank="1" showInputMessage="1" showErrorMessage="1" sqref="E134:E142" xr:uid="{DB44CEC9-2C70-4C34-9001-DE415D2A2AAB}">
      <formula1>"S,N"</formula1>
    </dataValidation>
  </dataValidations>
  <hyperlinks>
    <hyperlink ref="B124:D124" location="Anexos!A1" display="Anexos a incluir Plan de Empresa" xr:uid="{00000000-0004-0000-0100-000000000000}"/>
    <hyperlink ref="E124:J124" location="Anexos!A1" display="Ir a anexos" xr:uid="{00000000-0004-0000-0100-000001000000}"/>
  </hyperlinks>
  <pageMargins left="0.7" right="0.7" top="0.75" bottom="0.75" header="0.3" footer="0.3"/>
  <pageSetup paperSize="9" scale="49" orientation="portrait" r:id="rId1"/>
  <colBreaks count="1" manualBreakCount="1">
    <brk id="11" max="1048575" man="1"/>
  </colBreaks>
  <drawing r:id="rId2"/>
  <extLst>
    <ext xmlns:x14="http://schemas.microsoft.com/office/spreadsheetml/2009/9/main" uri="{CCE6A557-97BC-4b89-ADB6-D9C93CAAB3DF}">
      <x14:dataValidations xmlns:xm="http://schemas.microsoft.com/office/excel/2006/main" xWindow="736" yWindow="566" count="6">
        <x14:dataValidation type="list" allowBlank="1" showInputMessage="1" showErrorMessage="1" xr:uid="{00000000-0002-0000-0100-000024000000}">
          <x14:formula1>
            <xm:f>DATOS!$B$16:$B$17</xm:f>
          </x14:formula1>
          <xm:sqref>D105 C113 I108 K61 K66:K68 J100:J101 K90:K97 K15:K20 K102:K103 K71:K72 K76:K85 K58:K59 J72 J129:J130</xm:sqref>
        </x14:dataValidation>
        <x14:dataValidation type="list" allowBlank="1" showInputMessage="1" showErrorMessage="1" xr:uid="{00000000-0002-0000-0100-000025000000}">
          <x14:formula1>
            <xm:f>DATOS!$P$2:$P$3</xm:f>
          </x14:formula1>
          <xm:sqref>C110:E110</xm:sqref>
        </x14:dataValidation>
        <x14:dataValidation type="list" allowBlank="1" showInputMessage="1" showErrorMessage="1" xr:uid="{00000000-0002-0000-0100-000026000000}">
          <x14:formula1>
            <xm:f>DATOS!$T$2:$T$8</xm:f>
          </x14:formula1>
          <xm:sqref>C11</xm:sqref>
        </x14:dataValidation>
        <x14:dataValidation type="list" allowBlank="1" showInputMessage="1" showErrorMessage="1" xr:uid="{00000000-0002-0000-0100-000028000000}">
          <x14:formula1>
            <xm:f>DATOS!$T$10:$T$11</xm:f>
          </x14:formula1>
          <xm:sqref>C8</xm:sqref>
        </x14:dataValidation>
        <x14:dataValidation type="list" allowBlank="1" showInputMessage="1" showErrorMessage="1" xr:uid="{00000000-0002-0000-0100-000027000000}">
          <x14:formula1>
            <xm:f>DATOS!$N$2:$N$9</xm:f>
          </x14:formula1>
          <xm:sqref>I5:J5</xm:sqref>
        </x14:dataValidation>
        <x14:dataValidation type="list" allowBlank="1" showInputMessage="1" showErrorMessage="1" xr:uid="{00000000-0002-0000-0100-000029000000}">
          <x14:formula1>
            <xm:f>DATOS!$X$2:$X$7</xm:f>
          </x14:formula1>
          <xm:sqref>C7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7">
    <tabColor rgb="FF92D050"/>
  </sheetPr>
  <dimension ref="A1:AS192"/>
  <sheetViews>
    <sheetView workbookViewId="0"/>
  </sheetViews>
  <sheetFormatPr baseColWidth="10" defaultColWidth="11.42578125" defaultRowHeight="18.75"/>
  <cols>
    <col min="1" max="1" width="9.7109375" style="32" customWidth="1"/>
    <col min="2" max="2" width="14.7109375" style="32" customWidth="1"/>
    <col min="3" max="3" width="9.85546875" style="32" bestFit="1" customWidth="1"/>
    <col min="4" max="4" width="9.42578125" style="32" bestFit="1" customWidth="1"/>
    <col min="5" max="5" width="9.5703125" style="32" bestFit="1" customWidth="1"/>
    <col min="6" max="6" width="10.7109375" style="32" customWidth="1"/>
    <col min="7" max="7" width="12.7109375" style="32" bestFit="1" customWidth="1"/>
    <col min="8" max="8" width="11.42578125" style="32"/>
    <col min="9" max="9" width="18.28515625" style="32" bestFit="1" customWidth="1"/>
    <col min="10" max="16384" width="11.42578125" style="32"/>
  </cols>
  <sheetData>
    <row r="1" spans="1:45" ht="18.75" customHeight="1">
      <c r="A1" s="65" t="s">
        <v>62</v>
      </c>
      <c r="B1" s="2"/>
    </row>
    <row r="2" spans="1:45" ht="21.75" thickBot="1">
      <c r="J2" s="1123" t="s">
        <v>111</v>
      </c>
      <c r="K2" s="1123"/>
      <c r="L2" s="1123"/>
      <c r="M2" s="1123"/>
      <c r="N2" s="1123"/>
      <c r="O2" s="1123"/>
      <c r="P2" s="1123"/>
      <c r="Q2" s="1123"/>
      <c r="R2" s="1123"/>
      <c r="S2" s="1123"/>
      <c r="T2" s="1123"/>
      <c r="U2" s="1123"/>
      <c r="V2" s="1124" t="s">
        <v>112</v>
      </c>
      <c r="W2" s="1124"/>
      <c r="X2" s="1124"/>
      <c r="Y2" s="1124"/>
      <c r="Z2" s="1124"/>
      <c r="AA2" s="1124"/>
      <c r="AB2" s="1124"/>
      <c r="AC2" s="1124"/>
      <c r="AD2" s="1124"/>
      <c r="AE2" s="1124"/>
      <c r="AF2" s="1124"/>
      <c r="AG2" s="1124"/>
      <c r="AH2" s="1123" t="s">
        <v>113</v>
      </c>
      <c r="AI2" s="1123"/>
      <c r="AJ2" s="1123"/>
      <c r="AK2" s="1123"/>
      <c r="AL2" s="1123"/>
      <c r="AM2" s="1123"/>
      <c r="AN2" s="1123"/>
      <c r="AO2" s="1123"/>
      <c r="AP2" s="1123"/>
      <c r="AQ2" s="1123"/>
      <c r="AR2" s="1123"/>
      <c r="AS2" s="1123"/>
    </row>
    <row r="3" spans="1:45" ht="19.5" thickBot="1">
      <c r="A3" s="33"/>
      <c r="B3" s="34" t="s">
        <v>47</v>
      </c>
      <c r="C3" s="35">
        <f ca="1">+'Inversión-Financiación'!C53</f>
        <v>0</v>
      </c>
      <c r="D3" s="33"/>
      <c r="E3" s="33"/>
      <c r="F3" s="33"/>
      <c r="G3" s="33"/>
      <c r="H3" s="33"/>
      <c r="J3" s="14">
        <f>+Cuestionario!$C$13</f>
        <v>46113</v>
      </c>
      <c r="K3" s="14">
        <f>EDATE(J3,1)</f>
        <v>46143</v>
      </c>
      <c r="L3" s="14">
        <f t="shared" ref="L3:U3" si="0">EDATE(K3,1)</f>
        <v>46174</v>
      </c>
      <c r="M3" s="14">
        <f t="shared" si="0"/>
        <v>46204</v>
      </c>
      <c r="N3" s="14">
        <f t="shared" si="0"/>
        <v>46235</v>
      </c>
      <c r="O3" s="14">
        <f t="shared" si="0"/>
        <v>46266</v>
      </c>
      <c r="P3" s="14">
        <f t="shared" si="0"/>
        <v>46296</v>
      </c>
      <c r="Q3" s="14">
        <f t="shared" si="0"/>
        <v>46327</v>
      </c>
      <c r="R3" s="14">
        <f t="shared" si="0"/>
        <v>46357</v>
      </c>
      <c r="S3" s="14">
        <f t="shared" si="0"/>
        <v>46388</v>
      </c>
      <c r="T3" s="14">
        <f t="shared" si="0"/>
        <v>46419</v>
      </c>
      <c r="U3" s="67">
        <f t="shared" si="0"/>
        <v>46447</v>
      </c>
      <c r="V3" s="69">
        <f>EDATE(U3,1)</f>
        <v>46478</v>
      </c>
      <c r="W3" s="70">
        <f t="shared" ref="W3:AS3" si="1">EDATE(V3,1)</f>
        <v>46508</v>
      </c>
      <c r="X3" s="70">
        <f t="shared" si="1"/>
        <v>46539</v>
      </c>
      <c r="Y3" s="70">
        <f t="shared" si="1"/>
        <v>46569</v>
      </c>
      <c r="Z3" s="70">
        <f t="shared" si="1"/>
        <v>46600</v>
      </c>
      <c r="AA3" s="70">
        <f t="shared" si="1"/>
        <v>46631</v>
      </c>
      <c r="AB3" s="70">
        <f t="shared" si="1"/>
        <v>46661</v>
      </c>
      <c r="AC3" s="70">
        <f t="shared" si="1"/>
        <v>46692</v>
      </c>
      <c r="AD3" s="70">
        <f t="shared" si="1"/>
        <v>46722</v>
      </c>
      <c r="AE3" s="70">
        <f t="shared" si="1"/>
        <v>46753</v>
      </c>
      <c r="AF3" s="70">
        <f t="shared" si="1"/>
        <v>46784</v>
      </c>
      <c r="AG3" s="71">
        <f t="shared" si="1"/>
        <v>46813</v>
      </c>
      <c r="AH3" s="68">
        <f t="shared" si="1"/>
        <v>46844</v>
      </c>
      <c r="AI3" s="14">
        <f t="shared" si="1"/>
        <v>46874</v>
      </c>
      <c r="AJ3" s="14">
        <f t="shared" si="1"/>
        <v>46905</v>
      </c>
      <c r="AK3" s="14">
        <f t="shared" si="1"/>
        <v>46935</v>
      </c>
      <c r="AL3" s="14">
        <f t="shared" si="1"/>
        <v>46966</v>
      </c>
      <c r="AM3" s="14">
        <f t="shared" si="1"/>
        <v>46997</v>
      </c>
      <c r="AN3" s="14">
        <f t="shared" si="1"/>
        <v>47027</v>
      </c>
      <c r="AO3" s="14">
        <f t="shared" si="1"/>
        <v>47058</v>
      </c>
      <c r="AP3" s="14">
        <f t="shared" si="1"/>
        <v>47088</v>
      </c>
      <c r="AQ3" s="14">
        <f t="shared" si="1"/>
        <v>47119</v>
      </c>
      <c r="AR3" s="14">
        <f t="shared" si="1"/>
        <v>47150</v>
      </c>
      <c r="AS3" s="14">
        <f t="shared" si="1"/>
        <v>47178</v>
      </c>
    </row>
    <row r="4" spans="1:45" ht="19.5" thickBot="1">
      <c r="A4" s="33"/>
      <c r="B4" s="36" t="s">
        <v>48</v>
      </c>
      <c r="C4" s="37">
        <f>+'Inversión-Financiación'!C54</f>
        <v>6.9000000000000006E-2</v>
      </c>
      <c r="D4" s="38">
        <f>C4/D7</f>
        <v>5.7500000000000008E-3</v>
      </c>
      <c r="E4" s="33"/>
      <c r="F4" s="33"/>
      <c r="G4" s="33"/>
      <c r="H4" s="33"/>
      <c r="I4" s="100" t="s">
        <v>209</v>
      </c>
      <c r="J4" s="101">
        <f ca="1">$C12</f>
        <v>0</v>
      </c>
      <c r="K4" s="102">
        <f ca="1">$C13</f>
        <v>0</v>
      </c>
      <c r="L4" s="102">
        <f ca="1">$C14</f>
        <v>0</v>
      </c>
      <c r="M4" s="102">
        <f ca="1">$C15</f>
        <v>0</v>
      </c>
      <c r="N4" s="102">
        <f ca="1">$C16</f>
        <v>0</v>
      </c>
      <c r="O4" s="102">
        <f ca="1">$C17</f>
        <v>0</v>
      </c>
      <c r="P4" s="102">
        <f ca="1">$C18</f>
        <v>0</v>
      </c>
      <c r="Q4" s="102">
        <f ca="1">$C19</f>
        <v>0</v>
      </c>
      <c r="R4" s="102">
        <f ca="1">$C20</f>
        <v>0</v>
      </c>
      <c r="S4" s="102">
        <f ca="1">$C21</f>
        <v>0</v>
      </c>
      <c r="T4" s="102">
        <f ca="1">$C22</f>
        <v>0</v>
      </c>
      <c r="U4" s="103">
        <f ca="1">$C23</f>
        <v>0</v>
      </c>
      <c r="V4" s="101">
        <f ca="1">$C24</f>
        <v>0</v>
      </c>
      <c r="W4" s="102">
        <f ca="1">$C25</f>
        <v>0</v>
      </c>
      <c r="X4" s="102">
        <f ca="1">$C26</f>
        <v>0</v>
      </c>
      <c r="Y4" s="102">
        <f ca="1">$C27</f>
        <v>0</v>
      </c>
      <c r="Z4" s="102">
        <f ca="1">$C28</f>
        <v>0</v>
      </c>
      <c r="AA4" s="102">
        <f ca="1">$C29</f>
        <v>0</v>
      </c>
      <c r="AB4" s="102">
        <f ca="1">$C30</f>
        <v>0</v>
      </c>
      <c r="AC4" s="102">
        <f ca="1">$C31</f>
        <v>0</v>
      </c>
      <c r="AD4" s="102">
        <f ca="1">$C32</f>
        <v>0</v>
      </c>
      <c r="AE4" s="102">
        <f ca="1">$C33</f>
        <v>0</v>
      </c>
      <c r="AF4" s="102">
        <f ca="1">$C34</f>
        <v>0</v>
      </c>
      <c r="AG4" s="103">
        <f ca="1">$C35</f>
        <v>0</v>
      </c>
      <c r="AH4" s="101">
        <f ca="1">$C36</f>
        <v>0</v>
      </c>
      <c r="AI4" s="102">
        <f ca="1">$C37</f>
        <v>0</v>
      </c>
      <c r="AJ4" s="102">
        <f ca="1">$C38</f>
        <v>0</v>
      </c>
      <c r="AK4" s="102">
        <f ca="1">$C39</f>
        <v>0</v>
      </c>
      <c r="AL4" s="102">
        <f ca="1">$C40</f>
        <v>0</v>
      </c>
      <c r="AM4" s="102">
        <f ca="1">$C41</f>
        <v>0</v>
      </c>
      <c r="AN4" s="102">
        <f ca="1">$C42</f>
        <v>0</v>
      </c>
      <c r="AO4" s="102">
        <f ca="1">$C43</f>
        <v>0</v>
      </c>
      <c r="AP4" s="102">
        <f ca="1">$C44</f>
        <v>0</v>
      </c>
      <c r="AQ4" s="102">
        <f ca="1">$C45</f>
        <v>0</v>
      </c>
      <c r="AR4" s="102">
        <f ca="1">$C46</f>
        <v>0</v>
      </c>
      <c r="AS4" s="103">
        <f ca="1">$C47</f>
        <v>0</v>
      </c>
    </row>
    <row r="5" spans="1:45">
      <c r="A5" s="33"/>
      <c r="B5" s="36" t="s">
        <v>49</v>
      </c>
      <c r="C5" s="39">
        <f>+'Inversión-Financiación'!C55</f>
        <v>4.5</v>
      </c>
      <c r="D5" s="40">
        <f>D$7*C5</f>
        <v>54</v>
      </c>
      <c r="E5" s="33"/>
      <c r="F5" s="33"/>
      <c r="G5" s="33"/>
      <c r="H5" s="33"/>
      <c r="I5" s="104" t="s">
        <v>210</v>
      </c>
      <c r="J5" s="105">
        <f ca="1">$E12</f>
        <v>0</v>
      </c>
      <c r="K5" s="102">
        <f ca="1">+$E13</f>
        <v>0</v>
      </c>
      <c r="L5" s="106">
        <f ca="1">$E14</f>
        <v>0</v>
      </c>
      <c r="M5" s="106">
        <f ca="1">$E15</f>
        <v>0</v>
      </c>
      <c r="N5" s="106">
        <f ca="1">$E16</f>
        <v>0</v>
      </c>
      <c r="O5" s="106">
        <f ca="1">$E17</f>
        <v>0</v>
      </c>
      <c r="P5" s="106">
        <f ca="1">$E18</f>
        <v>0</v>
      </c>
      <c r="Q5" s="106">
        <f ca="1">$E19</f>
        <v>0</v>
      </c>
      <c r="R5" s="106">
        <f ca="1">$E20</f>
        <v>0</v>
      </c>
      <c r="S5" s="106">
        <f ca="1">$E21</f>
        <v>0</v>
      </c>
      <c r="T5" s="106">
        <f ca="1">$E22</f>
        <v>0</v>
      </c>
      <c r="U5" s="107">
        <f ca="1">$E23</f>
        <v>0</v>
      </c>
      <c r="V5" s="105">
        <f ca="1">$E24</f>
        <v>0</v>
      </c>
      <c r="W5" s="106">
        <f ca="1">$E25</f>
        <v>0</v>
      </c>
      <c r="X5" s="106">
        <f ca="1">$E26</f>
        <v>0</v>
      </c>
      <c r="Y5" s="106">
        <f ca="1">$E27</f>
        <v>0</v>
      </c>
      <c r="Z5" s="106">
        <f ca="1">$E28</f>
        <v>0</v>
      </c>
      <c r="AA5" s="106">
        <f ca="1">$E29</f>
        <v>0</v>
      </c>
      <c r="AB5" s="106">
        <f ca="1">$E30</f>
        <v>0</v>
      </c>
      <c r="AC5" s="106">
        <f ca="1">$E31</f>
        <v>0</v>
      </c>
      <c r="AD5" s="106">
        <f ca="1">$E32</f>
        <v>0</v>
      </c>
      <c r="AE5" s="106">
        <f ca="1">$E33</f>
        <v>0</v>
      </c>
      <c r="AF5" s="106">
        <f ca="1">$E34</f>
        <v>0</v>
      </c>
      <c r="AG5" s="107">
        <f ca="1">$E35</f>
        <v>0</v>
      </c>
      <c r="AH5" s="105">
        <f ca="1">$E36</f>
        <v>0</v>
      </c>
      <c r="AI5" s="106">
        <f ca="1">$E37</f>
        <v>0</v>
      </c>
      <c r="AJ5" s="106">
        <f ca="1">$E38</f>
        <v>0</v>
      </c>
      <c r="AK5" s="106">
        <f ca="1">$E39</f>
        <v>0</v>
      </c>
      <c r="AL5" s="106">
        <f ca="1">$E40</f>
        <v>0</v>
      </c>
      <c r="AM5" s="106">
        <f ca="1">$E41</f>
        <v>0</v>
      </c>
      <c r="AN5" s="106">
        <f ca="1">$E42</f>
        <v>0</v>
      </c>
      <c r="AO5" s="106">
        <f ca="1">$E43</f>
        <v>0</v>
      </c>
      <c r="AP5" s="106">
        <f ca="1">$E44</f>
        <v>0</v>
      </c>
      <c r="AQ5" s="106">
        <f ca="1">$E45</f>
        <v>0</v>
      </c>
      <c r="AR5" s="106">
        <f ca="1">$E46</f>
        <v>0</v>
      </c>
      <c r="AS5" s="107">
        <f ca="1">$E47</f>
        <v>0</v>
      </c>
    </row>
    <row r="6" spans="1:45">
      <c r="A6" s="33"/>
      <c r="B6" s="36" t="s">
        <v>50</v>
      </c>
      <c r="C6" s="171">
        <f>+'Inversión-Financiación'!C56</f>
        <v>0.5</v>
      </c>
      <c r="D6" s="40">
        <f>C6*12</f>
        <v>6</v>
      </c>
      <c r="E6" s="33"/>
      <c r="F6" s="33"/>
      <c r="G6" s="33"/>
      <c r="H6" s="33"/>
      <c r="I6" s="104" t="s">
        <v>211</v>
      </c>
      <c r="J6" s="105">
        <f ca="1">B12</f>
        <v>0</v>
      </c>
      <c r="K6" s="106">
        <f ca="1">J6-K5</f>
        <v>0</v>
      </c>
      <c r="L6" s="106">
        <f t="shared" ref="L6:AS6" ca="1" si="2">K6-L5</f>
        <v>0</v>
      </c>
      <c r="M6" s="106">
        <f t="shared" ca="1" si="2"/>
        <v>0</v>
      </c>
      <c r="N6" s="106">
        <f t="shared" ca="1" si="2"/>
        <v>0</v>
      </c>
      <c r="O6" s="106">
        <f t="shared" ca="1" si="2"/>
        <v>0</v>
      </c>
      <c r="P6" s="106">
        <f t="shared" ca="1" si="2"/>
        <v>0</v>
      </c>
      <c r="Q6" s="106">
        <f t="shared" ca="1" si="2"/>
        <v>0</v>
      </c>
      <c r="R6" s="106">
        <f t="shared" ca="1" si="2"/>
        <v>0</v>
      </c>
      <c r="S6" s="106">
        <f t="shared" ca="1" si="2"/>
        <v>0</v>
      </c>
      <c r="T6" s="106">
        <f t="shared" ca="1" si="2"/>
        <v>0</v>
      </c>
      <c r="U6" s="107">
        <f t="shared" ca="1" si="2"/>
        <v>0</v>
      </c>
      <c r="V6" s="105">
        <f t="shared" ca="1" si="2"/>
        <v>0</v>
      </c>
      <c r="W6" s="106">
        <f t="shared" ca="1" si="2"/>
        <v>0</v>
      </c>
      <c r="X6" s="106">
        <f t="shared" ca="1" si="2"/>
        <v>0</v>
      </c>
      <c r="Y6" s="106">
        <f t="shared" ca="1" si="2"/>
        <v>0</v>
      </c>
      <c r="Z6" s="106">
        <f t="shared" ca="1" si="2"/>
        <v>0</v>
      </c>
      <c r="AA6" s="106">
        <f t="shared" ca="1" si="2"/>
        <v>0</v>
      </c>
      <c r="AB6" s="106">
        <f t="shared" ca="1" si="2"/>
        <v>0</v>
      </c>
      <c r="AC6" s="106">
        <f t="shared" ca="1" si="2"/>
        <v>0</v>
      </c>
      <c r="AD6" s="106">
        <f t="shared" ca="1" si="2"/>
        <v>0</v>
      </c>
      <c r="AE6" s="106">
        <f t="shared" ca="1" si="2"/>
        <v>0</v>
      </c>
      <c r="AF6" s="106">
        <f t="shared" ca="1" si="2"/>
        <v>0</v>
      </c>
      <c r="AG6" s="107">
        <f t="shared" ca="1" si="2"/>
        <v>0</v>
      </c>
      <c r="AH6" s="105">
        <f t="shared" ca="1" si="2"/>
        <v>0</v>
      </c>
      <c r="AI6" s="106">
        <f t="shared" ca="1" si="2"/>
        <v>0</v>
      </c>
      <c r="AJ6" s="106">
        <f t="shared" ca="1" si="2"/>
        <v>0</v>
      </c>
      <c r="AK6" s="106">
        <f t="shared" ca="1" si="2"/>
        <v>0</v>
      </c>
      <c r="AL6" s="106">
        <f t="shared" ca="1" si="2"/>
        <v>0</v>
      </c>
      <c r="AM6" s="106">
        <f t="shared" ca="1" si="2"/>
        <v>0</v>
      </c>
      <c r="AN6" s="106">
        <f t="shared" ca="1" si="2"/>
        <v>0</v>
      </c>
      <c r="AO6" s="106">
        <f t="shared" ca="1" si="2"/>
        <v>0</v>
      </c>
      <c r="AP6" s="106">
        <f t="shared" ca="1" si="2"/>
        <v>0</v>
      </c>
      <c r="AQ6" s="106">
        <f t="shared" ca="1" si="2"/>
        <v>0</v>
      </c>
      <c r="AR6" s="106">
        <f t="shared" ca="1" si="2"/>
        <v>0</v>
      </c>
      <c r="AS6" s="107">
        <f t="shared" ca="1" si="2"/>
        <v>0</v>
      </c>
    </row>
    <row r="7" spans="1:45" ht="19.5" thickBot="1">
      <c r="A7" s="33"/>
      <c r="B7" s="36" t="s">
        <v>51</v>
      </c>
      <c r="C7" s="41" t="s">
        <v>52</v>
      </c>
      <c r="D7" s="42">
        <f>IF(C7="MENSUAL",12)+IF(C7="BIMENSUAL",6)+IF(C7="TRIMESTRAL",4)+IF(C7="CUATRIMESTRAL",3)+IF(C7="SEMESTRAL",2)+IF(C7="ANUAL",1)</f>
        <v>12</v>
      </c>
      <c r="E7" s="33"/>
      <c r="F7" s="33"/>
      <c r="G7" s="33" t="s">
        <v>44</v>
      </c>
      <c r="H7" s="33" t="s">
        <v>44</v>
      </c>
      <c r="I7" s="104" t="s">
        <v>212</v>
      </c>
      <c r="J7" s="105">
        <f ca="1">$B24</f>
        <v>0</v>
      </c>
      <c r="K7" s="106">
        <f ca="1">$B25</f>
        <v>0</v>
      </c>
      <c r="L7" s="106">
        <f ca="1">$B26</f>
        <v>0</v>
      </c>
      <c r="M7" s="106">
        <f ca="1">$B27</f>
        <v>0</v>
      </c>
      <c r="N7" s="106">
        <f ca="1">$B28</f>
        <v>0</v>
      </c>
      <c r="O7" s="106">
        <f ca="1">$B29</f>
        <v>0</v>
      </c>
      <c r="P7" s="106">
        <f ca="1">$B30</f>
        <v>0</v>
      </c>
      <c r="Q7" s="106">
        <f ca="1">$B31</f>
        <v>0</v>
      </c>
      <c r="R7" s="106">
        <f ca="1">$B32</f>
        <v>0</v>
      </c>
      <c r="S7" s="106">
        <f ca="1">$B33</f>
        <v>0</v>
      </c>
      <c r="T7" s="106">
        <f ca="1">$B34</f>
        <v>0</v>
      </c>
      <c r="U7" s="107">
        <f ca="1">$B35</f>
        <v>0</v>
      </c>
      <c r="V7" s="105">
        <f ca="1">$B36</f>
        <v>0</v>
      </c>
      <c r="W7" s="106">
        <f ca="1">$B37</f>
        <v>0</v>
      </c>
      <c r="X7" s="106">
        <f ca="1">$B38</f>
        <v>0</v>
      </c>
      <c r="Y7" s="106">
        <f ca="1">$B39</f>
        <v>0</v>
      </c>
      <c r="Z7" s="106">
        <f ca="1">$B40</f>
        <v>0</v>
      </c>
      <c r="AA7" s="106">
        <f ca="1">$B41</f>
        <v>0</v>
      </c>
      <c r="AB7" s="106">
        <f ca="1">$B42</f>
        <v>0</v>
      </c>
      <c r="AC7" s="106">
        <f ca="1">$B43</f>
        <v>0</v>
      </c>
      <c r="AD7" s="106">
        <f ca="1">$B44</f>
        <v>0</v>
      </c>
      <c r="AE7" s="106">
        <f ca="1">$B45</f>
        <v>0</v>
      </c>
      <c r="AF7" s="106">
        <f ca="1">$B46</f>
        <v>0</v>
      </c>
      <c r="AG7" s="107">
        <f ca="1">$B47</f>
        <v>0</v>
      </c>
      <c r="AH7" s="105">
        <f ca="1">$B48</f>
        <v>0</v>
      </c>
      <c r="AI7" s="106">
        <f ca="1">$B49</f>
        <v>0</v>
      </c>
      <c r="AJ7" s="106">
        <f ca="1">$B50</f>
        <v>0</v>
      </c>
      <c r="AK7" s="106">
        <f ca="1">$B51</f>
        <v>0</v>
      </c>
      <c r="AL7" s="106">
        <f ca="1">$B52</f>
        <v>0</v>
      </c>
      <c r="AM7" s="106">
        <f ca="1">$B53</f>
        <v>0</v>
      </c>
      <c r="AN7" s="106">
        <f ca="1">$B54</f>
        <v>0</v>
      </c>
      <c r="AO7" s="106">
        <f ca="1">$B55</f>
        <v>0</v>
      </c>
      <c r="AP7" s="106">
        <f ca="1">$B56</f>
        <v>0</v>
      </c>
      <c r="AQ7" s="106">
        <f ca="1">$B57</f>
        <v>0</v>
      </c>
      <c r="AR7" s="106">
        <f ca="1">$B58</f>
        <v>0</v>
      </c>
      <c r="AS7" s="107">
        <f ca="1">$B59</f>
        <v>0</v>
      </c>
    </row>
    <row r="8" spans="1:45" ht="19.5" thickBot="1">
      <c r="A8" s="33"/>
      <c r="B8" s="43" t="s">
        <v>53</v>
      </c>
      <c r="C8" s="44">
        <f ca="1">IF(ISERROR(-PMT(D4,D5,C3)),0,(-PMT(D4,D5,C3)))</f>
        <v>0</v>
      </c>
      <c r="D8" s="45"/>
      <c r="E8" s="33"/>
      <c r="F8" s="33"/>
      <c r="G8" s="33"/>
      <c r="H8" s="33"/>
      <c r="I8" s="108" t="s">
        <v>213</v>
      </c>
      <c r="J8" s="109">
        <f ca="1">J6-J7</f>
        <v>0</v>
      </c>
      <c r="K8" s="110">
        <f t="shared" ref="K8:AS8" ca="1" si="3">K6-K7</f>
        <v>0</v>
      </c>
      <c r="L8" s="110">
        <f t="shared" ca="1" si="3"/>
        <v>0</v>
      </c>
      <c r="M8" s="110">
        <f t="shared" ca="1" si="3"/>
        <v>0</v>
      </c>
      <c r="N8" s="110">
        <f t="shared" ca="1" si="3"/>
        <v>0</v>
      </c>
      <c r="O8" s="110">
        <f t="shared" ca="1" si="3"/>
        <v>0</v>
      </c>
      <c r="P8" s="110">
        <f t="shared" ca="1" si="3"/>
        <v>0</v>
      </c>
      <c r="Q8" s="110">
        <f t="shared" ca="1" si="3"/>
        <v>0</v>
      </c>
      <c r="R8" s="110">
        <f t="shared" ca="1" si="3"/>
        <v>0</v>
      </c>
      <c r="S8" s="110">
        <f t="shared" ca="1" si="3"/>
        <v>0</v>
      </c>
      <c r="T8" s="110">
        <f t="shared" ca="1" si="3"/>
        <v>0</v>
      </c>
      <c r="U8" s="111">
        <f t="shared" ca="1" si="3"/>
        <v>0</v>
      </c>
      <c r="V8" s="109">
        <f t="shared" ca="1" si="3"/>
        <v>0</v>
      </c>
      <c r="W8" s="110">
        <f t="shared" ca="1" si="3"/>
        <v>0</v>
      </c>
      <c r="X8" s="110">
        <f t="shared" ca="1" si="3"/>
        <v>0</v>
      </c>
      <c r="Y8" s="110">
        <f t="shared" ca="1" si="3"/>
        <v>0</v>
      </c>
      <c r="Z8" s="110">
        <f t="shared" ca="1" si="3"/>
        <v>0</v>
      </c>
      <c r="AA8" s="110">
        <f t="shared" ca="1" si="3"/>
        <v>0</v>
      </c>
      <c r="AB8" s="110">
        <f t="shared" ca="1" si="3"/>
        <v>0</v>
      </c>
      <c r="AC8" s="110">
        <f t="shared" ca="1" si="3"/>
        <v>0</v>
      </c>
      <c r="AD8" s="110">
        <f t="shared" ca="1" si="3"/>
        <v>0</v>
      </c>
      <c r="AE8" s="110">
        <f t="shared" ca="1" si="3"/>
        <v>0</v>
      </c>
      <c r="AF8" s="110">
        <f t="shared" ca="1" si="3"/>
        <v>0</v>
      </c>
      <c r="AG8" s="111">
        <f t="shared" ca="1" si="3"/>
        <v>0</v>
      </c>
      <c r="AH8" s="109">
        <f t="shared" ca="1" si="3"/>
        <v>0</v>
      </c>
      <c r="AI8" s="110">
        <f t="shared" ca="1" si="3"/>
        <v>0</v>
      </c>
      <c r="AJ8" s="110">
        <f t="shared" ca="1" si="3"/>
        <v>0</v>
      </c>
      <c r="AK8" s="110">
        <f t="shared" ca="1" si="3"/>
        <v>0</v>
      </c>
      <c r="AL8" s="110">
        <f t="shared" ca="1" si="3"/>
        <v>0</v>
      </c>
      <c r="AM8" s="110">
        <f t="shared" ca="1" si="3"/>
        <v>0</v>
      </c>
      <c r="AN8" s="110">
        <f t="shared" ca="1" si="3"/>
        <v>0</v>
      </c>
      <c r="AO8" s="110">
        <f t="shared" ca="1" si="3"/>
        <v>0</v>
      </c>
      <c r="AP8" s="110">
        <f t="shared" ca="1" si="3"/>
        <v>0</v>
      </c>
      <c r="AQ8" s="110">
        <f t="shared" ca="1" si="3"/>
        <v>0</v>
      </c>
      <c r="AR8" s="110">
        <f t="shared" ca="1" si="3"/>
        <v>0</v>
      </c>
      <c r="AS8" s="111">
        <f t="shared" ca="1" si="3"/>
        <v>0</v>
      </c>
    </row>
    <row r="9" spans="1:45" ht="19.5" thickBot="1">
      <c r="A9" s="33"/>
      <c r="B9" s="33"/>
      <c r="C9" s="33"/>
      <c r="D9" s="33"/>
      <c r="E9" s="33"/>
      <c r="F9" s="33"/>
      <c r="G9" s="33"/>
      <c r="H9" s="33"/>
    </row>
    <row r="10" spans="1:45" ht="19.5" thickBot="1">
      <c r="A10" s="46" t="s">
        <v>60</v>
      </c>
      <c r="B10" s="47" t="s">
        <v>54</v>
      </c>
      <c r="C10" s="46" t="s">
        <v>55</v>
      </c>
      <c r="D10" s="48" t="s">
        <v>56</v>
      </c>
      <c r="E10" s="46" t="s">
        <v>57</v>
      </c>
      <c r="F10" s="48" t="s">
        <v>58</v>
      </c>
      <c r="G10" s="46" t="s">
        <v>59</v>
      </c>
      <c r="H10" s="46" t="s">
        <v>60</v>
      </c>
    </row>
    <row r="11" spans="1:45">
      <c r="A11" s="49">
        <v>0</v>
      </c>
      <c r="B11" s="50">
        <f ca="1">C3</f>
        <v>0</v>
      </c>
      <c r="C11" s="51"/>
      <c r="D11" s="52"/>
      <c r="E11" s="51"/>
      <c r="F11" s="52"/>
      <c r="G11" s="51"/>
      <c r="H11" s="49"/>
    </row>
    <row r="12" spans="1:45">
      <c r="A12" s="53">
        <f>A11+1</f>
        <v>1</v>
      </c>
      <c r="B12" s="54">
        <f t="shared" ref="B12:B75" ca="1" si="4">IF(B11&lt;1,0,B11-E12)</f>
        <v>0</v>
      </c>
      <c r="C12" s="55">
        <f ca="1">B11*$D$4</f>
        <v>0</v>
      </c>
      <c r="D12" s="56">
        <f ca="1">IF(B12=0,0,D11+C12)</f>
        <v>0</v>
      </c>
      <c r="E12" s="55">
        <f t="shared" ref="E12:E17" ca="1" si="5">IF(OR(C$6&gt;0,C12&lt;0.01),0,C$8-C12)</f>
        <v>0</v>
      </c>
      <c r="F12" s="56">
        <f t="shared" ref="F12:F43" ca="1" si="6">IF(D12=0,0,F11+E12)</f>
        <v>0</v>
      </c>
      <c r="G12" s="55">
        <f ca="1">C$8*H12</f>
        <v>0</v>
      </c>
      <c r="H12" s="53">
        <f ca="1">IF(E12=0,0,A12-D$6)</f>
        <v>0</v>
      </c>
      <c r="J12" s="32" t="s">
        <v>44</v>
      </c>
    </row>
    <row r="13" spans="1:45">
      <c r="A13" s="53">
        <v>2</v>
      </c>
      <c r="B13" s="54">
        <f ca="1">IF(B12&lt;1,0,B12-E13)</f>
        <v>0</v>
      </c>
      <c r="C13" s="55">
        <f ca="1">IF(+$D$7=4,0,B12*$D$4)</f>
        <v>0</v>
      </c>
      <c r="D13" s="56">
        <f t="shared" ref="D13:D75" ca="1" si="7">IF(B13=0,0,D12+C13)</f>
        <v>0</v>
      </c>
      <c r="E13" s="55">
        <f t="shared" ca="1" si="5"/>
        <v>0</v>
      </c>
      <c r="F13" s="56">
        <f t="shared" ca="1" si="6"/>
        <v>0</v>
      </c>
      <c r="G13" s="55">
        <f t="shared" ref="G13:G76" ca="1" si="8">C$8*H13</f>
        <v>0</v>
      </c>
      <c r="H13" s="53">
        <f t="shared" ref="H13:H76" ca="1" si="9">IF(E13=0,0,A13-D$6)</f>
        <v>0</v>
      </c>
    </row>
    <row r="14" spans="1:45">
      <c r="A14" s="53">
        <v>3</v>
      </c>
      <c r="B14" s="54">
        <f t="shared" ca="1" si="4"/>
        <v>0</v>
      </c>
      <c r="C14" s="55">
        <f ca="1">IF(+$D$7=4,0,B13*$D$4)</f>
        <v>0</v>
      </c>
      <c r="D14" s="56">
        <f t="shared" ca="1" si="7"/>
        <v>0</v>
      </c>
      <c r="E14" s="55">
        <f t="shared" ca="1" si="5"/>
        <v>0</v>
      </c>
      <c r="F14" s="56">
        <f t="shared" ca="1" si="6"/>
        <v>0</v>
      </c>
      <c r="G14" s="55">
        <f t="shared" ca="1" si="8"/>
        <v>0</v>
      </c>
      <c r="H14" s="53">
        <f t="shared" ca="1" si="9"/>
        <v>0</v>
      </c>
    </row>
    <row r="15" spans="1:45">
      <c r="A15" s="53">
        <v>4</v>
      </c>
      <c r="B15" s="54">
        <f t="shared" ca="1" si="4"/>
        <v>0</v>
      </c>
      <c r="C15" s="55">
        <f ca="1">B14*$D$4</f>
        <v>0</v>
      </c>
      <c r="D15" s="56">
        <f t="shared" ca="1" si="7"/>
        <v>0</v>
      </c>
      <c r="E15" s="55">
        <f t="shared" ca="1" si="5"/>
        <v>0</v>
      </c>
      <c r="F15" s="56">
        <f t="shared" ca="1" si="6"/>
        <v>0</v>
      </c>
      <c r="G15" s="55">
        <f t="shared" ca="1" si="8"/>
        <v>0</v>
      </c>
      <c r="H15" s="53">
        <f t="shared" ca="1" si="9"/>
        <v>0</v>
      </c>
    </row>
    <row r="16" spans="1:45">
      <c r="A16" s="53">
        <v>5</v>
      </c>
      <c r="B16" s="54">
        <f t="shared" ca="1" si="4"/>
        <v>0</v>
      </c>
      <c r="C16" s="55">
        <f ca="1">IF(+$D$7=4,0,B15*$D$4)</f>
        <v>0</v>
      </c>
      <c r="D16" s="56">
        <f t="shared" ca="1" si="7"/>
        <v>0</v>
      </c>
      <c r="E16" s="55">
        <f t="shared" ca="1" si="5"/>
        <v>0</v>
      </c>
      <c r="F16" s="56">
        <f t="shared" ca="1" si="6"/>
        <v>0</v>
      </c>
      <c r="G16" s="55">
        <f t="shared" ca="1" si="8"/>
        <v>0</v>
      </c>
      <c r="H16" s="53">
        <f t="shared" ca="1" si="9"/>
        <v>0</v>
      </c>
    </row>
    <row r="17" spans="1:8">
      <c r="A17" s="53">
        <v>6</v>
      </c>
      <c r="B17" s="54">
        <f t="shared" ca="1" si="4"/>
        <v>0</v>
      </c>
      <c r="C17" s="55">
        <f ca="1">IF(+$D$7=4,0,B16*$D$4)</f>
        <v>0</v>
      </c>
      <c r="D17" s="56">
        <f t="shared" ca="1" si="7"/>
        <v>0</v>
      </c>
      <c r="E17" s="55">
        <f t="shared" ca="1" si="5"/>
        <v>0</v>
      </c>
      <c r="F17" s="56">
        <f t="shared" ca="1" si="6"/>
        <v>0</v>
      </c>
      <c r="G17" s="55">
        <f t="shared" ca="1" si="8"/>
        <v>0</v>
      </c>
      <c r="H17" s="53">
        <f t="shared" ca="1" si="9"/>
        <v>0</v>
      </c>
    </row>
    <row r="18" spans="1:8">
      <c r="A18" s="53">
        <v>7</v>
      </c>
      <c r="B18" s="54">
        <f t="shared" ca="1" si="4"/>
        <v>0</v>
      </c>
      <c r="C18" s="55">
        <f ca="1">B17*$D$4</f>
        <v>0</v>
      </c>
      <c r="D18" s="56">
        <f t="shared" ca="1" si="7"/>
        <v>0</v>
      </c>
      <c r="E18" s="55">
        <f t="shared" ref="E18:E23" ca="1" si="10">IF(OR(C$6&gt;0.5,C18&lt;0.01),0,C$8-C18)</f>
        <v>0</v>
      </c>
      <c r="F18" s="56">
        <f t="shared" ca="1" si="6"/>
        <v>0</v>
      </c>
      <c r="G18" s="55">
        <f t="shared" ca="1" si="8"/>
        <v>0</v>
      </c>
      <c r="H18" s="53">
        <f t="shared" ca="1" si="9"/>
        <v>0</v>
      </c>
    </row>
    <row r="19" spans="1:8">
      <c r="A19" s="53">
        <v>8</v>
      </c>
      <c r="B19" s="54">
        <f t="shared" ca="1" si="4"/>
        <v>0</v>
      </c>
      <c r="C19" s="55">
        <f ca="1">IF(+$D$7=4,0,B18*$D$4)</f>
        <v>0</v>
      </c>
      <c r="D19" s="56">
        <f t="shared" ca="1" si="7"/>
        <v>0</v>
      </c>
      <c r="E19" s="55">
        <f t="shared" ca="1" si="10"/>
        <v>0</v>
      </c>
      <c r="F19" s="56">
        <f t="shared" ca="1" si="6"/>
        <v>0</v>
      </c>
      <c r="G19" s="55">
        <f t="shared" ca="1" si="8"/>
        <v>0</v>
      </c>
      <c r="H19" s="53">
        <f t="shared" ca="1" si="9"/>
        <v>0</v>
      </c>
    </row>
    <row r="20" spans="1:8">
      <c r="A20" s="53">
        <v>9</v>
      </c>
      <c r="B20" s="54">
        <f t="shared" ca="1" si="4"/>
        <v>0</v>
      </c>
      <c r="C20" s="55">
        <f ca="1">IF(+$D$7=4,0,B19*$D$4)</f>
        <v>0</v>
      </c>
      <c r="D20" s="56">
        <f t="shared" ca="1" si="7"/>
        <v>0</v>
      </c>
      <c r="E20" s="55">
        <f t="shared" ca="1" si="10"/>
        <v>0</v>
      </c>
      <c r="F20" s="56">
        <f t="shared" ca="1" si="6"/>
        <v>0</v>
      </c>
      <c r="G20" s="55">
        <f t="shared" ca="1" si="8"/>
        <v>0</v>
      </c>
      <c r="H20" s="53">
        <f t="shared" ca="1" si="9"/>
        <v>0</v>
      </c>
    </row>
    <row r="21" spans="1:8">
      <c r="A21" s="53">
        <v>10</v>
      </c>
      <c r="B21" s="54">
        <f t="shared" ca="1" si="4"/>
        <v>0</v>
      </c>
      <c r="C21" s="55">
        <f ca="1">B20*$D$4</f>
        <v>0</v>
      </c>
      <c r="D21" s="56">
        <f t="shared" ca="1" si="7"/>
        <v>0</v>
      </c>
      <c r="E21" s="55">
        <f t="shared" ca="1" si="10"/>
        <v>0</v>
      </c>
      <c r="F21" s="56">
        <f t="shared" ca="1" si="6"/>
        <v>0</v>
      </c>
      <c r="G21" s="55">
        <f t="shared" ca="1" si="8"/>
        <v>0</v>
      </c>
      <c r="H21" s="53">
        <f t="shared" ca="1" si="9"/>
        <v>0</v>
      </c>
    </row>
    <row r="22" spans="1:8">
      <c r="A22" s="53">
        <v>11</v>
      </c>
      <c r="B22" s="54">
        <f t="shared" ca="1" si="4"/>
        <v>0</v>
      </c>
      <c r="C22" s="55">
        <f ca="1">IF(+$D$7=4,0,B21*$D$4)</f>
        <v>0</v>
      </c>
      <c r="D22" s="56">
        <f t="shared" ca="1" si="7"/>
        <v>0</v>
      </c>
      <c r="E22" s="55">
        <f t="shared" ca="1" si="10"/>
        <v>0</v>
      </c>
      <c r="F22" s="56">
        <f t="shared" ca="1" si="6"/>
        <v>0</v>
      </c>
      <c r="G22" s="55">
        <f t="shared" ca="1" si="8"/>
        <v>0</v>
      </c>
      <c r="H22" s="53">
        <f t="shared" ca="1" si="9"/>
        <v>0</v>
      </c>
    </row>
    <row r="23" spans="1:8">
      <c r="A23" s="53">
        <v>12</v>
      </c>
      <c r="B23" s="54">
        <f t="shared" ca="1" si="4"/>
        <v>0</v>
      </c>
      <c r="C23" s="55">
        <f ca="1">IF(+$D$7=4,0,B22*$D$4)</f>
        <v>0</v>
      </c>
      <c r="D23" s="56">
        <f t="shared" ca="1" si="7"/>
        <v>0</v>
      </c>
      <c r="E23" s="55">
        <f t="shared" ca="1" si="10"/>
        <v>0</v>
      </c>
      <c r="F23" s="56">
        <f t="shared" ca="1" si="6"/>
        <v>0</v>
      </c>
      <c r="G23" s="55">
        <f t="shared" ca="1" si="8"/>
        <v>0</v>
      </c>
      <c r="H23" s="53">
        <f t="shared" ca="1" si="9"/>
        <v>0</v>
      </c>
    </row>
    <row r="24" spans="1:8">
      <c r="A24" s="53">
        <v>13</v>
      </c>
      <c r="B24" s="54">
        <f t="shared" ca="1" si="4"/>
        <v>0</v>
      </c>
      <c r="C24" s="55">
        <f ca="1">B23*$D$4</f>
        <v>0</v>
      </c>
      <c r="D24" s="56">
        <f t="shared" ca="1" si="7"/>
        <v>0</v>
      </c>
      <c r="E24" s="55">
        <f t="shared" ref="E24:E29" ca="1" si="11">IF(OR(C$6&gt;1,C24&lt;0.01),0,C$8-C24)</f>
        <v>0</v>
      </c>
      <c r="F24" s="56">
        <f t="shared" ca="1" si="6"/>
        <v>0</v>
      </c>
      <c r="G24" s="55">
        <f t="shared" ca="1" si="8"/>
        <v>0</v>
      </c>
      <c r="H24" s="53">
        <f t="shared" ca="1" si="9"/>
        <v>0</v>
      </c>
    </row>
    <row r="25" spans="1:8">
      <c r="A25" s="53">
        <v>14</v>
      </c>
      <c r="B25" s="54">
        <f t="shared" ca="1" si="4"/>
        <v>0</v>
      </c>
      <c r="C25" s="55">
        <f ca="1">IF(+$D$7=4,0,B24*$D$4)</f>
        <v>0</v>
      </c>
      <c r="D25" s="56">
        <f t="shared" ca="1" si="7"/>
        <v>0</v>
      </c>
      <c r="E25" s="55">
        <f t="shared" ca="1" si="11"/>
        <v>0</v>
      </c>
      <c r="F25" s="56">
        <f t="shared" ca="1" si="6"/>
        <v>0</v>
      </c>
      <c r="G25" s="55">
        <f t="shared" ca="1" si="8"/>
        <v>0</v>
      </c>
      <c r="H25" s="53">
        <f t="shared" ca="1" si="9"/>
        <v>0</v>
      </c>
    </row>
    <row r="26" spans="1:8">
      <c r="A26" s="53">
        <v>15</v>
      </c>
      <c r="B26" s="54">
        <f t="shared" ca="1" si="4"/>
        <v>0</v>
      </c>
      <c r="C26" s="55">
        <f ca="1">IF(+$D$7=4,0,B25*$D$4)</f>
        <v>0</v>
      </c>
      <c r="D26" s="56">
        <f t="shared" ca="1" si="7"/>
        <v>0</v>
      </c>
      <c r="E26" s="55">
        <f t="shared" ca="1" si="11"/>
        <v>0</v>
      </c>
      <c r="F26" s="56">
        <f t="shared" ca="1" si="6"/>
        <v>0</v>
      </c>
      <c r="G26" s="55">
        <f t="shared" ca="1" si="8"/>
        <v>0</v>
      </c>
      <c r="H26" s="53">
        <f t="shared" ca="1" si="9"/>
        <v>0</v>
      </c>
    </row>
    <row r="27" spans="1:8">
      <c r="A27" s="53">
        <v>16</v>
      </c>
      <c r="B27" s="54">
        <f t="shared" ca="1" si="4"/>
        <v>0</v>
      </c>
      <c r="C27" s="55">
        <f ca="1">B26*$D$4</f>
        <v>0</v>
      </c>
      <c r="D27" s="56">
        <f t="shared" ca="1" si="7"/>
        <v>0</v>
      </c>
      <c r="E27" s="55">
        <f t="shared" ca="1" si="11"/>
        <v>0</v>
      </c>
      <c r="F27" s="56">
        <f t="shared" ca="1" si="6"/>
        <v>0</v>
      </c>
      <c r="G27" s="55">
        <f t="shared" ca="1" si="8"/>
        <v>0</v>
      </c>
      <c r="H27" s="53">
        <f t="shared" ca="1" si="9"/>
        <v>0</v>
      </c>
    </row>
    <row r="28" spans="1:8">
      <c r="A28" s="53">
        <v>17</v>
      </c>
      <c r="B28" s="54">
        <f t="shared" ca="1" si="4"/>
        <v>0</v>
      </c>
      <c r="C28" s="55">
        <f ca="1">IF(+$D$7=4,0,B27*$D$4)</f>
        <v>0</v>
      </c>
      <c r="D28" s="56">
        <f t="shared" ca="1" si="7"/>
        <v>0</v>
      </c>
      <c r="E28" s="55">
        <f t="shared" ca="1" si="11"/>
        <v>0</v>
      </c>
      <c r="F28" s="56">
        <f t="shared" ca="1" si="6"/>
        <v>0</v>
      </c>
      <c r="G28" s="55">
        <f t="shared" ca="1" si="8"/>
        <v>0</v>
      </c>
      <c r="H28" s="53">
        <f t="shared" ca="1" si="9"/>
        <v>0</v>
      </c>
    </row>
    <row r="29" spans="1:8">
      <c r="A29" s="53">
        <v>18</v>
      </c>
      <c r="B29" s="54">
        <f t="shared" ca="1" si="4"/>
        <v>0</v>
      </c>
      <c r="C29" s="55">
        <f ca="1">IF(+$D$7=4,0,B28*$D$4)</f>
        <v>0</v>
      </c>
      <c r="D29" s="56">
        <f t="shared" ca="1" si="7"/>
        <v>0</v>
      </c>
      <c r="E29" s="55">
        <f t="shared" ca="1" si="11"/>
        <v>0</v>
      </c>
      <c r="F29" s="56">
        <f t="shared" ca="1" si="6"/>
        <v>0</v>
      </c>
      <c r="G29" s="55">
        <f t="shared" ca="1" si="8"/>
        <v>0</v>
      </c>
      <c r="H29" s="53">
        <f t="shared" ca="1" si="9"/>
        <v>0</v>
      </c>
    </row>
    <row r="30" spans="1:8">
      <c r="A30" s="53">
        <v>19</v>
      </c>
      <c r="B30" s="54">
        <f t="shared" ca="1" si="4"/>
        <v>0</v>
      </c>
      <c r="C30" s="55">
        <f ca="1">B29*$D$4</f>
        <v>0</v>
      </c>
      <c r="D30" s="56">
        <f t="shared" ca="1" si="7"/>
        <v>0</v>
      </c>
      <c r="E30" s="55">
        <f t="shared" ref="E30:E35" ca="1" si="12">IF(OR(C$6&gt;1.5,C30&lt;0.01),0,C$8-C30)</f>
        <v>0</v>
      </c>
      <c r="F30" s="56">
        <f t="shared" ca="1" si="6"/>
        <v>0</v>
      </c>
      <c r="G30" s="55">
        <f t="shared" ca="1" si="8"/>
        <v>0</v>
      </c>
      <c r="H30" s="53">
        <f t="shared" ca="1" si="9"/>
        <v>0</v>
      </c>
    </row>
    <row r="31" spans="1:8">
      <c r="A31" s="53">
        <v>20</v>
      </c>
      <c r="B31" s="54">
        <f t="shared" ca="1" si="4"/>
        <v>0</v>
      </c>
      <c r="C31" s="55">
        <f ca="1">IF(+$D$7=4,0,B30*$D$4)</f>
        <v>0</v>
      </c>
      <c r="D31" s="56">
        <f t="shared" ca="1" si="7"/>
        <v>0</v>
      </c>
      <c r="E31" s="55">
        <f t="shared" ca="1" si="12"/>
        <v>0</v>
      </c>
      <c r="F31" s="56">
        <f t="shared" ca="1" si="6"/>
        <v>0</v>
      </c>
      <c r="G31" s="55">
        <f t="shared" ca="1" si="8"/>
        <v>0</v>
      </c>
      <c r="H31" s="53">
        <f t="shared" ca="1" si="9"/>
        <v>0</v>
      </c>
    </row>
    <row r="32" spans="1:8">
      <c r="A32" s="53">
        <v>21</v>
      </c>
      <c r="B32" s="54">
        <f t="shared" ca="1" si="4"/>
        <v>0</v>
      </c>
      <c r="C32" s="55">
        <f ca="1">IF(+$D$7=4,0,B31*$D$4)</f>
        <v>0</v>
      </c>
      <c r="D32" s="56">
        <f t="shared" ca="1" si="7"/>
        <v>0</v>
      </c>
      <c r="E32" s="55">
        <f t="shared" ca="1" si="12"/>
        <v>0</v>
      </c>
      <c r="F32" s="56">
        <f t="shared" ca="1" si="6"/>
        <v>0</v>
      </c>
      <c r="G32" s="55">
        <f t="shared" ca="1" si="8"/>
        <v>0</v>
      </c>
      <c r="H32" s="53">
        <f t="shared" ca="1" si="9"/>
        <v>0</v>
      </c>
    </row>
    <row r="33" spans="1:8">
      <c r="A33" s="53">
        <v>22</v>
      </c>
      <c r="B33" s="54">
        <f t="shared" ca="1" si="4"/>
        <v>0</v>
      </c>
      <c r="C33" s="55">
        <f ca="1">B32*$D$4</f>
        <v>0</v>
      </c>
      <c r="D33" s="56">
        <f t="shared" ca="1" si="7"/>
        <v>0</v>
      </c>
      <c r="E33" s="55">
        <f t="shared" ca="1" si="12"/>
        <v>0</v>
      </c>
      <c r="F33" s="56">
        <f t="shared" ca="1" si="6"/>
        <v>0</v>
      </c>
      <c r="G33" s="55">
        <f t="shared" ca="1" si="8"/>
        <v>0</v>
      </c>
      <c r="H33" s="53">
        <f t="shared" ca="1" si="9"/>
        <v>0</v>
      </c>
    </row>
    <row r="34" spans="1:8">
      <c r="A34" s="53">
        <v>23</v>
      </c>
      <c r="B34" s="54">
        <f t="shared" ca="1" si="4"/>
        <v>0</v>
      </c>
      <c r="C34" s="55">
        <f ca="1">IF(+$D$7=4,0,B33*$D$4)</f>
        <v>0</v>
      </c>
      <c r="D34" s="56">
        <f t="shared" ca="1" si="7"/>
        <v>0</v>
      </c>
      <c r="E34" s="55">
        <f t="shared" ca="1" si="12"/>
        <v>0</v>
      </c>
      <c r="F34" s="56">
        <f t="shared" ca="1" si="6"/>
        <v>0</v>
      </c>
      <c r="G34" s="55">
        <f t="shared" ca="1" si="8"/>
        <v>0</v>
      </c>
      <c r="H34" s="53">
        <f t="shared" ca="1" si="9"/>
        <v>0</v>
      </c>
    </row>
    <row r="35" spans="1:8">
      <c r="A35" s="53">
        <v>24</v>
      </c>
      <c r="B35" s="54">
        <f t="shared" ca="1" si="4"/>
        <v>0</v>
      </c>
      <c r="C35" s="55">
        <f ca="1">IF(+$D$7=4,0,B34*$D$4)</f>
        <v>0</v>
      </c>
      <c r="D35" s="56">
        <f t="shared" ca="1" si="7"/>
        <v>0</v>
      </c>
      <c r="E35" s="55">
        <f t="shared" ca="1" si="12"/>
        <v>0</v>
      </c>
      <c r="F35" s="56">
        <f t="shared" ca="1" si="6"/>
        <v>0</v>
      </c>
      <c r="G35" s="55">
        <f t="shared" ca="1" si="8"/>
        <v>0</v>
      </c>
      <c r="H35" s="53">
        <f t="shared" ca="1" si="9"/>
        <v>0</v>
      </c>
    </row>
    <row r="36" spans="1:8">
      <c r="A36" s="53">
        <v>25</v>
      </c>
      <c r="B36" s="54">
        <f t="shared" ca="1" si="4"/>
        <v>0</v>
      </c>
      <c r="C36" s="55">
        <f ca="1">B35*$D$4</f>
        <v>0</v>
      </c>
      <c r="D36" s="56">
        <f t="shared" ca="1" si="7"/>
        <v>0</v>
      </c>
      <c r="E36" s="55">
        <f t="shared" ref="E36:E41" ca="1" si="13">IF(OR(C$6&gt;2,C36&lt;0.01),0,C$8-C36)</f>
        <v>0</v>
      </c>
      <c r="F36" s="56">
        <f t="shared" ca="1" si="6"/>
        <v>0</v>
      </c>
      <c r="G36" s="55">
        <f t="shared" ca="1" si="8"/>
        <v>0</v>
      </c>
      <c r="H36" s="53">
        <f t="shared" ca="1" si="9"/>
        <v>0</v>
      </c>
    </row>
    <row r="37" spans="1:8">
      <c r="A37" s="53">
        <v>26</v>
      </c>
      <c r="B37" s="54">
        <f t="shared" ca="1" si="4"/>
        <v>0</v>
      </c>
      <c r="C37" s="55">
        <f ca="1">IF(+$D$7=4,0,B36*$D$4)</f>
        <v>0</v>
      </c>
      <c r="D37" s="56">
        <f t="shared" ca="1" si="7"/>
        <v>0</v>
      </c>
      <c r="E37" s="55">
        <f t="shared" ca="1" si="13"/>
        <v>0</v>
      </c>
      <c r="F37" s="56">
        <f t="shared" ca="1" si="6"/>
        <v>0</v>
      </c>
      <c r="G37" s="55">
        <f t="shared" ca="1" si="8"/>
        <v>0</v>
      </c>
      <c r="H37" s="53">
        <f t="shared" ca="1" si="9"/>
        <v>0</v>
      </c>
    </row>
    <row r="38" spans="1:8">
      <c r="A38" s="53">
        <v>27</v>
      </c>
      <c r="B38" s="54">
        <f t="shared" ca="1" si="4"/>
        <v>0</v>
      </c>
      <c r="C38" s="55">
        <f ca="1">IF(+$D$7=4,0,B37*$D$4)</f>
        <v>0</v>
      </c>
      <c r="D38" s="56">
        <f t="shared" ca="1" si="7"/>
        <v>0</v>
      </c>
      <c r="E38" s="55">
        <f t="shared" ca="1" si="13"/>
        <v>0</v>
      </c>
      <c r="F38" s="56">
        <f t="shared" ca="1" si="6"/>
        <v>0</v>
      </c>
      <c r="G38" s="55">
        <f t="shared" ca="1" si="8"/>
        <v>0</v>
      </c>
      <c r="H38" s="53">
        <f t="shared" ca="1" si="9"/>
        <v>0</v>
      </c>
    </row>
    <row r="39" spans="1:8">
      <c r="A39" s="53">
        <v>28</v>
      </c>
      <c r="B39" s="54">
        <f t="shared" ca="1" si="4"/>
        <v>0</v>
      </c>
      <c r="C39" s="55">
        <f ca="1">B38*$D$4</f>
        <v>0</v>
      </c>
      <c r="D39" s="56">
        <f t="shared" ca="1" si="7"/>
        <v>0</v>
      </c>
      <c r="E39" s="55">
        <f t="shared" ca="1" si="13"/>
        <v>0</v>
      </c>
      <c r="F39" s="56">
        <f t="shared" ca="1" si="6"/>
        <v>0</v>
      </c>
      <c r="G39" s="55">
        <f t="shared" ca="1" si="8"/>
        <v>0</v>
      </c>
      <c r="H39" s="53">
        <f t="shared" ca="1" si="9"/>
        <v>0</v>
      </c>
    </row>
    <row r="40" spans="1:8">
      <c r="A40" s="53">
        <v>29</v>
      </c>
      <c r="B40" s="54">
        <f t="shared" ca="1" si="4"/>
        <v>0</v>
      </c>
      <c r="C40" s="55">
        <f ca="1">IF(+$D$7=4,0,B39*$D$4)</f>
        <v>0</v>
      </c>
      <c r="D40" s="56">
        <f t="shared" ca="1" si="7"/>
        <v>0</v>
      </c>
      <c r="E40" s="55">
        <f t="shared" ca="1" si="13"/>
        <v>0</v>
      </c>
      <c r="F40" s="56">
        <f t="shared" ca="1" si="6"/>
        <v>0</v>
      </c>
      <c r="G40" s="55">
        <f t="shared" ca="1" si="8"/>
        <v>0</v>
      </c>
      <c r="H40" s="53">
        <f t="shared" ca="1" si="9"/>
        <v>0</v>
      </c>
    </row>
    <row r="41" spans="1:8">
      <c r="A41" s="53">
        <v>30</v>
      </c>
      <c r="B41" s="54">
        <f t="shared" ca="1" si="4"/>
        <v>0</v>
      </c>
      <c r="C41" s="55">
        <f ca="1">IF(+$D$7=4,0,B40*$D$4)</f>
        <v>0</v>
      </c>
      <c r="D41" s="56">
        <f t="shared" ca="1" si="7"/>
        <v>0</v>
      </c>
      <c r="E41" s="55">
        <f t="shared" ca="1" si="13"/>
        <v>0</v>
      </c>
      <c r="F41" s="56">
        <f t="shared" ca="1" si="6"/>
        <v>0</v>
      </c>
      <c r="G41" s="55">
        <f t="shared" ca="1" si="8"/>
        <v>0</v>
      </c>
      <c r="H41" s="53">
        <f t="shared" ca="1" si="9"/>
        <v>0</v>
      </c>
    </row>
    <row r="42" spans="1:8">
      <c r="A42" s="53">
        <v>31</v>
      </c>
      <c r="B42" s="54">
        <f t="shared" ca="1" si="4"/>
        <v>0</v>
      </c>
      <c r="C42" s="55">
        <f ca="1">B41*$D$4</f>
        <v>0</v>
      </c>
      <c r="D42" s="56">
        <f t="shared" ca="1" si="7"/>
        <v>0</v>
      </c>
      <c r="E42" s="55">
        <f t="shared" ref="E42:E47" ca="1" si="14">IF(OR(C$6&gt;2.5,C42&lt;0.01),0,C$8-C42)</f>
        <v>0</v>
      </c>
      <c r="F42" s="56">
        <f t="shared" ca="1" si="6"/>
        <v>0</v>
      </c>
      <c r="G42" s="55">
        <f t="shared" ca="1" si="8"/>
        <v>0</v>
      </c>
      <c r="H42" s="53">
        <f t="shared" ca="1" si="9"/>
        <v>0</v>
      </c>
    </row>
    <row r="43" spans="1:8">
      <c r="A43" s="53">
        <v>32</v>
      </c>
      <c r="B43" s="54">
        <f t="shared" ca="1" si="4"/>
        <v>0</v>
      </c>
      <c r="C43" s="55">
        <f ca="1">IF(+$D$7=4,0,B42*$D$4)</f>
        <v>0</v>
      </c>
      <c r="D43" s="56">
        <f t="shared" ca="1" si="7"/>
        <v>0</v>
      </c>
      <c r="E43" s="55">
        <f t="shared" ca="1" si="14"/>
        <v>0</v>
      </c>
      <c r="F43" s="56">
        <f t="shared" ca="1" si="6"/>
        <v>0</v>
      </c>
      <c r="G43" s="55">
        <f t="shared" ca="1" si="8"/>
        <v>0</v>
      </c>
      <c r="H43" s="53">
        <f t="shared" ca="1" si="9"/>
        <v>0</v>
      </c>
    </row>
    <row r="44" spans="1:8">
      <c r="A44" s="53">
        <v>33</v>
      </c>
      <c r="B44" s="54">
        <f t="shared" ca="1" si="4"/>
        <v>0</v>
      </c>
      <c r="C44" s="55">
        <f ca="1">IF(+$D$7=4,0,B43*$D$4)</f>
        <v>0</v>
      </c>
      <c r="D44" s="56">
        <f t="shared" ca="1" si="7"/>
        <v>0</v>
      </c>
      <c r="E44" s="55">
        <f t="shared" ca="1" si="14"/>
        <v>0</v>
      </c>
      <c r="F44" s="56">
        <f ca="1">IF(D44=0,0,F43+E44)</f>
        <v>0</v>
      </c>
      <c r="G44" s="55">
        <f t="shared" ca="1" si="8"/>
        <v>0</v>
      </c>
      <c r="H44" s="53">
        <f t="shared" ca="1" si="9"/>
        <v>0</v>
      </c>
    </row>
    <row r="45" spans="1:8">
      <c r="A45" s="53">
        <v>34</v>
      </c>
      <c r="B45" s="54">
        <f t="shared" ca="1" si="4"/>
        <v>0</v>
      </c>
      <c r="C45" s="55">
        <f ca="1">B44*$D$4</f>
        <v>0</v>
      </c>
      <c r="D45" s="56">
        <f t="shared" ca="1" si="7"/>
        <v>0</v>
      </c>
      <c r="E45" s="55">
        <f t="shared" ca="1" si="14"/>
        <v>0</v>
      </c>
      <c r="F45" s="56">
        <f ca="1">IF(D45=0,0,F44+E45)</f>
        <v>0</v>
      </c>
      <c r="G45" s="55">
        <f t="shared" ca="1" si="8"/>
        <v>0</v>
      </c>
      <c r="H45" s="53">
        <f t="shared" ca="1" si="9"/>
        <v>0</v>
      </c>
    </row>
    <row r="46" spans="1:8">
      <c r="A46" s="53">
        <v>35</v>
      </c>
      <c r="B46" s="54">
        <f t="shared" ca="1" si="4"/>
        <v>0</v>
      </c>
      <c r="C46" s="55">
        <f ca="1">IF(+$D$7=4,0,B45*$D$4)</f>
        <v>0</v>
      </c>
      <c r="D46" s="56">
        <f t="shared" ca="1" si="7"/>
        <v>0</v>
      </c>
      <c r="E46" s="55">
        <f t="shared" ca="1" si="14"/>
        <v>0</v>
      </c>
      <c r="F46" s="56">
        <f ca="1">IF(D46=0,0,F45+E46)</f>
        <v>0</v>
      </c>
      <c r="G46" s="55">
        <f t="shared" ca="1" si="8"/>
        <v>0</v>
      </c>
      <c r="H46" s="53">
        <f t="shared" ca="1" si="9"/>
        <v>0</v>
      </c>
    </row>
    <row r="47" spans="1:8">
      <c r="A47" s="53">
        <v>36</v>
      </c>
      <c r="B47" s="54">
        <f t="shared" ca="1" si="4"/>
        <v>0</v>
      </c>
      <c r="C47" s="55">
        <f ca="1">IF(+$D$7=4,0,B46*$D$4)</f>
        <v>0</v>
      </c>
      <c r="D47" s="56">
        <f t="shared" ca="1" si="7"/>
        <v>0</v>
      </c>
      <c r="E47" s="55">
        <f t="shared" ca="1" si="14"/>
        <v>0</v>
      </c>
      <c r="F47" s="56">
        <f ca="1">IF(D47=0,0,F46+E47)</f>
        <v>0</v>
      </c>
      <c r="G47" s="55">
        <f t="shared" ca="1" si="8"/>
        <v>0</v>
      </c>
      <c r="H47" s="53">
        <f t="shared" ca="1" si="9"/>
        <v>0</v>
      </c>
    </row>
    <row r="48" spans="1:8">
      <c r="A48" s="53">
        <v>37</v>
      </c>
      <c r="B48" s="54">
        <f t="shared" ca="1" si="4"/>
        <v>0</v>
      </c>
      <c r="C48" s="55">
        <f ca="1">B47*$D$4</f>
        <v>0</v>
      </c>
      <c r="D48" s="56">
        <f t="shared" ca="1" si="7"/>
        <v>0</v>
      </c>
      <c r="E48" s="55">
        <f t="shared" ref="E48:E53" ca="1" si="15">IF(OR(C$6&gt;3,C48&lt;0.01),0,C$8-C48)</f>
        <v>0</v>
      </c>
      <c r="F48" s="56">
        <f t="shared" ref="F48:F111" ca="1" si="16">IF(D48=0,0,F47+E48)</f>
        <v>0</v>
      </c>
      <c r="G48" s="55">
        <f t="shared" ca="1" si="8"/>
        <v>0</v>
      </c>
      <c r="H48" s="53">
        <f t="shared" ca="1" si="9"/>
        <v>0</v>
      </c>
    </row>
    <row r="49" spans="1:8">
      <c r="A49" s="53">
        <v>38</v>
      </c>
      <c r="B49" s="54">
        <f t="shared" ca="1" si="4"/>
        <v>0</v>
      </c>
      <c r="C49" s="55">
        <f ca="1">IF(+$D$7=4,0,B48*$D$4)</f>
        <v>0</v>
      </c>
      <c r="D49" s="56">
        <f t="shared" ca="1" si="7"/>
        <v>0</v>
      </c>
      <c r="E49" s="55">
        <f t="shared" ca="1" si="15"/>
        <v>0</v>
      </c>
      <c r="F49" s="56">
        <f t="shared" ca="1" si="16"/>
        <v>0</v>
      </c>
      <c r="G49" s="55">
        <f t="shared" ca="1" si="8"/>
        <v>0</v>
      </c>
      <c r="H49" s="53">
        <f t="shared" ca="1" si="9"/>
        <v>0</v>
      </c>
    </row>
    <row r="50" spans="1:8">
      <c r="A50" s="53">
        <v>39</v>
      </c>
      <c r="B50" s="54">
        <f t="shared" ca="1" si="4"/>
        <v>0</v>
      </c>
      <c r="C50" s="55">
        <f ca="1">IF(+$D$7=4,0,B49*$D$4)</f>
        <v>0</v>
      </c>
      <c r="D50" s="56">
        <f t="shared" ca="1" si="7"/>
        <v>0</v>
      </c>
      <c r="E50" s="55">
        <f t="shared" ca="1" si="15"/>
        <v>0</v>
      </c>
      <c r="F50" s="56">
        <f t="shared" ca="1" si="16"/>
        <v>0</v>
      </c>
      <c r="G50" s="55">
        <f t="shared" ca="1" si="8"/>
        <v>0</v>
      </c>
      <c r="H50" s="53">
        <f t="shared" ca="1" si="9"/>
        <v>0</v>
      </c>
    </row>
    <row r="51" spans="1:8">
      <c r="A51" s="53">
        <v>40</v>
      </c>
      <c r="B51" s="54">
        <f t="shared" ca="1" si="4"/>
        <v>0</v>
      </c>
      <c r="C51" s="55">
        <f ca="1">B50*$D$4</f>
        <v>0</v>
      </c>
      <c r="D51" s="56">
        <f t="shared" ca="1" si="7"/>
        <v>0</v>
      </c>
      <c r="E51" s="55">
        <f t="shared" ca="1" si="15"/>
        <v>0</v>
      </c>
      <c r="F51" s="56">
        <f t="shared" ca="1" si="16"/>
        <v>0</v>
      </c>
      <c r="G51" s="55">
        <f t="shared" ca="1" si="8"/>
        <v>0</v>
      </c>
      <c r="H51" s="53">
        <f t="shared" ca="1" si="9"/>
        <v>0</v>
      </c>
    </row>
    <row r="52" spans="1:8">
      <c r="A52" s="53">
        <v>41</v>
      </c>
      <c r="B52" s="54">
        <f t="shared" ca="1" si="4"/>
        <v>0</v>
      </c>
      <c r="C52" s="55">
        <f ca="1">IF(+$D$7=4,0,B51*$D$4)</f>
        <v>0</v>
      </c>
      <c r="D52" s="56">
        <f t="shared" ca="1" si="7"/>
        <v>0</v>
      </c>
      <c r="E52" s="55">
        <f t="shared" ca="1" si="15"/>
        <v>0</v>
      </c>
      <c r="F52" s="56">
        <f t="shared" ca="1" si="16"/>
        <v>0</v>
      </c>
      <c r="G52" s="55">
        <f t="shared" ca="1" si="8"/>
        <v>0</v>
      </c>
      <c r="H52" s="53">
        <f t="shared" ca="1" si="9"/>
        <v>0</v>
      </c>
    </row>
    <row r="53" spans="1:8">
      <c r="A53" s="53">
        <v>42</v>
      </c>
      <c r="B53" s="54">
        <f t="shared" ca="1" si="4"/>
        <v>0</v>
      </c>
      <c r="C53" s="55">
        <f ca="1">IF(+$D$7=4,0,B52*$D$4)</f>
        <v>0</v>
      </c>
      <c r="D53" s="56">
        <f t="shared" ca="1" si="7"/>
        <v>0</v>
      </c>
      <c r="E53" s="55">
        <f t="shared" ca="1" si="15"/>
        <v>0</v>
      </c>
      <c r="F53" s="56">
        <f t="shared" ca="1" si="16"/>
        <v>0</v>
      </c>
      <c r="G53" s="55">
        <f t="shared" ca="1" si="8"/>
        <v>0</v>
      </c>
      <c r="H53" s="53">
        <f t="shared" ca="1" si="9"/>
        <v>0</v>
      </c>
    </row>
    <row r="54" spans="1:8">
      <c r="A54" s="53">
        <v>43</v>
      </c>
      <c r="B54" s="54">
        <f t="shared" ca="1" si="4"/>
        <v>0</v>
      </c>
      <c r="C54" s="55">
        <f ca="1">B53*$D$4</f>
        <v>0</v>
      </c>
      <c r="D54" s="56">
        <f t="shared" ca="1" si="7"/>
        <v>0</v>
      </c>
      <c r="E54" s="55">
        <f t="shared" ref="E54:E59" ca="1" si="17">IF(OR(C$6&gt;3.5,C54&lt;0.01),0,C$8-C54)</f>
        <v>0</v>
      </c>
      <c r="F54" s="56">
        <f t="shared" ca="1" si="16"/>
        <v>0</v>
      </c>
      <c r="G54" s="55">
        <f t="shared" ca="1" si="8"/>
        <v>0</v>
      </c>
      <c r="H54" s="53">
        <f t="shared" ca="1" si="9"/>
        <v>0</v>
      </c>
    </row>
    <row r="55" spans="1:8">
      <c r="A55" s="53">
        <v>44</v>
      </c>
      <c r="B55" s="54">
        <f t="shared" ca="1" si="4"/>
        <v>0</v>
      </c>
      <c r="C55" s="55">
        <f ca="1">IF(+$D$7=4,0,B54*$D$4)</f>
        <v>0</v>
      </c>
      <c r="D55" s="56">
        <f t="shared" ca="1" si="7"/>
        <v>0</v>
      </c>
      <c r="E55" s="55">
        <f t="shared" ca="1" si="17"/>
        <v>0</v>
      </c>
      <c r="F55" s="56">
        <f t="shared" ca="1" si="16"/>
        <v>0</v>
      </c>
      <c r="G55" s="55">
        <f t="shared" ca="1" si="8"/>
        <v>0</v>
      </c>
      <c r="H55" s="53">
        <f t="shared" ca="1" si="9"/>
        <v>0</v>
      </c>
    </row>
    <row r="56" spans="1:8">
      <c r="A56" s="53">
        <v>45</v>
      </c>
      <c r="B56" s="54">
        <f t="shared" ca="1" si="4"/>
        <v>0</v>
      </c>
      <c r="C56" s="55">
        <f ca="1">IF(+$D$7=4,0,B55*$D$4)</f>
        <v>0</v>
      </c>
      <c r="D56" s="56">
        <f t="shared" ca="1" si="7"/>
        <v>0</v>
      </c>
      <c r="E56" s="55">
        <f t="shared" ca="1" si="17"/>
        <v>0</v>
      </c>
      <c r="F56" s="56">
        <f t="shared" ca="1" si="16"/>
        <v>0</v>
      </c>
      <c r="G56" s="55">
        <f t="shared" ca="1" si="8"/>
        <v>0</v>
      </c>
      <c r="H56" s="53">
        <f t="shared" ca="1" si="9"/>
        <v>0</v>
      </c>
    </row>
    <row r="57" spans="1:8">
      <c r="A57" s="53">
        <v>46</v>
      </c>
      <c r="B57" s="54">
        <f t="shared" ca="1" si="4"/>
        <v>0</v>
      </c>
      <c r="C57" s="55">
        <f ca="1">B56*$D$4</f>
        <v>0</v>
      </c>
      <c r="D57" s="56">
        <f t="shared" ca="1" si="7"/>
        <v>0</v>
      </c>
      <c r="E57" s="55">
        <f t="shared" ca="1" si="17"/>
        <v>0</v>
      </c>
      <c r="F57" s="56">
        <f t="shared" ca="1" si="16"/>
        <v>0</v>
      </c>
      <c r="G57" s="55">
        <f t="shared" ca="1" si="8"/>
        <v>0</v>
      </c>
      <c r="H57" s="53">
        <f t="shared" ca="1" si="9"/>
        <v>0</v>
      </c>
    </row>
    <row r="58" spans="1:8">
      <c r="A58" s="53">
        <v>47</v>
      </c>
      <c r="B58" s="54">
        <f t="shared" ca="1" si="4"/>
        <v>0</v>
      </c>
      <c r="C58" s="55">
        <f t="shared" ref="C58:C122" ca="1" si="18">IF(+$D$7=4,0,B57*$D$4)</f>
        <v>0</v>
      </c>
      <c r="D58" s="56">
        <f t="shared" ca="1" si="7"/>
        <v>0</v>
      </c>
      <c r="E58" s="55">
        <f t="shared" ca="1" si="17"/>
        <v>0</v>
      </c>
      <c r="F58" s="56">
        <f t="shared" ca="1" si="16"/>
        <v>0</v>
      </c>
      <c r="G58" s="55">
        <f t="shared" ca="1" si="8"/>
        <v>0</v>
      </c>
      <c r="H58" s="53">
        <f t="shared" ca="1" si="9"/>
        <v>0</v>
      </c>
    </row>
    <row r="59" spans="1:8">
      <c r="A59" s="53">
        <v>48</v>
      </c>
      <c r="B59" s="54">
        <f t="shared" ca="1" si="4"/>
        <v>0</v>
      </c>
      <c r="C59" s="55">
        <f t="shared" ca="1" si="18"/>
        <v>0</v>
      </c>
      <c r="D59" s="56">
        <f t="shared" ca="1" si="7"/>
        <v>0</v>
      </c>
      <c r="E59" s="55">
        <f t="shared" ca="1" si="17"/>
        <v>0</v>
      </c>
      <c r="F59" s="56">
        <f t="shared" ca="1" si="16"/>
        <v>0</v>
      </c>
      <c r="G59" s="55">
        <f t="shared" ca="1" si="8"/>
        <v>0</v>
      </c>
      <c r="H59" s="53">
        <f t="shared" ca="1" si="9"/>
        <v>0</v>
      </c>
    </row>
    <row r="60" spans="1:8">
      <c r="A60" s="53">
        <v>49</v>
      </c>
      <c r="B60" s="54">
        <f t="shared" ca="1" si="4"/>
        <v>0</v>
      </c>
      <c r="C60" s="55">
        <f ca="1">B59*$D$4</f>
        <v>0</v>
      </c>
      <c r="D60" s="56">
        <f t="shared" ca="1" si="7"/>
        <v>0</v>
      </c>
      <c r="E60" s="55">
        <f t="shared" ref="E60:E65" ca="1" si="19">IF(OR(C$6&gt;4,C60&lt;0.01),0,C$8-C60)</f>
        <v>0</v>
      </c>
      <c r="F60" s="56">
        <f t="shared" ca="1" si="16"/>
        <v>0</v>
      </c>
      <c r="G60" s="55">
        <f t="shared" ca="1" si="8"/>
        <v>0</v>
      </c>
      <c r="H60" s="53">
        <f t="shared" ca="1" si="9"/>
        <v>0</v>
      </c>
    </row>
    <row r="61" spans="1:8">
      <c r="A61" s="53">
        <v>50</v>
      </c>
      <c r="B61" s="54">
        <f t="shared" ca="1" si="4"/>
        <v>0</v>
      </c>
      <c r="C61" s="55">
        <f t="shared" ca="1" si="18"/>
        <v>0</v>
      </c>
      <c r="D61" s="56">
        <f t="shared" ca="1" si="7"/>
        <v>0</v>
      </c>
      <c r="E61" s="55">
        <f t="shared" ca="1" si="19"/>
        <v>0</v>
      </c>
      <c r="F61" s="56">
        <f t="shared" ca="1" si="16"/>
        <v>0</v>
      </c>
      <c r="G61" s="55">
        <f t="shared" ca="1" si="8"/>
        <v>0</v>
      </c>
      <c r="H61" s="53">
        <f t="shared" ca="1" si="9"/>
        <v>0</v>
      </c>
    </row>
    <row r="62" spans="1:8">
      <c r="A62" s="53">
        <v>51</v>
      </c>
      <c r="B62" s="54">
        <f t="shared" ca="1" si="4"/>
        <v>0</v>
      </c>
      <c r="C62" s="55">
        <f t="shared" ca="1" si="18"/>
        <v>0</v>
      </c>
      <c r="D62" s="56">
        <f t="shared" ca="1" si="7"/>
        <v>0</v>
      </c>
      <c r="E62" s="55">
        <f t="shared" ca="1" si="19"/>
        <v>0</v>
      </c>
      <c r="F62" s="56">
        <f t="shared" ca="1" si="16"/>
        <v>0</v>
      </c>
      <c r="G62" s="55">
        <f t="shared" ca="1" si="8"/>
        <v>0</v>
      </c>
      <c r="H62" s="53">
        <f t="shared" ca="1" si="9"/>
        <v>0</v>
      </c>
    </row>
    <row r="63" spans="1:8">
      <c r="A63" s="53">
        <v>52</v>
      </c>
      <c r="B63" s="54">
        <f t="shared" ca="1" si="4"/>
        <v>0</v>
      </c>
      <c r="C63" s="55">
        <f ca="1">B62*$D$4</f>
        <v>0</v>
      </c>
      <c r="D63" s="56">
        <f t="shared" ca="1" si="7"/>
        <v>0</v>
      </c>
      <c r="E63" s="55">
        <f t="shared" ca="1" si="19"/>
        <v>0</v>
      </c>
      <c r="F63" s="56">
        <f t="shared" ca="1" si="16"/>
        <v>0</v>
      </c>
      <c r="G63" s="55">
        <f t="shared" ca="1" si="8"/>
        <v>0</v>
      </c>
      <c r="H63" s="53">
        <f t="shared" ca="1" si="9"/>
        <v>0</v>
      </c>
    </row>
    <row r="64" spans="1:8">
      <c r="A64" s="53">
        <v>53</v>
      </c>
      <c r="B64" s="54">
        <f t="shared" ca="1" si="4"/>
        <v>0</v>
      </c>
      <c r="C64" s="55">
        <f t="shared" ca="1" si="18"/>
        <v>0</v>
      </c>
      <c r="D64" s="56">
        <f t="shared" ca="1" si="7"/>
        <v>0</v>
      </c>
      <c r="E64" s="55">
        <f t="shared" ca="1" si="19"/>
        <v>0</v>
      </c>
      <c r="F64" s="56">
        <f t="shared" ca="1" si="16"/>
        <v>0</v>
      </c>
      <c r="G64" s="55">
        <f t="shared" ca="1" si="8"/>
        <v>0</v>
      </c>
      <c r="H64" s="53">
        <f t="shared" ca="1" si="9"/>
        <v>0</v>
      </c>
    </row>
    <row r="65" spans="1:8">
      <c r="A65" s="53">
        <v>54</v>
      </c>
      <c r="B65" s="54">
        <f t="shared" ca="1" si="4"/>
        <v>0</v>
      </c>
      <c r="C65" s="55">
        <f t="shared" ca="1" si="18"/>
        <v>0</v>
      </c>
      <c r="D65" s="56">
        <f t="shared" ca="1" si="7"/>
        <v>0</v>
      </c>
      <c r="E65" s="55">
        <f t="shared" ca="1" si="19"/>
        <v>0</v>
      </c>
      <c r="F65" s="56">
        <f t="shared" ca="1" si="16"/>
        <v>0</v>
      </c>
      <c r="G65" s="55">
        <f t="shared" ca="1" si="8"/>
        <v>0</v>
      </c>
      <c r="H65" s="53">
        <f t="shared" ca="1" si="9"/>
        <v>0</v>
      </c>
    </row>
    <row r="66" spans="1:8">
      <c r="A66" s="53">
        <v>55</v>
      </c>
      <c r="B66" s="54">
        <f t="shared" ca="1" si="4"/>
        <v>0</v>
      </c>
      <c r="C66" s="55">
        <f ca="1">B65*$D$4</f>
        <v>0</v>
      </c>
      <c r="D66" s="56">
        <f t="shared" ca="1" si="7"/>
        <v>0</v>
      </c>
      <c r="E66" s="55">
        <f t="shared" ref="E66:E71" ca="1" si="20">IF(OR(C$6&gt;4.5,C66&lt;0.01),0,C$8-C66)</f>
        <v>0</v>
      </c>
      <c r="F66" s="56">
        <f t="shared" ca="1" si="16"/>
        <v>0</v>
      </c>
      <c r="G66" s="55">
        <f t="shared" ca="1" si="8"/>
        <v>0</v>
      </c>
      <c r="H66" s="53">
        <f t="shared" ca="1" si="9"/>
        <v>0</v>
      </c>
    </row>
    <row r="67" spans="1:8">
      <c r="A67" s="53">
        <v>56</v>
      </c>
      <c r="B67" s="54">
        <f t="shared" ca="1" si="4"/>
        <v>0</v>
      </c>
      <c r="C67" s="55">
        <f t="shared" ca="1" si="18"/>
        <v>0</v>
      </c>
      <c r="D67" s="56">
        <f t="shared" ca="1" si="7"/>
        <v>0</v>
      </c>
      <c r="E67" s="55">
        <f t="shared" ca="1" si="20"/>
        <v>0</v>
      </c>
      <c r="F67" s="56">
        <f t="shared" ca="1" si="16"/>
        <v>0</v>
      </c>
      <c r="G67" s="55">
        <f t="shared" ca="1" si="8"/>
        <v>0</v>
      </c>
      <c r="H67" s="53">
        <f t="shared" ca="1" si="9"/>
        <v>0</v>
      </c>
    </row>
    <row r="68" spans="1:8">
      <c r="A68" s="53">
        <v>57</v>
      </c>
      <c r="B68" s="54">
        <f t="shared" ca="1" si="4"/>
        <v>0</v>
      </c>
      <c r="C68" s="55">
        <f t="shared" ca="1" si="18"/>
        <v>0</v>
      </c>
      <c r="D68" s="56">
        <f t="shared" ca="1" si="7"/>
        <v>0</v>
      </c>
      <c r="E68" s="55">
        <f t="shared" ca="1" si="20"/>
        <v>0</v>
      </c>
      <c r="F68" s="56">
        <f t="shared" ca="1" si="16"/>
        <v>0</v>
      </c>
      <c r="G68" s="55">
        <f t="shared" ca="1" si="8"/>
        <v>0</v>
      </c>
      <c r="H68" s="53">
        <f t="shared" ca="1" si="9"/>
        <v>0</v>
      </c>
    </row>
    <row r="69" spans="1:8">
      <c r="A69" s="53">
        <v>58</v>
      </c>
      <c r="B69" s="54">
        <f t="shared" ca="1" si="4"/>
        <v>0</v>
      </c>
      <c r="C69" s="55">
        <f ca="1">B68*$D$4</f>
        <v>0</v>
      </c>
      <c r="D69" s="56">
        <f t="shared" ca="1" si="7"/>
        <v>0</v>
      </c>
      <c r="E69" s="55">
        <f t="shared" ca="1" si="20"/>
        <v>0</v>
      </c>
      <c r="F69" s="56">
        <f t="shared" ca="1" si="16"/>
        <v>0</v>
      </c>
      <c r="G69" s="55">
        <f t="shared" ca="1" si="8"/>
        <v>0</v>
      </c>
      <c r="H69" s="53">
        <f t="shared" ca="1" si="9"/>
        <v>0</v>
      </c>
    </row>
    <row r="70" spans="1:8">
      <c r="A70" s="53">
        <v>59</v>
      </c>
      <c r="B70" s="54">
        <f t="shared" ca="1" si="4"/>
        <v>0</v>
      </c>
      <c r="C70" s="55">
        <f t="shared" ca="1" si="18"/>
        <v>0</v>
      </c>
      <c r="D70" s="56">
        <f t="shared" ca="1" si="7"/>
        <v>0</v>
      </c>
      <c r="E70" s="55">
        <f t="shared" ca="1" si="20"/>
        <v>0</v>
      </c>
      <c r="F70" s="56">
        <f t="shared" ca="1" si="16"/>
        <v>0</v>
      </c>
      <c r="G70" s="55">
        <f t="shared" ca="1" si="8"/>
        <v>0</v>
      </c>
      <c r="H70" s="53">
        <f t="shared" ca="1" si="9"/>
        <v>0</v>
      </c>
    </row>
    <row r="71" spans="1:8">
      <c r="A71" s="53">
        <v>60</v>
      </c>
      <c r="B71" s="54">
        <f t="shared" ca="1" si="4"/>
        <v>0</v>
      </c>
      <c r="C71" s="55">
        <f t="shared" ca="1" si="18"/>
        <v>0</v>
      </c>
      <c r="D71" s="56">
        <f t="shared" ca="1" si="7"/>
        <v>0</v>
      </c>
      <c r="E71" s="55">
        <f t="shared" ca="1" si="20"/>
        <v>0</v>
      </c>
      <c r="F71" s="56">
        <f t="shared" ca="1" si="16"/>
        <v>0</v>
      </c>
      <c r="G71" s="55">
        <f t="shared" ca="1" si="8"/>
        <v>0</v>
      </c>
      <c r="H71" s="53">
        <f t="shared" ca="1" si="9"/>
        <v>0</v>
      </c>
    </row>
    <row r="72" spans="1:8">
      <c r="A72" s="53">
        <v>61</v>
      </c>
      <c r="B72" s="54">
        <f t="shared" ca="1" si="4"/>
        <v>0</v>
      </c>
      <c r="C72" s="55">
        <f ca="1">B71*$D$4</f>
        <v>0</v>
      </c>
      <c r="D72" s="56">
        <f t="shared" ca="1" si="7"/>
        <v>0</v>
      </c>
      <c r="E72" s="55">
        <f t="shared" ref="E72:E77" ca="1" si="21">IF(OR(C$6&gt;5,C72&lt;0.01),0,C$8-C72)</f>
        <v>0</v>
      </c>
      <c r="F72" s="56">
        <f t="shared" ca="1" si="16"/>
        <v>0</v>
      </c>
      <c r="G72" s="55">
        <f t="shared" ca="1" si="8"/>
        <v>0</v>
      </c>
      <c r="H72" s="53">
        <f t="shared" ca="1" si="9"/>
        <v>0</v>
      </c>
    </row>
    <row r="73" spans="1:8">
      <c r="A73" s="53">
        <v>62</v>
      </c>
      <c r="B73" s="54">
        <f t="shared" ca="1" si="4"/>
        <v>0</v>
      </c>
      <c r="C73" s="55">
        <f t="shared" ca="1" si="18"/>
        <v>0</v>
      </c>
      <c r="D73" s="56">
        <f t="shared" ca="1" si="7"/>
        <v>0</v>
      </c>
      <c r="E73" s="55">
        <f t="shared" ca="1" si="21"/>
        <v>0</v>
      </c>
      <c r="F73" s="56">
        <f t="shared" ca="1" si="16"/>
        <v>0</v>
      </c>
      <c r="G73" s="55">
        <f t="shared" ca="1" si="8"/>
        <v>0</v>
      </c>
      <c r="H73" s="53">
        <f t="shared" ca="1" si="9"/>
        <v>0</v>
      </c>
    </row>
    <row r="74" spans="1:8">
      <c r="A74" s="53">
        <v>63</v>
      </c>
      <c r="B74" s="54">
        <f t="shared" ca="1" si="4"/>
        <v>0</v>
      </c>
      <c r="C74" s="55">
        <f t="shared" ca="1" si="18"/>
        <v>0</v>
      </c>
      <c r="D74" s="56">
        <f t="shared" ca="1" si="7"/>
        <v>0</v>
      </c>
      <c r="E74" s="55">
        <f t="shared" ca="1" si="21"/>
        <v>0</v>
      </c>
      <c r="F74" s="56">
        <f t="shared" ca="1" si="16"/>
        <v>0</v>
      </c>
      <c r="G74" s="55">
        <f t="shared" ca="1" si="8"/>
        <v>0</v>
      </c>
      <c r="H74" s="53">
        <f t="shared" ca="1" si="9"/>
        <v>0</v>
      </c>
    </row>
    <row r="75" spans="1:8">
      <c r="A75" s="53">
        <v>64</v>
      </c>
      <c r="B75" s="54">
        <f t="shared" ca="1" si="4"/>
        <v>0</v>
      </c>
      <c r="C75" s="55">
        <f ca="1">B74*$D$4</f>
        <v>0</v>
      </c>
      <c r="D75" s="56">
        <f t="shared" ca="1" si="7"/>
        <v>0</v>
      </c>
      <c r="E75" s="55">
        <f t="shared" ca="1" si="21"/>
        <v>0</v>
      </c>
      <c r="F75" s="56">
        <f t="shared" ca="1" si="16"/>
        <v>0</v>
      </c>
      <c r="G75" s="55">
        <f t="shared" ca="1" si="8"/>
        <v>0</v>
      </c>
      <c r="H75" s="53">
        <f t="shared" ca="1" si="9"/>
        <v>0</v>
      </c>
    </row>
    <row r="76" spans="1:8">
      <c r="A76" s="53">
        <v>65</v>
      </c>
      <c r="B76" s="54">
        <f t="shared" ref="B76:B139" ca="1" si="22">IF(B75&lt;1,0,B75-E76)</f>
        <v>0</v>
      </c>
      <c r="C76" s="55">
        <f t="shared" ca="1" si="18"/>
        <v>0</v>
      </c>
      <c r="D76" s="56">
        <f t="shared" ref="D76:D139" ca="1" si="23">IF(B76=0,0,D75+C76)</f>
        <v>0</v>
      </c>
      <c r="E76" s="55">
        <f t="shared" ca="1" si="21"/>
        <v>0</v>
      </c>
      <c r="F76" s="56">
        <f t="shared" ca="1" si="16"/>
        <v>0</v>
      </c>
      <c r="G76" s="55">
        <f t="shared" ca="1" si="8"/>
        <v>0</v>
      </c>
      <c r="H76" s="53">
        <f t="shared" ca="1" si="9"/>
        <v>0</v>
      </c>
    </row>
    <row r="77" spans="1:8">
      <c r="A77" s="53">
        <v>66</v>
      </c>
      <c r="B77" s="54">
        <f t="shared" ca="1" si="22"/>
        <v>0</v>
      </c>
      <c r="C77" s="55">
        <f t="shared" ca="1" si="18"/>
        <v>0</v>
      </c>
      <c r="D77" s="56">
        <f t="shared" ca="1" si="23"/>
        <v>0</v>
      </c>
      <c r="E77" s="55">
        <f t="shared" ca="1" si="21"/>
        <v>0</v>
      </c>
      <c r="F77" s="56">
        <f t="shared" ca="1" si="16"/>
        <v>0</v>
      </c>
      <c r="G77" s="55">
        <f t="shared" ref="G77:G140" ca="1" si="24">C$8*H77</f>
        <v>0</v>
      </c>
      <c r="H77" s="53">
        <f t="shared" ref="H77:H140" ca="1" si="25">IF(E77=0,0,A77-D$6)</f>
        <v>0</v>
      </c>
    </row>
    <row r="78" spans="1:8">
      <c r="A78" s="53">
        <v>67</v>
      </c>
      <c r="B78" s="54">
        <f t="shared" ca="1" si="22"/>
        <v>0</v>
      </c>
      <c r="C78" s="55">
        <f ca="1">B77*$D$4</f>
        <v>0</v>
      </c>
      <c r="D78" s="56">
        <f t="shared" ca="1" si="23"/>
        <v>0</v>
      </c>
      <c r="E78" s="55">
        <f t="shared" ref="E78:E83" ca="1" si="26">IF(OR(C$6&gt;5.5,C78&lt;0.01),0,C$8-C78)</f>
        <v>0</v>
      </c>
      <c r="F78" s="56">
        <f t="shared" ca="1" si="16"/>
        <v>0</v>
      </c>
      <c r="G78" s="55">
        <f t="shared" ca="1" si="24"/>
        <v>0</v>
      </c>
      <c r="H78" s="53">
        <f t="shared" ca="1" si="25"/>
        <v>0</v>
      </c>
    </row>
    <row r="79" spans="1:8">
      <c r="A79" s="53">
        <v>68</v>
      </c>
      <c r="B79" s="54">
        <f t="shared" ca="1" si="22"/>
        <v>0</v>
      </c>
      <c r="C79" s="55">
        <f t="shared" ca="1" si="18"/>
        <v>0</v>
      </c>
      <c r="D79" s="56">
        <f t="shared" ca="1" si="23"/>
        <v>0</v>
      </c>
      <c r="E79" s="55">
        <f t="shared" ca="1" si="26"/>
        <v>0</v>
      </c>
      <c r="F79" s="56">
        <f t="shared" ca="1" si="16"/>
        <v>0</v>
      </c>
      <c r="G79" s="55">
        <f t="shared" ca="1" si="24"/>
        <v>0</v>
      </c>
      <c r="H79" s="53">
        <f t="shared" ca="1" si="25"/>
        <v>0</v>
      </c>
    </row>
    <row r="80" spans="1:8">
      <c r="A80" s="53">
        <v>69</v>
      </c>
      <c r="B80" s="54">
        <f t="shared" ca="1" si="22"/>
        <v>0</v>
      </c>
      <c r="C80" s="55">
        <f t="shared" ca="1" si="18"/>
        <v>0</v>
      </c>
      <c r="D80" s="56">
        <f t="shared" ca="1" si="23"/>
        <v>0</v>
      </c>
      <c r="E80" s="55">
        <f t="shared" ca="1" si="26"/>
        <v>0</v>
      </c>
      <c r="F80" s="56">
        <f t="shared" ca="1" si="16"/>
        <v>0</v>
      </c>
      <c r="G80" s="55">
        <f t="shared" ca="1" si="24"/>
        <v>0</v>
      </c>
      <c r="H80" s="53">
        <f t="shared" ca="1" si="25"/>
        <v>0</v>
      </c>
    </row>
    <row r="81" spans="1:8">
      <c r="A81" s="53">
        <v>70</v>
      </c>
      <c r="B81" s="54">
        <f t="shared" ca="1" si="22"/>
        <v>0</v>
      </c>
      <c r="C81" s="55">
        <f ca="1">B80*$D$4</f>
        <v>0</v>
      </c>
      <c r="D81" s="56">
        <f t="shared" ca="1" si="23"/>
        <v>0</v>
      </c>
      <c r="E81" s="55">
        <f t="shared" ca="1" si="26"/>
        <v>0</v>
      </c>
      <c r="F81" s="56">
        <f t="shared" ca="1" si="16"/>
        <v>0</v>
      </c>
      <c r="G81" s="55">
        <f t="shared" ca="1" si="24"/>
        <v>0</v>
      </c>
      <c r="H81" s="53">
        <f t="shared" ca="1" si="25"/>
        <v>0</v>
      </c>
    </row>
    <row r="82" spans="1:8">
      <c r="A82" s="53">
        <v>71</v>
      </c>
      <c r="B82" s="54">
        <f t="shared" ca="1" si="22"/>
        <v>0</v>
      </c>
      <c r="C82" s="55">
        <f t="shared" ca="1" si="18"/>
        <v>0</v>
      </c>
      <c r="D82" s="56">
        <f t="shared" ca="1" si="23"/>
        <v>0</v>
      </c>
      <c r="E82" s="55">
        <f t="shared" ca="1" si="26"/>
        <v>0</v>
      </c>
      <c r="F82" s="56">
        <f t="shared" ca="1" si="16"/>
        <v>0</v>
      </c>
      <c r="G82" s="55">
        <f t="shared" ca="1" si="24"/>
        <v>0</v>
      </c>
      <c r="H82" s="53">
        <f t="shared" ca="1" si="25"/>
        <v>0</v>
      </c>
    </row>
    <row r="83" spans="1:8">
      <c r="A83" s="53">
        <v>72</v>
      </c>
      <c r="B83" s="54">
        <f t="shared" ca="1" si="22"/>
        <v>0</v>
      </c>
      <c r="C83" s="55">
        <f t="shared" ca="1" si="18"/>
        <v>0</v>
      </c>
      <c r="D83" s="56">
        <f t="shared" ca="1" si="23"/>
        <v>0</v>
      </c>
      <c r="E83" s="55">
        <f t="shared" ca="1" si="26"/>
        <v>0</v>
      </c>
      <c r="F83" s="56">
        <f t="shared" ca="1" si="16"/>
        <v>0</v>
      </c>
      <c r="G83" s="55">
        <f t="shared" ca="1" si="24"/>
        <v>0</v>
      </c>
      <c r="H83" s="53">
        <f t="shared" ca="1" si="25"/>
        <v>0</v>
      </c>
    </row>
    <row r="84" spans="1:8">
      <c r="A84" s="53">
        <v>73</v>
      </c>
      <c r="B84" s="54">
        <f t="shared" ca="1" si="22"/>
        <v>0</v>
      </c>
      <c r="C84" s="55">
        <f ca="1">B83*$D$4</f>
        <v>0</v>
      </c>
      <c r="D84" s="56">
        <f t="shared" ca="1" si="23"/>
        <v>0</v>
      </c>
      <c r="E84" s="55">
        <f t="shared" ref="E84:E89" ca="1" si="27">IF(OR(C$6&gt;6,C84&lt;0.01),0,C$8-C84)</f>
        <v>0</v>
      </c>
      <c r="F84" s="56">
        <f t="shared" ca="1" si="16"/>
        <v>0</v>
      </c>
      <c r="G84" s="55">
        <f t="shared" ca="1" si="24"/>
        <v>0</v>
      </c>
      <c r="H84" s="53">
        <f t="shared" ca="1" si="25"/>
        <v>0</v>
      </c>
    </row>
    <row r="85" spans="1:8">
      <c r="A85" s="53">
        <v>74</v>
      </c>
      <c r="B85" s="54">
        <f t="shared" ca="1" si="22"/>
        <v>0</v>
      </c>
      <c r="C85" s="55">
        <f t="shared" ca="1" si="18"/>
        <v>0</v>
      </c>
      <c r="D85" s="56">
        <f t="shared" ca="1" si="23"/>
        <v>0</v>
      </c>
      <c r="E85" s="55">
        <f t="shared" ca="1" si="27"/>
        <v>0</v>
      </c>
      <c r="F85" s="56">
        <f t="shared" ca="1" si="16"/>
        <v>0</v>
      </c>
      <c r="G85" s="55">
        <f t="shared" ca="1" si="24"/>
        <v>0</v>
      </c>
      <c r="H85" s="53">
        <f t="shared" ca="1" si="25"/>
        <v>0</v>
      </c>
    </row>
    <row r="86" spans="1:8">
      <c r="A86" s="53">
        <v>75</v>
      </c>
      <c r="B86" s="54">
        <f t="shared" ca="1" si="22"/>
        <v>0</v>
      </c>
      <c r="C86" s="55">
        <f t="shared" ca="1" si="18"/>
        <v>0</v>
      </c>
      <c r="D86" s="56">
        <f t="shared" ca="1" si="23"/>
        <v>0</v>
      </c>
      <c r="E86" s="55">
        <f t="shared" ca="1" si="27"/>
        <v>0</v>
      </c>
      <c r="F86" s="56">
        <f t="shared" ca="1" si="16"/>
        <v>0</v>
      </c>
      <c r="G86" s="55">
        <f t="shared" ca="1" si="24"/>
        <v>0</v>
      </c>
      <c r="H86" s="53">
        <f t="shared" ca="1" si="25"/>
        <v>0</v>
      </c>
    </row>
    <row r="87" spans="1:8">
      <c r="A87" s="53">
        <v>76</v>
      </c>
      <c r="B87" s="54">
        <f t="shared" ca="1" si="22"/>
        <v>0</v>
      </c>
      <c r="C87" s="55">
        <f t="shared" ca="1" si="18"/>
        <v>0</v>
      </c>
      <c r="D87" s="56">
        <f t="shared" ca="1" si="23"/>
        <v>0</v>
      </c>
      <c r="E87" s="55">
        <f t="shared" ca="1" si="27"/>
        <v>0</v>
      </c>
      <c r="F87" s="56">
        <f t="shared" ca="1" si="16"/>
        <v>0</v>
      </c>
      <c r="G87" s="55">
        <f t="shared" ca="1" si="24"/>
        <v>0</v>
      </c>
      <c r="H87" s="53">
        <f t="shared" ca="1" si="25"/>
        <v>0</v>
      </c>
    </row>
    <row r="88" spans="1:8">
      <c r="A88" s="53">
        <v>77</v>
      </c>
      <c r="B88" s="54">
        <f t="shared" ca="1" si="22"/>
        <v>0</v>
      </c>
      <c r="C88" s="55">
        <f ca="1">B87*$D$4</f>
        <v>0</v>
      </c>
      <c r="D88" s="56">
        <f t="shared" ca="1" si="23"/>
        <v>0</v>
      </c>
      <c r="E88" s="55">
        <f t="shared" ca="1" si="27"/>
        <v>0</v>
      </c>
      <c r="F88" s="56">
        <f t="shared" ca="1" si="16"/>
        <v>0</v>
      </c>
      <c r="G88" s="55">
        <f t="shared" ca="1" si="24"/>
        <v>0</v>
      </c>
      <c r="H88" s="53">
        <f t="shared" ca="1" si="25"/>
        <v>0</v>
      </c>
    </row>
    <row r="89" spans="1:8">
      <c r="A89" s="53">
        <v>78</v>
      </c>
      <c r="B89" s="54">
        <f t="shared" ca="1" si="22"/>
        <v>0</v>
      </c>
      <c r="C89" s="55">
        <f t="shared" ca="1" si="18"/>
        <v>0</v>
      </c>
      <c r="D89" s="56">
        <f t="shared" ca="1" si="23"/>
        <v>0</v>
      </c>
      <c r="E89" s="55">
        <f t="shared" ca="1" si="27"/>
        <v>0</v>
      </c>
      <c r="F89" s="56">
        <f t="shared" ca="1" si="16"/>
        <v>0</v>
      </c>
      <c r="G89" s="55">
        <f t="shared" ca="1" si="24"/>
        <v>0</v>
      </c>
      <c r="H89" s="53">
        <f t="shared" ca="1" si="25"/>
        <v>0</v>
      </c>
    </row>
    <row r="90" spans="1:8">
      <c r="A90" s="53">
        <v>79</v>
      </c>
      <c r="B90" s="54">
        <f t="shared" ca="1" si="22"/>
        <v>0</v>
      </c>
      <c r="C90" s="55">
        <f t="shared" ca="1" si="18"/>
        <v>0</v>
      </c>
      <c r="D90" s="56">
        <f t="shared" ca="1" si="23"/>
        <v>0</v>
      </c>
      <c r="E90" s="55">
        <f t="shared" ref="E90:E95" ca="1" si="28">IF(OR(C$6&gt;6.5,C90&lt;0.01),0,C$8-C90)</f>
        <v>0</v>
      </c>
      <c r="F90" s="56">
        <f t="shared" ca="1" si="16"/>
        <v>0</v>
      </c>
      <c r="G90" s="55">
        <f t="shared" ca="1" si="24"/>
        <v>0</v>
      </c>
      <c r="H90" s="53">
        <f t="shared" ca="1" si="25"/>
        <v>0</v>
      </c>
    </row>
    <row r="91" spans="1:8">
      <c r="A91" s="53">
        <v>80</v>
      </c>
      <c r="B91" s="54">
        <f t="shared" ca="1" si="22"/>
        <v>0</v>
      </c>
      <c r="C91" s="55">
        <f ca="1">B90*$D$4</f>
        <v>0</v>
      </c>
      <c r="D91" s="56">
        <f t="shared" ca="1" si="23"/>
        <v>0</v>
      </c>
      <c r="E91" s="55">
        <f t="shared" ca="1" si="28"/>
        <v>0</v>
      </c>
      <c r="F91" s="56">
        <f t="shared" ca="1" si="16"/>
        <v>0</v>
      </c>
      <c r="G91" s="55">
        <f t="shared" ca="1" si="24"/>
        <v>0</v>
      </c>
      <c r="H91" s="53">
        <f t="shared" ca="1" si="25"/>
        <v>0</v>
      </c>
    </row>
    <row r="92" spans="1:8">
      <c r="A92" s="53">
        <v>81</v>
      </c>
      <c r="B92" s="54">
        <f t="shared" ca="1" si="22"/>
        <v>0</v>
      </c>
      <c r="C92" s="55">
        <f t="shared" ca="1" si="18"/>
        <v>0</v>
      </c>
      <c r="D92" s="56">
        <f t="shared" ca="1" si="23"/>
        <v>0</v>
      </c>
      <c r="E92" s="55">
        <f t="shared" ca="1" si="28"/>
        <v>0</v>
      </c>
      <c r="F92" s="56">
        <f t="shared" ca="1" si="16"/>
        <v>0</v>
      </c>
      <c r="G92" s="55">
        <f t="shared" ca="1" si="24"/>
        <v>0</v>
      </c>
      <c r="H92" s="53">
        <f t="shared" ca="1" si="25"/>
        <v>0</v>
      </c>
    </row>
    <row r="93" spans="1:8">
      <c r="A93" s="53">
        <v>82</v>
      </c>
      <c r="B93" s="54">
        <f t="shared" ca="1" si="22"/>
        <v>0</v>
      </c>
      <c r="C93" s="55">
        <f t="shared" ca="1" si="18"/>
        <v>0</v>
      </c>
      <c r="D93" s="56">
        <f t="shared" ca="1" si="23"/>
        <v>0</v>
      </c>
      <c r="E93" s="55">
        <f t="shared" ca="1" si="28"/>
        <v>0</v>
      </c>
      <c r="F93" s="56">
        <f t="shared" ca="1" si="16"/>
        <v>0</v>
      </c>
      <c r="G93" s="55">
        <f t="shared" ca="1" si="24"/>
        <v>0</v>
      </c>
      <c r="H93" s="53">
        <f t="shared" ca="1" si="25"/>
        <v>0</v>
      </c>
    </row>
    <row r="94" spans="1:8">
      <c r="A94" s="53">
        <v>83</v>
      </c>
      <c r="B94" s="54">
        <f t="shared" ca="1" si="22"/>
        <v>0</v>
      </c>
      <c r="C94" s="55">
        <f ca="1">B93*$D$4</f>
        <v>0</v>
      </c>
      <c r="D94" s="56">
        <f t="shared" ca="1" si="23"/>
        <v>0</v>
      </c>
      <c r="E94" s="55">
        <f t="shared" ca="1" si="28"/>
        <v>0</v>
      </c>
      <c r="F94" s="56">
        <f t="shared" ca="1" si="16"/>
        <v>0</v>
      </c>
      <c r="G94" s="55">
        <f t="shared" ca="1" si="24"/>
        <v>0</v>
      </c>
      <c r="H94" s="53">
        <f t="shared" ca="1" si="25"/>
        <v>0</v>
      </c>
    </row>
    <row r="95" spans="1:8">
      <c r="A95" s="53">
        <v>84</v>
      </c>
      <c r="B95" s="54">
        <f t="shared" ca="1" si="22"/>
        <v>0</v>
      </c>
      <c r="C95" s="55">
        <f t="shared" ca="1" si="18"/>
        <v>0</v>
      </c>
      <c r="D95" s="56">
        <f t="shared" ca="1" si="23"/>
        <v>0</v>
      </c>
      <c r="E95" s="55">
        <f t="shared" ca="1" si="28"/>
        <v>0</v>
      </c>
      <c r="F95" s="56">
        <f t="shared" ca="1" si="16"/>
        <v>0</v>
      </c>
      <c r="G95" s="55">
        <f t="shared" ca="1" si="24"/>
        <v>0</v>
      </c>
      <c r="H95" s="53">
        <f t="shared" ca="1" si="25"/>
        <v>0</v>
      </c>
    </row>
    <row r="96" spans="1:8">
      <c r="A96" s="53">
        <v>85</v>
      </c>
      <c r="B96" s="54">
        <f t="shared" ca="1" si="22"/>
        <v>0</v>
      </c>
      <c r="C96" s="55">
        <f t="shared" ca="1" si="18"/>
        <v>0</v>
      </c>
      <c r="D96" s="56">
        <f t="shared" ca="1" si="23"/>
        <v>0</v>
      </c>
      <c r="E96" s="55">
        <f t="shared" ref="E96:E101" ca="1" si="29">IF(OR(C$6&gt;7,C96&lt;0.01),0,C$8-C96)</f>
        <v>0</v>
      </c>
      <c r="F96" s="56">
        <f t="shared" ca="1" si="16"/>
        <v>0</v>
      </c>
      <c r="G96" s="55">
        <f t="shared" ca="1" si="24"/>
        <v>0</v>
      </c>
      <c r="H96" s="53">
        <f t="shared" ca="1" si="25"/>
        <v>0</v>
      </c>
    </row>
    <row r="97" spans="1:8">
      <c r="A97" s="53">
        <v>86</v>
      </c>
      <c r="B97" s="54">
        <f t="shared" ca="1" si="22"/>
        <v>0</v>
      </c>
      <c r="C97" s="55">
        <f ca="1">B96*$D$4</f>
        <v>0</v>
      </c>
      <c r="D97" s="56">
        <f t="shared" ca="1" si="23"/>
        <v>0</v>
      </c>
      <c r="E97" s="55">
        <f t="shared" ca="1" si="29"/>
        <v>0</v>
      </c>
      <c r="F97" s="56">
        <f t="shared" ca="1" si="16"/>
        <v>0</v>
      </c>
      <c r="G97" s="55">
        <f t="shared" ca="1" si="24"/>
        <v>0</v>
      </c>
      <c r="H97" s="53">
        <f t="shared" ca="1" si="25"/>
        <v>0</v>
      </c>
    </row>
    <row r="98" spans="1:8">
      <c r="A98" s="53">
        <v>87</v>
      </c>
      <c r="B98" s="54">
        <f t="shared" ca="1" si="22"/>
        <v>0</v>
      </c>
      <c r="C98" s="55">
        <f t="shared" ca="1" si="18"/>
        <v>0</v>
      </c>
      <c r="D98" s="56">
        <f t="shared" ca="1" si="23"/>
        <v>0</v>
      </c>
      <c r="E98" s="55">
        <f t="shared" ca="1" si="29"/>
        <v>0</v>
      </c>
      <c r="F98" s="56">
        <f t="shared" ca="1" si="16"/>
        <v>0</v>
      </c>
      <c r="G98" s="55">
        <f t="shared" ca="1" si="24"/>
        <v>0</v>
      </c>
      <c r="H98" s="53">
        <f t="shared" ca="1" si="25"/>
        <v>0</v>
      </c>
    </row>
    <row r="99" spans="1:8">
      <c r="A99" s="53">
        <v>88</v>
      </c>
      <c r="B99" s="54">
        <f t="shared" ca="1" si="22"/>
        <v>0</v>
      </c>
      <c r="C99" s="55">
        <f t="shared" ca="1" si="18"/>
        <v>0</v>
      </c>
      <c r="D99" s="56">
        <f t="shared" ca="1" si="23"/>
        <v>0</v>
      </c>
      <c r="E99" s="55">
        <f t="shared" ca="1" si="29"/>
        <v>0</v>
      </c>
      <c r="F99" s="56">
        <f t="shared" ca="1" si="16"/>
        <v>0</v>
      </c>
      <c r="G99" s="55">
        <f t="shared" ca="1" si="24"/>
        <v>0</v>
      </c>
      <c r="H99" s="53">
        <f t="shared" ca="1" si="25"/>
        <v>0</v>
      </c>
    </row>
    <row r="100" spans="1:8">
      <c r="A100" s="53">
        <v>89</v>
      </c>
      <c r="B100" s="54">
        <f t="shared" ca="1" si="22"/>
        <v>0</v>
      </c>
      <c r="C100" s="55">
        <f ca="1">B99*$D$4</f>
        <v>0</v>
      </c>
      <c r="D100" s="56">
        <f t="shared" ca="1" si="23"/>
        <v>0</v>
      </c>
      <c r="E100" s="55">
        <f t="shared" ca="1" si="29"/>
        <v>0</v>
      </c>
      <c r="F100" s="56">
        <f t="shared" ca="1" si="16"/>
        <v>0</v>
      </c>
      <c r="G100" s="55">
        <f t="shared" ca="1" si="24"/>
        <v>0</v>
      </c>
      <c r="H100" s="53">
        <f t="shared" ca="1" si="25"/>
        <v>0</v>
      </c>
    </row>
    <row r="101" spans="1:8">
      <c r="A101" s="53">
        <v>90</v>
      </c>
      <c r="B101" s="54">
        <f t="shared" ca="1" si="22"/>
        <v>0</v>
      </c>
      <c r="C101" s="55">
        <f t="shared" ca="1" si="18"/>
        <v>0</v>
      </c>
      <c r="D101" s="56">
        <f t="shared" ca="1" si="23"/>
        <v>0</v>
      </c>
      <c r="E101" s="55">
        <f t="shared" ca="1" si="29"/>
        <v>0</v>
      </c>
      <c r="F101" s="56">
        <f t="shared" ca="1" si="16"/>
        <v>0</v>
      </c>
      <c r="G101" s="55">
        <f t="shared" ca="1" si="24"/>
        <v>0</v>
      </c>
      <c r="H101" s="53">
        <f t="shared" ca="1" si="25"/>
        <v>0</v>
      </c>
    </row>
    <row r="102" spans="1:8">
      <c r="A102" s="53">
        <v>91</v>
      </c>
      <c r="B102" s="54">
        <f t="shared" ca="1" si="22"/>
        <v>0</v>
      </c>
      <c r="C102" s="55">
        <f t="shared" ca="1" si="18"/>
        <v>0</v>
      </c>
      <c r="D102" s="56">
        <f t="shared" ca="1" si="23"/>
        <v>0</v>
      </c>
      <c r="E102" s="55">
        <f t="shared" ref="E102:E107" ca="1" si="30">IF(OR(C$6&gt;7.5,C102&lt;0.01),0,C$8-C102)</f>
        <v>0</v>
      </c>
      <c r="F102" s="56">
        <f t="shared" ca="1" si="16"/>
        <v>0</v>
      </c>
      <c r="G102" s="55">
        <f t="shared" ca="1" si="24"/>
        <v>0</v>
      </c>
      <c r="H102" s="53">
        <f t="shared" ca="1" si="25"/>
        <v>0</v>
      </c>
    </row>
    <row r="103" spans="1:8">
      <c r="A103" s="53">
        <v>92</v>
      </c>
      <c r="B103" s="54">
        <f t="shared" ca="1" si="22"/>
        <v>0</v>
      </c>
      <c r="C103" s="55">
        <f ca="1">B102*$D$4</f>
        <v>0</v>
      </c>
      <c r="D103" s="56">
        <f t="shared" ca="1" si="23"/>
        <v>0</v>
      </c>
      <c r="E103" s="55">
        <f t="shared" ca="1" si="30"/>
        <v>0</v>
      </c>
      <c r="F103" s="56">
        <f t="shared" ca="1" si="16"/>
        <v>0</v>
      </c>
      <c r="G103" s="55">
        <f t="shared" ca="1" si="24"/>
        <v>0</v>
      </c>
      <c r="H103" s="53">
        <f t="shared" ca="1" si="25"/>
        <v>0</v>
      </c>
    </row>
    <row r="104" spans="1:8">
      <c r="A104" s="53">
        <v>93</v>
      </c>
      <c r="B104" s="54">
        <f t="shared" ca="1" si="22"/>
        <v>0</v>
      </c>
      <c r="C104" s="55">
        <f t="shared" ca="1" si="18"/>
        <v>0</v>
      </c>
      <c r="D104" s="56">
        <f t="shared" ca="1" si="23"/>
        <v>0</v>
      </c>
      <c r="E104" s="55">
        <f t="shared" ca="1" si="30"/>
        <v>0</v>
      </c>
      <c r="F104" s="56">
        <f t="shared" ca="1" si="16"/>
        <v>0</v>
      </c>
      <c r="G104" s="55">
        <f t="shared" ca="1" si="24"/>
        <v>0</v>
      </c>
      <c r="H104" s="53">
        <f t="shared" ca="1" si="25"/>
        <v>0</v>
      </c>
    </row>
    <row r="105" spans="1:8">
      <c r="A105" s="53">
        <v>94</v>
      </c>
      <c r="B105" s="54">
        <f t="shared" ca="1" si="22"/>
        <v>0</v>
      </c>
      <c r="C105" s="55">
        <f t="shared" ca="1" si="18"/>
        <v>0</v>
      </c>
      <c r="D105" s="56">
        <f t="shared" ca="1" si="23"/>
        <v>0</v>
      </c>
      <c r="E105" s="55">
        <f t="shared" ca="1" si="30"/>
        <v>0</v>
      </c>
      <c r="F105" s="56">
        <f t="shared" ca="1" si="16"/>
        <v>0</v>
      </c>
      <c r="G105" s="55">
        <f t="shared" ca="1" si="24"/>
        <v>0</v>
      </c>
      <c r="H105" s="53">
        <f t="shared" ca="1" si="25"/>
        <v>0</v>
      </c>
    </row>
    <row r="106" spans="1:8">
      <c r="A106" s="53">
        <v>95</v>
      </c>
      <c r="B106" s="54">
        <f t="shared" ca="1" si="22"/>
        <v>0</v>
      </c>
      <c r="C106" s="55">
        <f ca="1">B105*$D$4</f>
        <v>0</v>
      </c>
      <c r="D106" s="56">
        <f t="shared" ca="1" si="23"/>
        <v>0</v>
      </c>
      <c r="E106" s="55">
        <f t="shared" ca="1" si="30"/>
        <v>0</v>
      </c>
      <c r="F106" s="56">
        <f t="shared" ca="1" si="16"/>
        <v>0</v>
      </c>
      <c r="G106" s="55">
        <f t="shared" ca="1" si="24"/>
        <v>0</v>
      </c>
      <c r="H106" s="53">
        <f t="shared" ca="1" si="25"/>
        <v>0</v>
      </c>
    </row>
    <row r="107" spans="1:8">
      <c r="A107" s="53">
        <v>96</v>
      </c>
      <c r="B107" s="54">
        <f t="shared" ca="1" si="22"/>
        <v>0</v>
      </c>
      <c r="C107" s="55">
        <f t="shared" ca="1" si="18"/>
        <v>0</v>
      </c>
      <c r="D107" s="56">
        <f t="shared" ca="1" si="23"/>
        <v>0</v>
      </c>
      <c r="E107" s="55">
        <f t="shared" ca="1" si="30"/>
        <v>0</v>
      </c>
      <c r="F107" s="56">
        <f t="shared" ca="1" si="16"/>
        <v>0</v>
      </c>
      <c r="G107" s="55">
        <f t="shared" ca="1" si="24"/>
        <v>0</v>
      </c>
      <c r="H107" s="53">
        <f t="shared" ca="1" si="25"/>
        <v>0</v>
      </c>
    </row>
    <row r="108" spans="1:8">
      <c r="A108" s="53">
        <v>97</v>
      </c>
      <c r="B108" s="54">
        <f t="shared" ca="1" si="22"/>
        <v>0</v>
      </c>
      <c r="C108" s="55">
        <f t="shared" ca="1" si="18"/>
        <v>0</v>
      </c>
      <c r="D108" s="56">
        <f t="shared" ca="1" si="23"/>
        <v>0</v>
      </c>
      <c r="E108" s="55">
        <f t="shared" ref="E108:E113" ca="1" si="31">IF(OR(C$6&gt;8,C108&lt;0.01),0,C$8-C108)</f>
        <v>0</v>
      </c>
      <c r="F108" s="56">
        <f t="shared" ca="1" si="16"/>
        <v>0</v>
      </c>
      <c r="G108" s="55">
        <f t="shared" ca="1" si="24"/>
        <v>0</v>
      </c>
      <c r="H108" s="53">
        <f t="shared" ca="1" si="25"/>
        <v>0</v>
      </c>
    </row>
    <row r="109" spans="1:8">
      <c r="A109" s="53">
        <v>98</v>
      </c>
      <c r="B109" s="54">
        <f t="shared" ca="1" si="22"/>
        <v>0</v>
      </c>
      <c r="C109" s="55">
        <f ca="1">B108*$D$4</f>
        <v>0</v>
      </c>
      <c r="D109" s="56">
        <f t="shared" ca="1" si="23"/>
        <v>0</v>
      </c>
      <c r="E109" s="55">
        <f t="shared" ca="1" si="31"/>
        <v>0</v>
      </c>
      <c r="F109" s="56">
        <f t="shared" ca="1" si="16"/>
        <v>0</v>
      </c>
      <c r="G109" s="55">
        <f t="shared" ca="1" si="24"/>
        <v>0</v>
      </c>
      <c r="H109" s="53">
        <f t="shared" ca="1" si="25"/>
        <v>0</v>
      </c>
    </row>
    <row r="110" spans="1:8">
      <c r="A110" s="53">
        <v>99</v>
      </c>
      <c r="B110" s="54">
        <f t="shared" ca="1" si="22"/>
        <v>0</v>
      </c>
      <c r="C110" s="55">
        <f t="shared" ca="1" si="18"/>
        <v>0</v>
      </c>
      <c r="D110" s="56">
        <f t="shared" ca="1" si="23"/>
        <v>0</v>
      </c>
      <c r="E110" s="55">
        <f t="shared" ca="1" si="31"/>
        <v>0</v>
      </c>
      <c r="F110" s="56">
        <f t="shared" ca="1" si="16"/>
        <v>0</v>
      </c>
      <c r="G110" s="55">
        <f t="shared" ca="1" si="24"/>
        <v>0</v>
      </c>
      <c r="H110" s="53">
        <f t="shared" ca="1" si="25"/>
        <v>0</v>
      </c>
    </row>
    <row r="111" spans="1:8">
      <c r="A111" s="53">
        <v>100</v>
      </c>
      <c r="B111" s="54">
        <f t="shared" ca="1" si="22"/>
        <v>0</v>
      </c>
      <c r="C111" s="55">
        <f t="shared" ca="1" si="18"/>
        <v>0</v>
      </c>
      <c r="D111" s="56">
        <f t="shared" ca="1" si="23"/>
        <v>0</v>
      </c>
      <c r="E111" s="55">
        <f t="shared" ca="1" si="31"/>
        <v>0</v>
      </c>
      <c r="F111" s="56">
        <f t="shared" ca="1" si="16"/>
        <v>0</v>
      </c>
      <c r="G111" s="55">
        <f t="shared" ca="1" si="24"/>
        <v>0</v>
      </c>
      <c r="H111" s="53">
        <f t="shared" ca="1" si="25"/>
        <v>0</v>
      </c>
    </row>
    <row r="112" spans="1:8">
      <c r="A112" s="53">
        <v>101</v>
      </c>
      <c r="B112" s="54">
        <f t="shared" ca="1" si="22"/>
        <v>0</v>
      </c>
      <c r="C112" s="55">
        <f ca="1">B111*$D$4</f>
        <v>0</v>
      </c>
      <c r="D112" s="56">
        <f t="shared" ca="1" si="23"/>
        <v>0</v>
      </c>
      <c r="E112" s="55">
        <f t="shared" ca="1" si="31"/>
        <v>0</v>
      </c>
      <c r="F112" s="56">
        <f t="shared" ref="F112:F175" ca="1" si="32">IF(D112=0,0,F111+E112)</f>
        <v>0</v>
      </c>
      <c r="G112" s="55">
        <f t="shared" ca="1" si="24"/>
        <v>0</v>
      </c>
      <c r="H112" s="53">
        <f t="shared" ca="1" si="25"/>
        <v>0</v>
      </c>
    </row>
    <row r="113" spans="1:8">
      <c r="A113" s="53">
        <v>102</v>
      </c>
      <c r="B113" s="54">
        <f t="shared" ca="1" si="22"/>
        <v>0</v>
      </c>
      <c r="C113" s="55">
        <f t="shared" ca="1" si="18"/>
        <v>0</v>
      </c>
      <c r="D113" s="56">
        <f t="shared" ca="1" si="23"/>
        <v>0</v>
      </c>
      <c r="E113" s="55">
        <f t="shared" ca="1" si="31"/>
        <v>0</v>
      </c>
      <c r="F113" s="56">
        <f t="shared" ca="1" si="32"/>
        <v>0</v>
      </c>
      <c r="G113" s="55">
        <f t="shared" ca="1" si="24"/>
        <v>0</v>
      </c>
      <c r="H113" s="53">
        <f t="shared" ca="1" si="25"/>
        <v>0</v>
      </c>
    </row>
    <row r="114" spans="1:8">
      <c r="A114" s="53">
        <v>103</v>
      </c>
      <c r="B114" s="54">
        <f t="shared" ca="1" si="22"/>
        <v>0</v>
      </c>
      <c r="C114" s="55">
        <f t="shared" ca="1" si="18"/>
        <v>0</v>
      </c>
      <c r="D114" s="56">
        <f t="shared" ca="1" si="23"/>
        <v>0</v>
      </c>
      <c r="E114" s="55">
        <f t="shared" ref="E114:E119" ca="1" si="33">IF(OR(C$6&gt;8.5,C114&lt;0.01),0,C$8-C114)</f>
        <v>0</v>
      </c>
      <c r="F114" s="56">
        <f t="shared" ca="1" si="32"/>
        <v>0</v>
      </c>
      <c r="G114" s="55">
        <f t="shared" ca="1" si="24"/>
        <v>0</v>
      </c>
      <c r="H114" s="53">
        <f t="shared" ca="1" si="25"/>
        <v>0</v>
      </c>
    </row>
    <row r="115" spans="1:8">
      <c r="A115" s="53">
        <v>104</v>
      </c>
      <c r="B115" s="54">
        <f t="shared" ca="1" si="22"/>
        <v>0</v>
      </c>
      <c r="C115" s="55">
        <f ca="1">B114*$D$4</f>
        <v>0</v>
      </c>
      <c r="D115" s="56">
        <f t="shared" ca="1" si="23"/>
        <v>0</v>
      </c>
      <c r="E115" s="55">
        <f t="shared" ca="1" si="33"/>
        <v>0</v>
      </c>
      <c r="F115" s="56">
        <f t="shared" ca="1" si="32"/>
        <v>0</v>
      </c>
      <c r="G115" s="55">
        <f t="shared" ca="1" si="24"/>
        <v>0</v>
      </c>
      <c r="H115" s="53">
        <f t="shared" ca="1" si="25"/>
        <v>0</v>
      </c>
    </row>
    <row r="116" spans="1:8">
      <c r="A116" s="53">
        <v>105</v>
      </c>
      <c r="B116" s="54">
        <f t="shared" ca="1" si="22"/>
        <v>0</v>
      </c>
      <c r="C116" s="55">
        <f t="shared" ca="1" si="18"/>
        <v>0</v>
      </c>
      <c r="D116" s="56">
        <f t="shared" ca="1" si="23"/>
        <v>0</v>
      </c>
      <c r="E116" s="55">
        <f t="shared" ca="1" si="33"/>
        <v>0</v>
      </c>
      <c r="F116" s="56">
        <f t="shared" ca="1" si="32"/>
        <v>0</v>
      </c>
      <c r="G116" s="55">
        <f t="shared" ca="1" si="24"/>
        <v>0</v>
      </c>
      <c r="H116" s="53">
        <f t="shared" ca="1" si="25"/>
        <v>0</v>
      </c>
    </row>
    <row r="117" spans="1:8">
      <c r="A117" s="53">
        <v>106</v>
      </c>
      <c r="B117" s="54">
        <f t="shared" ca="1" si="22"/>
        <v>0</v>
      </c>
      <c r="C117" s="55">
        <f t="shared" ca="1" si="18"/>
        <v>0</v>
      </c>
      <c r="D117" s="56">
        <f t="shared" ca="1" si="23"/>
        <v>0</v>
      </c>
      <c r="E117" s="55">
        <f t="shared" ca="1" si="33"/>
        <v>0</v>
      </c>
      <c r="F117" s="56">
        <f t="shared" ca="1" si="32"/>
        <v>0</v>
      </c>
      <c r="G117" s="55">
        <f t="shared" ca="1" si="24"/>
        <v>0</v>
      </c>
      <c r="H117" s="53">
        <f t="shared" ca="1" si="25"/>
        <v>0</v>
      </c>
    </row>
    <row r="118" spans="1:8">
      <c r="A118" s="53">
        <v>107</v>
      </c>
      <c r="B118" s="54">
        <f t="shared" ca="1" si="22"/>
        <v>0</v>
      </c>
      <c r="C118" s="55">
        <f ca="1">B117*$D$4</f>
        <v>0</v>
      </c>
      <c r="D118" s="56">
        <f t="shared" ca="1" si="23"/>
        <v>0</v>
      </c>
      <c r="E118" s="55">
        <f t="shared" ca="1" si="33"/>
        <v>0</v>
      </c>
      <c r="F118" s="56">
        <f t="shared" ca="1" si="32"/>
        <v>0</v>
      </c>
      <c r="G118" s="55">
        <f t="shared" ca="1" si="24"/>
        <v>0</v>
      </c>
      <c r="H118" s="53">
        <f t="shared" ca="1" si="25"/>
        <v>0</v>
      </c>
    </row>
    <row r="119" spans="1:8">
      <c r="A119" s="53">
        <v>108</v>
      </c>
      <c r="B119" s="54">
        <f t="shared" ca="1" si="22"/>
        <v>0</v>
      </c>
      <c r="C119" s="55">
        <f t="shared" ca="1" si="18"/>
        <v>0</v>
      </c>
      <c r="D119" s="56">
        <f t="shared" ca="1" si="23"/>
        <v>0</v>
      </c>
      <c r="E119" s="55">
        <f t="shared" ca="1" si="33"/>
        <v>0</v>
      </c>
      <c r="F119" s="56">
        <f t="shared" ca="1" si="32"/>
        <v>0</v>
      </c>
      <c r="G119" s="55">
        <f t="shared" ca="1" si="24"/>
        <v>0</v>
      </c>
      <c r="H119" s="53">
        <f t="shared" ca="1" si="25"/>
        <v>0</v>
      </c>
    </row>
    <row r="120" spans="1:8">
      <c r="A120" s="53">
        <v>109</v>
      </c>
      <c r="B120" s="54">
        <f t="shared" ca="1" si="22"/>
        <v>0</v>
      </c>
      <c r="C120" s="55">
        <f t="shared" ca="1" si="18"/>
        <v>0</v>
      </c>
      <c r="D120" s="56">
        <f t="shared" ca="1" si="23"/>
        <v>0</v>
      </c>
      <c r="E120" s="55">
        <f t="shared" ref="E120:E125" ca="1" si="34">IF(OR(C$6&gt;9,C120&lt;0.01),0,C$8-C120)</f>
        <v>0</v>
      </c>
      <c r="F120" s="56">
        <f t="shared" ca="1" si="32"/>
        <v>0</v>
      </c>
      <c r="G120" s="55">
        <f t="shared" ca="1" si="24"/>
        <v>0</v>
      </c>
      <c r="H120" s="53">
        <f t="shared" ca="1" si="25"/>
        <v>0</v>
      </c>
    </row>
    <row r="121" spans="1:8">
      <c r="A121" s="53">
        <v>110</v>
      </c>
      <c r="B121" s="54">
        <f t="shared" ca="1" si="22"/>
        <v>0</v>
      </c>
      <c r="C121" s="55">
        <f ca="1">B120*$D$4</f>
        <v>0</v>
      </c>
      <c r="D121" s="56">
        <f t="shared" ca="1" si="23"/>
        <v>0</v>
      </c>
      <c r="E121" s="55">
        <f t="shared" ca="1" si="34"/>
        <v>0</v>
      </c>
      <c r="F121" s="56">
        <f t="shared" ca="1" si="32"/>
        <v>0</v>
      </c>
      <c r="G121" s="55">
        <f t="shared" ca="1" si="24"/>
        <v>0</v>
      </c>
      <c r="H121" s="53">
        <f t="shared" ca="1" si="25"/>
        <v>0</v>
      </c>
    </row>
    <row r="122" spans="1:8">
      <c r="A122" s="53">
        <v>111</v>
      </c>
      <c r="B122" s="54">
        <f t="shared" ca="1" si="22"/>
        <v>0</v>
      </c>
      <c r="C122" s="55">
        <f t="shared" ca="1" si="18"/>
        <v>0</v>
      </c>
      <c r="D122" s="56">
        <f t="shared" ca="1" si="23"/>
        <v>0</v>
      </c>
      <c r="E122" s="55">
        <f t="shared" ca="1" si="34"/>
        <v>0</v>
      </c>
      <c r="F122" s="56">
        <f t="shared" ca="1" si="32"/>
        <v>0</v>
      </c>
      <c r="G122" s="55">
        <f t="shared" ca="1" si="24"/>
        <v>0</v>
      </c>
      <c r="H122" s="53">
        <f t="shared" ca="1" si="25"/>
        <v>0</v>
      </c>
    </row>
    <row r="123" spans="1:8">
      <c r="A123" s="53">
        <v>112</v>
      </c>
      <c r="B123" s="54">
        <f t="shared" ca="1" si="22"/>
        <v>0</v>
      </c>
      <c r="C123" s="55">
        <f ca="1">IF(+$D$7=4,0,B122*$D$4)</f>
        <v>0</v>
      </c>
      <c r="D123" s="56">
        <f t="shared" ca="1" si="23"/>
        <v>0</v>
      </c>
      <c r="E123" s="55">
        <f t="shared" ca="1" si="34"/>
        <v>0</v>
      </c>
      <c r="F123" s="56">
        <f t="shared" ca="1" si="32"/>
        <v>0</v>
      </c>
      <c r="G123" s="55">
        <f t="shared" ca="1" si="24"/>
        <v>0</v>
      </c>
      <c r="H123" s="53">
        <f t="shared" ca="1" si="25"/>
        <v>0</v>
      </c>
    </row>
    <row r="124" spans="1:8">
      <c r="A124" s="53">
        <v>113</v>
      </c>
      <c r="B124" s="54">
        <f t="shared" ca="1" si="22"/>
        <v>0</v>
      </c>
      <c r="C124" s="55">
        <f ca="1">B123*$D$4</f>
        <v>0</v>
      </c>
      <c r="D124" s="56">
        <f t="shared" ca="1" si="23"/>
        <v>0</v>
      </c>
      <c r="E124" s="55">
        <f t="shared" ca="1" si="34"/>
        <v>0</v>
      </c>
      <c r="F124" s="56">
        <f t="shared" ca="1" si="32"/>
        <v>0</v>
      </c>
      <c r="G124" s="55">
        <f t="shared" ca="1" si="24"/>
        <v>0</v>
      </c>
      <c r="H124" s="53">
        <f t="shared" ca="1" si="25"/>
        <v>0</v>
      </c>
    </row>
    <row r="125" spans="1:8">
      <c r="A125" s="53">
        <v>114</v>
      </c>
      <c r="B125" s="54">
        <f t="shared" ca="1" si="22"/>
        <v>0</v>
      </c>
      <c r="C125" s="55">
        <f ca="1">IF(+$D$7=4,0,B124*$D$4)</f>
        <v>0</v>
      </c>
      <c r="D125" s="56">
        <f t="shared" ca="1" si="23"/>
        <v>0</v>
      </c>
      <c r="E125" s="55">
        <f t="shared" ca="1" si="34"/>
        <v>0</v>
      </c>
      <c r="F125" s="56">
        <f t="shared" ca="1" si="32"/>
        <v>0</v>
      </c>
      <c r="G125" s="55">
        <f t="shared" ca="1" si="24"/>
        <v>0</v>
      </c>
      <c r="H125" s="53">
        <f t="shared" ca="1" si="25"/>
        <v>0</v>
      </c>
    </row>
    <row r="126" spans="1:8">
      <c r="A126" s="53">
        <v>115</v>
      </c>
      <c r="B126" s="54">
        <f t="shared" ca="1" si="22"/>
        <v>0</v>
      </c>
      <c r="C126" s="55">
        <f ca="1">IF(+$D$7=4,0,B125*$D$4)</f>
        <v>0</v>
      </c>
      <c r="D126" s="56">
        <f t="shared" ca="1" si="23"/>
        <v>0</v>
      </c>
      <c r="E126" s="55">
        <f t="shared" ref="E126:E131" ca="1" si="35">IF(OR(C$6&gt;9.5,C126&lt;0.01),0,C$8-C126)</f>
        <v>0</v>
      </c>
      <c r="F126" s="56">
        <f t="shared" ca="1" si="32"/>
        <v>0</v>
      </c>
      <c r="G126" s="55">
        <f t="shared" ca="1" si="24"/>
        <v>0</v>
      </c>
      <c r="H126" s="53">
        <f t="shared" ca="1" si="25"/>
        <v>0</v>
      </c>
    </row>
    <row r="127" spans="1:8">
      <c r="A127" s="53">
        <v>116</v>
      </c>
      <c r="B127" s="54">
        <f t="shared" ca="1" si="22"/>
        <v>0</v>
      </c>
      <c r="C127" s="55">
        <f ca="1">B126*$D$4</f>
        <v>0</v>
      </c>
      <c r="D127" s="56">
        <f t="shared" ca="1" si="23"/>
        <v>0</v>
      </c>
      <c r="E127" s="55">
        <f t="shared" ca="1" si="35"/>
        <v>0</v>
      </c>
      <c r="F127" s="56">
        <f t="shared" ca="1" si="32"/>
        <v>0</v>
      </c>
      <c r="G127" s="55">
        <f t="shared" ca="1" si="24"/>
        <v>0</v>
      </c>
      <c r="H127" s="53">
        <f t="shared" ca="1" si="25"/>
        <v>0</v>
      </c>
    </row>
    <row r="128" spans="1:8">
      <c r="A128" s="53">
        <v>117</v>
      </c>
      <c r="B128" s="54">
        <f t="shared" ca="1" si="22"/>
        <v>0</v>
      </c>
      <c r="C128" s="55">
        <f ca="1">IF(+$D$7=4,0,B127*$D$4)</f>
        <v>0</v>
      </c>
      <c r="D128" s="56">
        <f t="shared" ca="1" si="23"/>
        <v>0</v>
      </c>
      <c r="E128" s="55">
        <f t="shared" ca="1" si="35"/>
        <v>0</v>
      </c>
      <c r="F128" s="56">
        <f t="shared" ca="1" si="32"/>
        <v>0</v>
      </c>
      <c r="G128" s="55">
        <f t="shared" ca="1" si="24"/>
        <v>0</v>
      </c>
      <c r="H128" s="53">
        <f t="shared" ca="1" si="25"/>
        <v>0</v>
      </c>
    </row>
    <row r="129" spans="1:8">
      <c r="A129" s="53">
        <v>118</v>
      </c>
      <c r="B129" s="54">
        <f t="shared" ca="1" si="22"/>
        <v>0</v>
      </c>
      <c r="C129" s="55">
        <f ca="1">IF(+$D$7=4,0,B128*$D$4)</f>
        <v>0</v>
      </c>
      <c r="D129" s="56">
        <f t="shared" ca="1" si="23"/>
        <v>0</v>
      </c>
      <c r="E129" s="55">
        <f t="shared" ca="1" si="35"/>
        <v>0</v>
      </c>
      <c r="F129" s="56">
        <f t="shared" ca="1" si="32"/>
        <v>0</v>
      </c>
      <c r="G129" s="55">
        <f t="shared" ca="1" si="24"/>
        <v>0</v>
      </c>
      <c r="H129" s="53">
        <f t="shared" ca="1" si="25"/>
        <v>0</v>
      </c>
    </row>
    <row r="130" spans="1:8">
      <c r="A130" s="53">
        <v>119</v>
      </c>
      <c r="B130" s="54">
        <f t="shared" ca="1" si="22"/>
        <v>0</v>
      </c>
      <c r="C130" s="55">
        <f ca="1">B129*$D$4</f>
        <v>0</v>
      </c>
      <c r="D130" s="56">
        <f t="shared" ca="1" si="23"/>
        <v>0</v>
      </c>
      <c r="E130" s="55">
        <f t="shared" ca="1" si="35"/>
        <v>0</v>
      </c>
      <c r="F130" s="56">
        <f t="shared" ca="1" si="32"/>
        <v>0</v>
      </c>
      <c r="G130" s="55">
        <f t="shared" ca="1" si="24"/>
        <v>0</v>
      </c>
      <c r="H130" s="53">
        <f t="shared" ca="1" si="25"/>
        <v>0</v>
      </c>
    </row>
    <row r="131" spans="1:8">
      <c r="A131" s="53">
        <v>120</v>
      </c>
      <c r="B131" s="54">
        <f t="shared" ca="1" si="22"/>
        <v>0</v>
      </c>
      <c r="C131" s="55">
        <f ca="1">IF(+$D$7=4,0,B130*$D$4)</f>
        <v>0</v>
      </c>
      <c r="D131" s="56">
        <f t="shared" ca="1" si="23"/>
        <v>0</v>
      </c>
      <c r="E131" s="55">
        <f t="shared" ca="1" si="35"/>
        <v>0</v>
      </c>
      <c r="F131" s="56">
        <f t="shared" ca="1" si="32"/>
        <v>0</v>
      </c>
      <c r="G131" s="55">
        <f t="shared" ca="1" si="24"/>
        <v>0</v>
      </c>
      <c r="H131" s="53">
        <f t="shared" ca="1" si="25"/>
        <v>0</v>
      </c>
    </row>
    <row r="132" spans="1:8">
      <c r="A132" s="53">
        <v>121</v>
      </c>
      <c r="B132" s="54">
        <f t="shared" ca="1" si="22"/>
        <v>0</v>
      </c>
      <c r="C132" s="55">
        <f ca="1">IF(+$D$7=4,0,B131*$D$4)</f>
        <v>0</v>
      </c>
      <c r="D132" s="56">
        <f t="shared" ca="1" si="23"/>
        <v>0</v>
      </c>
      <c r="E132" s="55">
        <f ca="1">IF(OR(C$6&gt;0,C132&lt;0.01),0,C$8-C132)</f>
        <v>0</v>
      </c>
      <c r="F132" s="56">
        <f t="shared" ca="1" si="32"/>
        <v>0</v>
      </c>
      <c r="G132" s="55">
        <f t="shared" ca="1" si="24"/>
        <v>0</v>
      </c>
      <c r="H132" s="53">
        <f t="shared" ca="1" si="25"/>
        <v>0</v>
      </c>
    </row>
    <row r="133" spans="1:8">
      <c r="A133" s="53">
        <v>122</v>
      </c>
      <c r="B133" s="54">
        <f t="shared" ca="1" si="22"/>
        <v>0</v>
      </c>
      <c r="C133" s="55">
        <f ca="1">B132*$D$4</f>
        <v>0</v>
      </c>
      <c r="D133" s="56">
        <f t="shared" ca="1" si="23"/>
        <v>0</v>
      </c>
      <c r="E133" s="55">
        <f t="shared" ref="E133:E138" ca="1" si="36">IF(OR(C$6&gt;10,C133&lt;0.01),0,C$8-C133)</f>
        <v>0</v>
      </c>
      <c r="F133" s="56">
        <f t="shared" ca="1" si="32"/>
        <v>0</v>
      </c>
      <c r="G133" s="55">
        <f t="shared" ca="1" si="24"/>
        <v>0</v>
      </c>
      <c r="H133" s="53">
        <f t="shared" ca="1" si="25"/>
        <v>0</v>
      </c>
    </row>
    <row r="134" spans="1:8">
      <c r="A134" s="53">
        <v>123</v>
      </c>
      <c r="B134" s="54">
        <f t="shared" ca="1" si="22"/>
        <v>0</v>
      </c>
      <c r="C134" s="55">
        <f ca="1">IF(+$D$7=4,0,B133*$D$4)</f>
        <v>0</v>
      </c>
      <c r="D134" s="56">
        <f t="shared" ca="1" si="23"/>
        <v>0</v>
      </c>
      <c r="E134" s="55">
        <f t="shared" ca="1" si="36"/>
        <v>0</v>
      </c>
      <c r="F134" s="56">
        <f t="shared" ca="1" si="32"/>
        <v>0</v>
      </c>
      <c r="G134" s="55">
        <f t="shared" ca="1" si="24"/>
        <v>0</v>
      </c>
      <c r="H134" s="53">
        <f t="shared" ca="1" si="25"/>
        <v>0</v>
      </c>
    </row>
    <row r="135" spans="1:8">
      <c r="A135" s="53">
        <v>124</v>
      </c>
      <c r="B135" s="54">
        <f t="shared" ca="1" si="22"/>
        <v>0</v>
      </c>
      <c r="C135" s="55">
        <f ca="1">IF(+$D$7=4,0,B134*$D$4)</f>
        <v>0</v>
      </c>
      <c r="D135" s="56">
        <f t="shared" ca="1" si="23"/>
        <v>0</v>
      </c>
      <c r="E135" s="55">
        <f t="shared" ca="1" si="36"/>
        <v>0</v>
      </c>
      <c r="F135" s="56">
        <f t="shared" ca="1" si="32"/>
        <v>0</v>
      </c>
      <c r="G135" s="55">
        <f t="shared" ca="1" si="24"/>
        <v>0</v>
      </c>
      <c r="H135" s="53">
        <f t="shared" ca="1" si="25"/>
        <v>0</v>
      </c>
    </row>
    <row r="136" spans="1:8">
      <c r="A136" s="53">
        <v>125</v>
      </c>
      <c r="B136" s="54">
        <f t="shared" ca="1" si="22"/>
        <v>0</v>
      </c>
      <c r="C136" s="55">
        <f ca="1">B135*$D$4</f>
        <v>0</v>
      </c>
      <c r="D136" s="56">
        <f t="shared" ca="1" si="23"/>
        <v>0</v>
      </c>
      <c r="E136" s="55">
        <f t="shared" ca="1" si="36"/>
        <v>0</v>
      </c>
      <c r="F136" s="56">
        <f t="shared" ca="1" si="32"/>
        <v>0</v>
      </c>
      <c r="G136" s="55">
        <f t="shared" ca="1" si="24"/>
        <v>0</v>
      </c>
      <c r="H136" s="53">
        <f t="shared" ca="1" si="25"/>
        <v>0</v>
      </c>
    </row>
    <row r="137" spans="1:8">
      <c r="A137" s="53">
        <v>126</v>
      </c>
      <c r="B137" s="54">
        <f t="shared" ca="1" si="22"/>
        <v>0</v>
      </c>
      <c r="C137" s="55">
        <f ca="1">IF(+$D$7=4,0,B136*$D$4)</f>
        <v>0</v>
      </c>
      <c r="D137" s="56">
        <f t="shared" ca="1" si="23"/>
        <v>0</v>
      </c>
      <c r="E137" s="55">
        <f t="shared" ca="1" si="36"/>
        <v>0</v>
      </c>
      <c r="F137" s="56">
        <f t="shared" ca="1" si="32"/>
        <v>0</v>
      </c>
      <c r="G137" s="55">
        <f t="shared" ca="1" si="24"/>
        <v>0</v>
      </c>
      <c r="H137" s="53">
        <f t="shared" ca="1" si="25"/>
        <v>0</v>
      </c>
    </row>
    <row r="138" spans="1:8">
      <c r="A138" s="53">
        <v>127</v>
      </c>
      <c r="B138" s="54">
        <f t="shared" ca="1" si="22"/>
        <v>0</v>
      </c>
      <c r="C138" s="55">
        <f ca="1">IF(+$D$7=4,0,B137*$D$4)</f>
        <v>0</v>
      </c>
      <c r="D138" s="56">
        <f t="shared" ca="1" si="23"/>
        <v>0</v>
      </c>
      <c r="E138" s="55">
        <f t="shared" ca="1" si="36"/>
        <v>0</v>
      </c>
      <c r="F138" s="56">
        <f t="shared" ca="1" si="32"/>
        <v>0</v>
      </c>
      <c r="G138" s="55">
        <f t="shared" ca="1" si="24"/>
        <v>0</v>
      </c>
      <c r="H138" s="53">
        <f t="shared" ca="1" si="25"/>
        <v>0</v>
      </c>
    </row>
    <row r="139" spans="1:8">
      <c r="A139" s="53">
        <v>128</v>
      </c>
      <c r="B139" s="54">
        <f t="shared" ca="1" si="22"/>
        <v>0</v>
      </c>
      <c r="C139" s="55">
        <f ca="1">B138*$D$4</f>
        <v>0</v>
      </c>
      <c r="D139" s="56">
        <f t="shared" ca="1" si="23"/>
        <v>0</v>
      </c>
      <c r="E139" s="55">
        <f t="shared" ref="E139:E144" ca="1" si="37">IF(OR(C$6&gt;10.5,C139&lt;0.01),0,C$8-C139)</f>
        <v>0</v>
      </c>
      <c r="F139" s="56">
        <f t="shared" ca="1" si="32"/>
        <v>0</v>
      </c>
      <c r="G139" s="55">
        <f t="shared" ca="1" si="24"/>
        <v>0</v>
      </c>
      <c r="H139" s="53">
        <f t="shared" ca="1" si="25"/>
        <v>0</v>
      </c>
    </row>
    <row r="140" spans="1:8">
      <c r="A140" s="53">
        <v>129</v>
      </c>
      <c r="B140" s="54">
        <f t="shared" ref="B140:B187" ca="1" si="38">IF(B139&lt;1,0,B139-E140)</f>
        <v>0</v>
      </c>
      <c r="C140" s="55">
        <f ca="1">IF(+$D$7=4,0,B139*$D$4)</f>
        <v>0</v>
      </c>
      <c r="D140" s="56">
        <f t="shared" ref="D140:D187" ca="1" si="39">IF(B140=0,0,D139+C140)</f>
        <v>0</v>
      </c>
      <c r="E140" s="55">
        <f t="shared" ca="1" si="37"/>
        <v>0</v>
      </c>
      <c r="F140" s="56">
        <f t="shared" ca="1" si="32"/>
        <v>0</v>
      </c>
      <c r="G140" s="55">
        <f t="shared" ca="1" si="24"/>
        <v>0</v>
      </c>
      <c r="H140" s="53">
        <f t="shared" ca="1" si="25"/>
        <v>0</v>
      </c>
    </row>
    <row r="141" spans="1:8">
      <c r="A141" s="53">
        <v>130</v>
      </c>
      <c r="B141" s="54">
        <f t="shared" ca="1" si="38"/>
        <v>0</v>
      </c>
      <c r="C141" s="55">
        <f ca="1">IF(+$D$7=4,0,B140*$D$4)</f>
        <v>0</v>
      </c>
      <c r="D141" s="56">
        <f t="shared" ca="1" si="39"/>
        <v>0</v>
      </c>
      <c r="E141" s="55">
        <f t="shared" ca="1" si="37"/>
        <v>0</v>
      </c>
      <c r="F141" s="56">
        <f t="shared" ca="1" si="32"/>
        <v>0</v>
      </c>
      <c r="G141" s="55">
        <f t="shared" ref="G141:G190" ca="1" si="40">C$8*H141</f>
        <v>0</v>
      </c>
      <c r="H141" s="53">
        <f t="shared" ref="H141:H191" ca="1" si="41">IF(E141=0,0,A141-D$6)</f>
        <v>0</v>
      </c>
    </row>
    <row r="142" spans="1:8">
      <c r="A142" s="53">
        <v>131</v>
      </c>
      <c r="B142" s="54">
        <f t="shared" ca="1" si="38"/>
        <v>0</v>
      </c>
      <c r="C142" s="55">
        <f ca="1">B141*$D$4</f>
        <v>0</v>
      </c>
      <c r="D142" s="56">
        <f t="shared" ca="1" si="39"/>
        <v>0</v>
      </c>
      <c r="E142" s="55">
        <f t="shared" ca="1" si="37"/>
        <v>0</v>
      </c>
      <c r="F142" s="56">
        <f t="shared" ca="1" si="32"/>
        <v>0</v>
      </c>
      <c r="G142" s="55">
        <f t="shared" ca="1" si="40"/>
        <v>0</v>
      </c>
      <c r="H142" s="53">
        <f t="shared" ca="1" si="41"/>
        <v>0</v>
      </c>
    </row>
    <row r="143" spans="1:8">
      <c r="A143" s="53">
        <v>132</v>
      </c>
      <c r="B143" s="54">
        <f t="shared" ca="1" si="38"/>
        <v>0</v>
      </c>
      <c r="C143" s="55">
        <f ca="1">IF(+$D$7=4,0,B142*$D$4)</f>
        <v>0</v>
      </c>
      <c r="D143" s="56">
        <f t="shared" ca="1" si="39"/>
        <v>0</v>
      </c>
      <c r="E143" s="55">
        <f t="shared" ca="1" si="37"/>
        <v>0</v>
      </c>
      <c r="F143" s="56">
        <f t="shared" ca="1" si="32"/>
        <v>0</v>
      </c>
      <c r="G143" s="55">
        <f t="shared" ca="1" si="40"/>
        <v>0</v>
      </c>
      <c r="H143" s="53">
        <f t="shared" ca="1" si="41"/>
        <v>0</v>
      </c>
    </row>
    <row r="144" spans="1:8">
      <c r="A144" s="53">
        <v>133</v>
      </c>
      <c r="B144" s="54">
        <f t="shared" ca="1" si="38"/>
        <v>0</v>
      </c>
      <c r="C144" s="55">
        <f ca="1">IF(+$D$7=4,0,B143*$D$4)</f>
        <v>0</v>
      </c>
      <c r="D144" s="56">
        <f t="shared" ca="1" si="39"/>
        <v>0</v>
      </c>
      <c r="E144" s="55">
        <f t="shared" ca="1" si="37"/>
        <v>0</v>
      </c>
      <c r="F144" s="56">
        <f t="shared" ca="1" si="32"/>
        <v>0</v>
      </c>
      <c r="G144" s="55">
        <f t="shared" ca="1" si="40"/>
        <v>0</v>
      </c>
      <c r="H144" s="53">
        <f t="shared" ca="1" si="41"/>
        <v>0</v>
      </c>
    </row>
    <row r="145" spans="1:8">
      <c r="A145" s="53">
        <v>134</v>
      </c>
      <c r="B145" s="54">
        <f t="shared" ca="1" si="38"/>
        <v>0</v>
      </c>
      <c r="C145" s="55">
        <f ca="1">B144*$D$4</f>
        <v>0</v>
      </c>
      <c r="D145" s="56">
        <f t="shared" ca="1" si="39"/>
        <v>0</v>
      </c>
      <c r="E145" s="55">
        <f t="shared" ref="E145:E150" ca="1" si="42">IF(OR(C$6&gt;11,C145&lt;0.01),0,C$8-C145)</f>
        <v>0</v>
      </c>
      <c r="F145" s="56">
        <f t="shared" ca="1" si="32"/>
        <v>0</v>
      </c>
      <c r="G145" s="55">
        <f t="shared" ca="1" si="40"/>
        <v>0</v>
      </c>
      <c r="H145" s="53">
        <f t="shared" ca="1" si="41"/>
        <v>0</v>
      </c>
    </row>
    <row r="146" spans="1:8">
      <c r="A146" s="53">
        <v>135</v>
      </c>
      <c r="B146" s="54">
        <f t="shared" ca="1" si="38"/>
        <v>0</v>
      </c>
      <c r="C146" s="55">
        <f ca="1">IF(+$D$7=4,0,B145*$D$4)</f>
        <v>0</v>
      </c>
      <c r="D146" s="56">
        <f t="shared" ca="1" si="39"/>
        <v>0</v>
      </c>
      <c r="E146" s="55">
        <f t="shared" ca="1" si="42"/>
        <v>0</v>
      </c>
      <c r="F146" s="56">
        <f t="shared" ca="1" si="32"/>
        <v>0</v>
      </c>
      <c r="G146" s="55">
        <f t="shared" ca="1" si="40"/>
        <v>0</v>
      </c>
      <c r="H146" s="53">
        <f t="shared" ca="1" si="41"/>
        <v>0</v>
      </c>
    </row>
    <row r="147" spans="1:8">
      <c r="A147" s="53">
        <v>136</v>
      </c>
      <c r="B147" s="54">
        <f t="shared" ca="1" si="38"/>
        <v>0</v>
      </c>
      <c r="C147" s="55">
        <f ca="1">IF(+$D$7=4,0,B146*$D$4)</f>
        <v>0</v>
      </c>
      <c r="D147" s="56">
        <f t="shared" ca="1" si="39"/>
        <v>0</v>
      </c>
      <c r="E147" s="55">
        <f t="shared" ca="1" si="42"/>
        <v>0</v>
      </c>
      <c r="F147" s="56">
        <f t="shared" ca="1" si="32"/>
        <v>0</v>
      </c>
      <c r="G147" s="55">
        <f t="shared" ca="1" si="40"/>
        <v>0</v>
      </c>
      <c r="H147" s="53">
        <f t="shared" ca="1" si="41"/>
        <v>0</v>
      </c>
    </row>
    <row r="148" spans="1:8">
      <c r="A148" s="53">
        <v>137</v>
      </c>
      <c r="B148" s="54">
        <f t="shared" ca="1" si="38"/>
        <v>0</v>
      </c>
      <c r="C148" s="55">
        <f ca="1">B147*$D$4</f>
        <v>0</v>
      </c>
      <c r="D148" s="56">
        <f t="shared" ca="1" si="39"/>
        <v>0</v>
      </c>
      <c r="E148" s="55">
        <f t="shared" ca="1" si="42"/>
        <v>0</v>
      </c>
      <c r="F148" s="56">
        <f t="shared" ca="1" si="32"/>
        <v>0</v>
      </c>
      <c r="G148" s="55">
        <f t="shared" ca="1" si="40"/>
        <v>0</v>
      </c>
      <c r="H148" s="53">
        <f t="shared" ca="1" si="41"/>
        <v>0</v>
      </c>
    </row>
    <row r="149" spans="1:8">
      <c r="A149" s="53">
        <v>138</v>
      </c>
      <c r="B149" s="54">
        <f t="shared" ca="1" si="38"/>
        <v>0</v>
      </c>
      <c r="C149" s="55">
        <f ca="1">IF(+$D$7=4,0,B148*$D$4)</f>
        <v>0</v>
      </c>
      <c r="D149" s="56">
        <f t="shared" ca="1" si="39"/>
        <v>0</v>
      </c>
      <c r="E149" s="55">
        <f t="shared" ca="1" si="42"/>
        <v>0</v>
      </c>
      <c r="F149" s="56">
        <f t="shared" ca="1" si="32"/>
        <v>0</v>
      </c>
      <c r="G149" s="55">
        <f t="shared" ca="1" si="40"/>
        <v>0</v>
      </c>
      <c r="H149" s="53">
        <f t="shared" ca="1" si="41"/>
        <v>0</v>
      </c>
    </row>
    <row r="150" spans="1:8">
      <c r="A150" s="53">
        <v>139</v>
      </c>
      <c r="B150" s="54">
        <f t="shared" ca="1" si="38"/>
        <v>0</v>
      </c>
      <c r="C150" s="55">
        <f ca="1">IF(+$D$7=4,0,B149*$D$4)</f>
        <v>0</v>
      </c>
      <c r="D150" s="56">
        <f t="shared" ca="1" si="39"/>
        <v>0</v>
      </c>
      <c r="E150" s="55">
        <f t="shared" ca="1" si="42"/>
        <v>0</v>
      </c>
      <c r="F150" s="56">
        <f t="shared" ca="1" si="32"/>
        <v>0</v>
      </c>
      <c r="G150" s="55">
        <f t="shared" ca="1" si="40"/>
        <v>0</v>
      </c>
      <c r="H150" s="53">
        <f t="shared" ca="1" si="41"/>
        <v>0</v>
      </c>
    </row>
    <row r="151" spans="1:8">
      <c r="A151" s="53">
        <v>140</v>
      </c>
      <c r="B151" s="54">
        <f t="shared" ca="1" si="38"/>
        <v>0</v>
      </c>
      <c r="C151" s="55">
        <f ca="1">B150*$D$4</f>
        <v>0</v>
      </c>
      <c r="D151" s="56">
        <f t="shared" ca="1" si="39"/>
        <v>0</v>
      </c>
      <c r="E151" s="55">
        <f t="shared" ref="E151:E156" ca="1" si="43">IF(OR(C$6&gt;11.5,C151&lt;0.01),0,C$8-C151)</f>
        <v>0</v>
      </c>
      <c r="F151" s="56">
        <f t="shared" ca="1" si="32"/>
        <v>0</v>
      </c>
      <c r="G151" s="55">
        <f t="shared" ca="1" si="40"/>
        <v>0</v>
      </c>
      <c r="H151" s="53">
        <f t="shared" ca="1" si="41"/>
        <v>0</v>
      </c>
    </row>
    <row r="152" spans="1:8">
      <c r="A152" s="53">
        <v>141</v>
      </c>
      <c r="B152" s="54">
        <f t="shared" ca="1" si="38"/>
        <v>0</v>
      </c>
      <c r="C152" s="55">
        <f ca="1">IF(+$D$7=4,0,B151*$D$4)</f>
        <v>0</v>
      </c>
      <c r="D152" s="56">
        <f t="shared" ca="1" si="39"/>
        <v>0</v>
      </c>
      <c r="E152" s="55">
        <f t="shared" ca="1" si="43"/>
        <v>0</v>
      </c>
      <c r="F152" s="56">
        <f t="shared" ca="1" si="32"/>
        <v>0</v>
      </c>
      <c r="G152" s="55">
        <f t="shared" ca="1" si="40"/>
        <v>0</v>
      </c>
      <c r="H152" s="53">
        <f t="shared" ca="1" si="41"/>
        <v>0</v>
      </c>
    </row>
    <row r="153" spans="1:8">
      <c r="A153" s="53">
        <v>142</v>
      </c>
      <c r="B153" s="54">
        <f t="shared" ca="1" si="38"/>
        <v>0</v>
      </c>
      <c r="C153" s="55">
        <f ca="1">IF(+$D$7=4,0,B152*$D$4)</f>
        <v>0</v>
      </c>
      <c r="D153" s="56">
        <f t="shared" ca="1" si="39"/>
        <v>0</v>
      </c>
      <c r="E153" s="55">
        <f t="shared" ca="1" si="43"/>
        <v>0</v>
      </c>
      <c r="F153" s="56">
        <f t="shared" ca="1" si="32"/>
        <v>0</v>
      </c>
      <c r="G153" s="55">
        <f t="shared" ca="1" si="40"/>
        <v>0</v>
      </c>
      <c r="H153" s="53">
        <f t="shared" ca="1" si="41"/>
        <v>0</v>
      </c>
    </row>
    <row r="154" spans="1:8">
      <c r="A154" s="53">
        <v>143</v>
      </c>
      <c r="B154" s="54">
        <f t="shared" ca="1" si="38"/>
        <v>0</v>
      </c>
      <c r="C154" s="55">
        <f ca="1">B153*$D$4</f>
        <v>0</v>
      </c>
      <c r="D154" s="56">
        <f t="shared" ca="1" si="39"/>
        <v>0</v>
      </c>
      <c r="E154" s="55">
        <f t="shared" ca="1" si="43"/>
        <v>0</v>
      </c>
      <c r="F154" s="56">
        <f t="shared" ca="1" si="32"/>
        <v>0</v>
      </c>
      <c r="G154" s="55">
        <f t="shared" ca="1" si="40"/>
        <v>0</v>
      </c>
      <c r="H154" s="53">
        <f t="shared" ca="1" si="41"/>
        <v>0</v>
      </c>
    </row>
    <row r="155" spans="1:8">
      <c r="A155" s="53">
        <v>144</v>
      </c>
      <c r="B155" s="54">
        <f t="shared" ca="1" si="38"/>
        <v>0</v>
      </c>
      <c r="C155" s="55">
        <f ca="1">IF(+$D$7=4,0,B154*$D$4)</f>
        <v>0</v>
      </c>
      <c r="D155" s="56">
        <f t="shared" ca="1" si="39"/>
        <v>0</v>
      </c>
      <c r="E155" s="55">
        <f t="shared" ca="1" si="43"/>
        <v>0</v>
      </c>
      <c r="F155" s="56">
        <f t="shared" ca="1" si="32"/>
        <v>0</v>
      </c>
      <c r="G155" s="55">
        <f t="shared" ca="1" si="40"/>
        <v>0</v>
      </c>
      <c r="H155" s="53">
        <f t="shared" ca="1" si="41"/>
        <v>0</v>
      </c>
    </row>
    <row r="156" spans="1:8">
      <c r="A156" s="53">
        <v>145</v>
      </c>
      <c r="B156" s="54">
        <f t="shared" ca="1" si="38"/>
        <v>0</v>
      </c>
      <c r="C156" s="55">
        <f ca="1">IF(+$D$7=4,0,B155*$D$4)</f>
        <v>0</v>
      </c>
      <c r="D156" s="56">
        <f t="shared" ca="1" si="39"/>
        <v>0</v>
      </c>
      <c r="E156" s="55">
        <f t="shared" ca="1" si="43"/>
        <v>0</v>
      </c>
      <c r="F156" s="56">
        <f t="shared" ca="1" si="32"/>
        <v>0</v>
      </c>
      <c r="G156" s="55">
        <f t="shared" ca="1" si="40"/>
        <v>0</v>
      </c>
      <c r="H156" s="53">
        <f t="shared" ca="1" si="41"/>
        <v>0</v>
      </c>
    </row>
    <row r="157" spans="1:8">
      <c r="A157" s="53">
        <v>146</v>
      </c>
      <c r="B157" s="54">
        <f t="shared" ca="1" si="38"/>
        <v>0</v>
      </c>
      <c r="C157" s="55">
        <f ca="1">B156*$D$4</f>
        <v>0</v>
      </c>
      <c r="D157" s="56">
        <f t="shared" ca="1" si="39"/>
        <v>0</v>
      </c>
      <c r="E157" s="55">
        <f t="shared" ref="E157:E162" ca="1" si="44">IF(OR(C$6&gt;12,C157&lt;0.01),0,C$8-C157)</f>
        <v>0</v>
      </c>
      <c r="F157" s="56">
        <f t="shared" ca="1" si="32"/>
        <v>0</v>
      </c>
      <c r="G157" s="55">
        <f t="shared" ca="1" si="40"/>
        <v>0</v>
      </c>
      <c r="H157" s="53">
        <f t="shared" ca="1" si="41"/>
        <v>0</v>
      </c>
    </row>
    <row r="158" spans="1:8">
      <c r="A158" s="53">
        <v>147</v>
      </c>
      <c r="B158" s="54">
        <f t="shared" ca="1" si="38"/>
        <v>0</v>
      </c>
      <c r="C158" s="55">
        <f ca="1">IF(+$D$7=4,0,B157*$D$4)</f>
        <v>0</v>
      </c>
      <c r="D158" s="56">
        <f t="shared" ca="1" si="39"/>
        <v>0</v>
      </c>
      <c r="E158" s="55">
        <f t="shared" ca="1" si="44"/>
        <v>0</v>
      </c>
      <c r="F158" s="56">
        <f t="shared" ca="1" si="32"/>
        <v>0</v>
      </c>
      <c r="G158" s="55">
        <f t="shared" ca="1" si="40"/>
        <v>0</v>
      </c>
      <c r="H158" s="53">
        <f t="shared" ca="1" si="41"/>
        <v>0</v>
      </c>
    </row>
    <row r="159" spans="1:8">
      <c r="A159" s="53">
        <v>148</v>
      </c>
      <c r="B159" s="54">
        <f t="shared" ca="1" si="38"/>
        <v>0</v>
      </c>
      <c r="C159" s="55">
        <f ca="1">IF(+$D$7=4,0,B158*$D$4)</f>
        <v>0</v>
      </c>
      <c r="D159" s="56">
        <f t="shared" ca="1" si="39"/>
        <v>0</v>
      </c>
      <c r="E159" s="55">
        <f t="shared" ca="1" si="44"/>
        <v>0</v>
      </c>
      <c r="F159" s="56">
        <f t="shared" ca="1" si="32"/>
        <v>0</v>
      </c>
      <c r="G159" s="55">
        <f t="shared" ca="1" si="40"/>
        <v>0</v>
      </c>
      <c r="H159" s="53">
        <f t="shared" ca="1" si="41"/>
        <v>0</v>
      </c>
    </row>
    <row r="160" spans="1:8">
      <c r="A160" s="53">
        <v>149</v>
      </c>
      <c r="B160" s="54">
        <f t="shared" ca="1" si="38"/>
        <v>0</v>
      </c>
      <c r="C160" s="55">
        <f ca="1">B159*$D$4</f>
        <v>0</v>
      </c>
      <c r="D160" s="56">
        <f t="shared" ca="1" si="39"/>
        <v>0</v>
      </c>
      <c r="E160" s="55">
        <f t="shared" ca="1" si="44"/>
        <v>0</v>
      </c>
      <c r="F160" s="56">
        <f t="shared" ca="1" si="32"/>
        <v>0</v>
      </c>
      <c r="G160" s="55">
        <f t="shared" ca="1" si="40"/>
        <v>0</v>
      </c>
      <c r="H160" s="53">
        <f t="shared" ca="1" si="41"/>
        <v>0</v>
      </c>
    </row>
    <row r="161" spans="1:8">
      <c r="A161" s="53">
        <v>150</v>
      </c>
      <c r="B161" s="54">
        <f t="shared" ca="1" si="38"/>
        <v>0</v>
      </c>
      <c r="C161" s="55">
        <f ca="1">IF(+$D$7=4,0,B160*$D$4)</f>
        <v>0</v>
      </c>
      <c r="D161" s="56">
        <f t="shared" ca="1" si="39"/>
        <v>0</v>
      </c>
      <c r="E161" s="55">
        <f t="shared" ca="1" si="44"/>
        <v>0</v>
      </c>
      <c r="F161" s="56">
        <f t="shared" ca="1" si="32"/>
        <v>0</v>
      </c>
      <c r="G161" s="55">
        <f t="shared" ca="1" si="40"/>
        <v>0</v>
      </c>
      <c r="H161" s="53">
        <f t="shared" ca="1" si="41"/>
        <v>0</v>
      </c>
    </row>
    <row r="162" spans="1:8">
      <c r="A162" s="53">
        <v>151</v>
      </c>
      <c r="B162" s="54">
        <f t="shared" ca="1" si="38"/>
        <v>0</v>
      </c>
      <c r="C162" s="55">
        <f ca="1">IF(+$D$7=4,0,B161*$D$4)</f>
        <v>0</v>
      </c>
      <c r="D162" s="56">
        <f t="shared" ca="1" si="39"/>
        <v>0</v>
      </c>
      <c r="E162" s="55">
        <f t="shared" ca="1" si="44"/>
        <v>0</v>
      </c>
      <c r="F162" s="56">
        <f t="shared" ca="1" si="32"/>
        <v>0</v>
      </c>
      <c r="G162" s="55">
        <f t="shared" ca="1" si="40"/>
        <v>0</v>
      </c>
      <c r="H162" s="53">
        <f t="shared" ca="1" si="41"/>
        <v>0</v>
      </c>
    </row>
    <row r="163" spans="1:8">
      <c r="A163" s="53">
        <v>152</v>
      </c>
      <c r="B163" s="54">
        <f t="shared" ca="1" si="38"/>
        <v>0</v>
      </c>
      <c r="C163" s="55">
        <f ca="1">B162*$D$4</f>
        <v>0</v>
      </c>
      <c r="D163" s="56">
        <f t="shared" ca="1" si="39"/>
        <v>0</v>
      </c>
      <c r="E163" s="55">
        <f t="shared" ref="E163:E168" ca="1" si="45">IF(OR(C$6&gt;12.5,C163&lt;0.01),0,C$8-C163)</f>
        <v>0</v>
      </c>
      <c r="F163" s="56">
        <f t="shared" ca="1" si="32"/>
        <v>0</v>
      </c>
      <c r="G163" s="55">
        <f t="shared" ca="1" si="40"/>
        <v>0</v>
      </c>
      <c r="H163" s="53">
        <f t="shared" ca="1" si="41"/>
        <v>0</v>
      </c>
    </row>
    <row r="164" spans="1:8">
      <c r="A164" s="53">
        <v>153</v>
      </c>
      <c r="B164" s="54">
        <f t="shared" ca="1" si="38"/>
        <v>0</v>
      </c>
      <c r="C164" s="55">
        <f ca="1">IF(+$D$7=4,0,B163*$D$4)</f>
        <v>0</v>
      </c>
      <c r="D164" s="56">
        <f t="shared" ca="1" si="39"/>
        <v>0</v>
      </c>
      <c r="E164" s="55">
        <f t="shared" ca="1" si="45"/>
        <v>0</v>
      </c>
      <c r="F164" s="56">
        <f t="shared" ca="1" si="32"/>
        <v>0</v>
      </c>
      <c r="G164" s="55">
        <f t="shared" ca="1" si="40"/>
        <v>0</v>
      </c>
      <c r="H164" s="53">
        <f t="shared" ca="1" si="41"/>
        <v>0</v>
      </c>
    </row>
    <row r="165" spans="1:8">
      <c r="A165" s="53">
        <v>154</v>
      </c>
      <c r="B165" s="54">
        <f t="shared" ca="1" si="38"/>
        <v>0</v>
      </c>
      <c r="C165" s="55">
        <f ca="1">IF(+$D$7=4,0,B164*$D$4)</f>
        <v>0</v>
      </c>
      <c r="D165" s="56">
        <f t="shared" ca="1" si="39"/>
        <v>0</v>
      </c>
      <c r="E165" s="55">
        <f t="shared" ca="1" si="45"/>
        <v>0</v>
      </c>
      <c r="F165" s="56">
        <f t="shared" ca="1" si="32"/>
        <v>0</v>
      </c>
      <c r="G165" s="55">
        <f t="shared" ca="1" si="40"/>
        <v>0</v>
      </c>
      <c r="H165" s="53">
        <f t="shared" ca="1" si="41"/>
        <v>0</v>
      </c>
    </row>
    <row r="166" spans="1:8">
      <c r="A166" s="53">
        <v>155</v>
      </c>
      <c r="B166" s="54">
        <f t="shared" ca="1" si="38"/>
        <v>0</v>
      </c>
      <c r="C166" s="55">
        <f ca="1">B165*$D$4</f>
        <v>0</v>
      </c>
      <c r="D166" s="56">
        <f t="shared" ca="1" si="39"/>
        <v>0</v>
      </c>
      <c r="E166" s="55">
        <f t="shared" ca="1" si="45"/>
        <v>0</v>
      </c>
      <c r="F166" s="56">
        <f t="shared" ca="1" si="32"/>
        <v>0</v>
      </c>
      <c r="G166" s="55">
        <f t="shared" ca="1" si="40"/>
        <v>0</v>
      </c>
      <c r="H166" s="53">
        <f t="shared" ca="1" si="41"/>
        <v>0</v>
      </c>
    </row>
    <row r="167" spans="1:8">
      <c r="A167" s="53">
        <v>156</v>
      </c>
      <c r="B167" s="54">
        <f t="shared" ca="1" si="38"/>
        <v>0</v>
      </c>
      <c r="C167" s="55">
        <f ca="1">IF(+$D$7=4,0,B166*$D$4)</f>
        <v>0</v>
      </c>
      <c r="D167" s="56">
        <f t="shared" ca="1" si="39"/>
        <v>0</v>
      </c>
      <c r="E167" s="55">
        <f t="shared" ca="1" si="45"/>
        <v>0</v>
      </c>
      <c r="F167" s="56">
        <f t="shared" ca="1" si="32"/>
        <v>0</v>
      </c>
      <c r="G167" s="55">
        <f t="shared" ca="1" si="40"/>
        <v>0</v>
      </c>
      <c r="H167" s="53">
        <f t="shared" ca="1" si="41"/>
        <v>0</v>
      </c>
    </row>
    <row r="168" spans="1:8">
      <c r="A168" s="53">
        <v>157</v>
      </c>
      <c r="B168" s="54">
        <f t="shared" ca="1" si="38"/>
        <v>0</v>
      </c>
      <c r="C168" s="55">
        <f ca="1">IF(+$D$7=4,0,B167*$D$4)</f>
        <v>0</v>
      </c>
      <c r="D168" s="56">
        <f t="shared" ca="1" si="39"/>
        <v>0</v>
      </c>
      <c r="E168" s="55">
        <f t="shared" ca="1" si="45"/>
        <v>0</v>
      </c>
      <c r="F168" s="56">
        <f t="shared" ca="1" si="32"/>
        <v>0</v>
      </c>
      <c r="G168" s="55">
        <f t="shared" ca="1" si="40"/>
        <v>0</v>
      </c>
      <c r="H168" s="53">
        <f t="shared" ca="1" si="41"/>
        <v>0</v>
      </c>
    </row>
    <row r="169" spans="1:8">
      <c r="A169" s="53">
        <v>158</v>
      </c>
      <c r="B169" s="54">
        <f t="shared" ca="1" si="38"/>
        <v>0</v>
      </c>
      <c r="C169" s="55">
        <f ca="1">B168*$D$4</f>
        <v>0</v>
      </c>
      <c r="D169" s="56">
        <f t="shared" ca="1" si="39"/>
        <v>0</v>
      </c>
      <c r="E169" s="55">
        <f t="shared" ref="E169:E174" ca="1" si="46">IF(OR(C$6&gt;13,C169&lt;0.01),0,C$8-C169)</f>
        <v>0</v>
      </c>
      <c r="F169" s="56">
        <f t="shared" ca="1" si="32"/>
        <v>0</v>
      </c>
      <c r="G169" s="55">
        <f t="shared" ca="1" si="40"/>
        <v>0</v>
      </c>
      <c r="H169" s="53">
        <f t="shared" ca="1" si="41"/>
        <v>0</v>
      </c>
    </row>
    <row r="170" spans="1:8">
      <c r="A170" s="53">
        <v>159</v>
      </c>
      <c r="B170" s="54">
        <f t="shared" ca="1" si="38"/>
        <v>0</v>
      </c>
      <c r="C170" s="55">
        <f ca="1">IF(+$D$7=4,0,B169*$D$4)</f>
        <v>0</v>
      </c>
      <c r="D170" s="56">
        <f t="shared" ca="1" si="39"/>
        <v>0</v>
      </c>
      <c r="E170" s="55">
        <f t="shared" ca="1" si="46"/>
        <v>0</v>
      </c>
      <c r="F170" s="56">
        <f t="shared" ca="1" si="32"/>
        <v>0</v>
      </c>
      <c r="G170" s="55">
        <f t="shared" ca="1" si="40"/>
        <v>0</v>
      </c>
      <c r="H170" s="53">
        <f t="shared" ca="1" si="41"/>
        <v>0</v>
      </c>
    </row>
    <row r="171" spans="1:8">
      <c r="A171" s="53">
        <v>160</v>
      </c>
      <c r="B171" s="54">
        <f t="shared" ca="1" si="38"/>
        <v>0</v>
      </c>
      <c r="C171" s="55">
        <f ca="1">IF(+$D$7=4,0,B170*$D$4)</f>
        <v>0</v>
      </c>
      <c r="D171" s="56">
        <f t="shared" ca="1" si="39"/>
        <v>0</v>
      </c>
      <c r="E171" s="55">
        <f t="shared" ca="1" si="46"/>
        <v>0</v>
      </c>
      <c r="F171" s="56">
        <f t="shared" ca="1" si="32"/>
        <v>0</v>
      </c>
      <c r="G171" s="55">
        <f t="shared" ca="1" si="40"/>
        <v>0</v>
      </c>
      <c r="H171" s="53">
        <f t="shared" ca="1" si="41"/>
        <v>0</v>
      </c>
    </row>
    <row r="172" spans="1:8">
      <c r="A172" s="53">
        <v>161</v>
      </c>
      <c r="B172" s="54">
        <f t="shared" ca="1" si="38"/>
        <v>0</v>
      </c>
      <c r="C172" s="55">
        <f ca="1">B171*$D$4</f>
        <v>0</v>
      </c>
      <c r="D172" s="56">
        <f t="shared" ca="1" si="39"/>
        <v>0</v>
      </c>
      <c r="E172" s="55">
        <f t="shared" ca="1" si="46"/>
        <v>0</v>
      </c>
      <c r="F172" s="56">
        <f t="shared" ca="1" si="32"/>
        <v>0</v>
      </c>
      <c r="G172" s="55">
        <f t="shared" ca="1" si="40"/>
        <v>0</v>
      </c>
      <c r="H172" s="53">
        <f t="shared" ca="1" si="41"/>
        <v>0</v>
      </c>
    </row>
    <row r="173" spans="1:8">
      <c r="A173" s="53">
        <v>162</v>
      </c>
      <c r="B173" s="54">
        <f t="shared" ca="1" si="38"/>
        <v>0</v>
      </c>
      <c r="C173" s="55">
        <f ca="1">IF(+$D$7=4,0,B172*$D$4)</f>
        <v>0</v>
      </c>
      <c r="D173" s="56">
        <f t="shared" ca="1" si="39"/>
        <v>0</v>
      </c>
      <c r="E173" s="55">
        <f t="shared" ca="1" si="46"/>
        <v>0</v>
      </c>
      <c r="F173" s="56">
        <f t="shared" ca="1" si="32"/>
        <v>0</v>
      </c>
      <c r="G173" s="55">
        <f t="shared" ca="1" si="40"/>
        <v>0</v>
      </c>
      <c r="H173" s="53">
        <f t="shared" ca="1" si="41"/>
        <v>0</v>
      </c>
    </row>
    <row r="174" spans="1:8">
      <c r="A174" s="53">
        <v>163</v>
      </c>
      <c r="B174" s="54">
        <f t="shared" ca="1" si="38"/>
        <v>0</v>
      </c>
      <c r="C174" s="55">
        <f ca="1">IF(+$D$7=4,0,B173*$D$4)</f>
        <v>0</v>
      </c>
      <c r="D174" s="56">
        <f t="shared" ca="1" si="39"/>
        <v>0</v>
      </c>
      <c r="E174" s="55">
        <f t="shared" ca="1" si="46"/>
        <v>0</v>
      </c>
      <c r="F174" s="56">
        <f t="shared" ca="1" si="32"/>
        <v>0</v>
      </c>
      <c r="G174" s="55">
        <f t="shared" ca="1" si="40"/>
        <v>0</v>
      </c>
      <c r="H174" s="53">
        <f t="shared" ca="1" si="41"/>
        <v>0</v>
      </c>
    </row>
    <row r="175" spans="1:8">
      <c r="A175" s="53">
        <v>164</v>
      </c>
      <c r="B175" s="54">
        <f t="shared" ca="1" si="38"/>
        <v>0</v>
      </c>
      <c r="C175" s="55">
        <f ca="1">B174*$D$4</f>
        <v>0</v>
      </c>
      <c r="D175" s="56">
        <f t="shared" ca="1" si="39"/>
        <v>0</v>
      </c>
      <c r="E175" s="55">
        <f t="shared" ref="E175:E180" ca="1" si="47">IF(OR(C$6&gt;13.5,C175&lt;0.01),0,C$8-C175)</f>
        <v>0</v>
      </c>
      <c r="F175" s="56">
        <f t="shared" ca="1" si="32"/>
        <v>0</v>
      </c>
      <c r="G175" s="55">
        <f t="shared" ca="1" si="40"/>
        <v>0</v>
      </c>
      <c r="H175" s="53">
        <f t="shared" ca="1" si="41"/>
        <v>0</v>
      </c>
    </row>
    <row r="176" spans="1:8">
      <c r="A176" s="53">
        <v>165</v>
      </c>
      <c r="B176" s="54">
        <f t="shared" ca="1" si="38"/>
        <v>0</v>
      </c>
      <c r="C176" s="55">
        <f ca="1">IF(+$D$7=4,0,B175*$D$4)</f>
        <v>0</v>
      </c>
      <c r="D176" s="56">
        <f t="shared" ca="1" si="39"/>
        <v>0</v>
      </c>
      <c r="E176" s="55">
        <f t="shared" ca="1" si="47"/>
        <v>0</v>
      </c>
      <c r="F176" s="56">
        <f t="shared" ref="F176:F191" ca="1" si="48">IF(D176=0,0,F175+E176)</f>
        <v>0</v>
      </c>
      <c r="G176" s="55">
        <f t="shared" ca="1" si="40"/>
        <v>0</v>
      </c>
      <c r="H176" s="53">
        <f t="shared" ca="1" si="41"/>
        <v>0</v>
      </c>
    </row>
    <row r="177" spans="1:8">
      <c r="A177" s="53">
        <v>166</v>
      </c>
      <c r="B177" s="54">
        <f t="shared" ca="1" si="38"/>
        <v>0</v>
      </c>
      <c r="C177" s="55">
        <f ca="1">IF(+$D$7=4,0,B176*$D$4)</f>
        <v>0</v>
      </c>
      <c r="D177" s="56">
        <f t="shared" ca="1" si="39"/>
        <v>0</v>
      </c>
      <c r="E177" s="55">
        <f t="shared" ca="1" si="47"/>
        <v>0</v>
      </c>
      <c r="F177" s="56">
        <f t="shared" ca="1" si="48"/>
        <v>0</v>
      </c>
      <c r="G177" s="55">
        <f t="shared" ca="1" si="40"/>
        <v>0</v>
      </c>
      <c r="H177" s="53">
        <f t="shared" ca="1" si="41"/>
        <v>0</v>
      </c>
    </row>
    <row r="178" spans="1:8">
      <c r="A178" s="53">
        <v>167</v>
      </c>
      <c r="B178" s="54">
        <f t="shared" ca="1" si="38"/>
        <v>0</v>
      </c>
      <c r="C178" s="55">
        <f ca="1">B177*$D$4</f>
        <v>0</v>
      </c>
      <c r="D178" s="56">
        <f t="shared" ca="1" si="39"/>
        <v>0</v>
      </c>
      <c r="E178" s="55">
        <f t="shared" ca="1" si="47"/>
        <v>0</v>
      </c>
      <c r="F178" s="56">
        <f t="shared" ca="1" si="48"/>
        <v>0</v>
      </c>
      <c r="G178" s="55">
        <f t="shared" ca="1" si="40"/>
        <v>0</v>
      </c>
      <c r="H178" s="53">
        <f t="shared" ca="1" si="41"/>
        <v>0</v>
      </c>
    </row>
    <row r="179" spans="1:8">
      <c r="A179" s="53">
        <v>168</v>
      </c>
      <c r="B179" s="54">
        <f t="shared" ca="1" si="38"/>
        <v>0</v>
      </c>
      <c r="C179" s="55">
        <f ca="1">IF(+$D$7=4,0,B178*$D$4)</f>
        <v>0</v>
      </c>
      <c r="D179" s="56">
        <f t="shared" ca="1" si="39"/>
        <v>0</v>
      </c>
      <c r="E179" s="55">
        <f t="shared" ca="1" si="47"/>
        <v>0</v>
      </c>
      <c r="F179" s="56">
        <f t="shared" ca="1" si="48"/>
        <v>0</v>
      </c>
      <c r="G179" s="55">
        <f t="shared" ca="1" si="40"/>
        <v>0</v>
      </c>
      <c r="H179" s="53">
        <f t="shared" ca="1" si="41"/>
        <v>0</v>
      </c>
    </row>
    <row r="180" spans="1:8">
      <c r="A180" s="53">
        <v>169</v>
      </c>
      <c r="B180" s="54">
        <f t="shared" ca="1" si="38"/>
        <v>0</v>
      </c>
      <c r="C180" s="55">
        <f ca="1">IF(+$D$7=4,0,B179*$D$4)</f>
        <v>0</v>
      </c>
      <c r="D180" s="56">
        <f t="shared" ca="1" si="39"/>
        <v>0</v>
      </c>
      <c r="E180" s="55">
        <f t="shared" ca="1" si="47"/>
        <v>0</v>
      </c>
      <c r="F180" s="56">
        <f t="shared" ca="1" si="48"/>
        <v>0</v>
      </c>
      <c r="G180" s="55">
        <f t="shared" ca="1" si="40"/>
        <v>0</v>
      </c>
      <c r="H180" s="53">
        <f t="shared" ca="1" si="41"/>
        <v>0</v>
      </c>
    </row>
    <row r="181" spans="1:8">
      <c r="A181" s="53">
        <v>170</v>
      </c>
      <c r="B181" s="54">
        <f t="shared" ca="1" si="38"/>
        <v>0</v>
      </c>
      <c r="C181" s="55">
        <f ca="1">B180*$D$4</f>
        <v>0</v>
      </c>
      <c r="D181" s="56">
        <f t="shared" ca="1" si="39"/>
        <v>0</v>
      </c>
      <c r="E181" s="55">
        <f t="shared" ref="E181:E186" ca="1" si="49">IF(OR(C$6&gt;14,C181&lt;0.01),0,C$8-C181)</f>
        <v>0</v>
      </c>
      <c r="F181" s="56">
        <f t="shared" ca="1" si="48"/>
        <v>0</v>
      </c>
      <c r="G181" s="55">
        <f t="shared" ca="1" si="40"/>
        <v>0</v>
      </c>
      <c r="H181" s="53">
        <f t="shared" ca="1" si="41"/>
        <v>0</v>
      </c>
    </row>
    <row r="182" spans="1:8">
      <c r="A182" s="53">
        <v>171</v>
      </c>
      <c r="B182" s="54">
        <f t="shared" ca="1" si="38"/>
        <v>0</v>
      </c>
      <c r="C182" s="55">
        <f ca="1">IF(+$D$7=4,0,B181*$D$4)</f>
        <v>0</v>
      </c>
      <c r="D182" s="56">
        <f t="shared" ca="1" si="39"/>
        <v>0</v>
      </c>
      <c r="E182" s="55">
        <f t="shared" ca="1" si="49"/>
        <v>0</v>
      </c>
      <c r="F182" s="56">
        <f t="shared" ca="1" si="48"/>
        <v>0</v>
      </c>
      <c r="G182" s="55">
        <f t="shared" ca="1" si="40"/>
        <v>0</v>
      </c>
      <c r="H182" s="53">
        <f t="shared" ca="1" si="41"/>
        <v>0</v>
      </c>
    </row>
    <row r="183" spans="1:8">
      <c r="A183" s="53">
        <v>172</v>
      </c>
      <c r="B183" s="54">
        <f t="shared" ca="1" si="38"/>
        <v>0</v>
      </c>
      <c r="C183" s="55">
        <f ca="1">IF(+$D$7=4,0,B182*$D$4)</f>
        <v>0</v>
      </c>
      <c r="D183" s="56">
        <f t="shared" ca="1" si="39"/>
        <v>0</v>
      </c>
      <c r="E183" s="55">
        <f t="shared" ca="1" si="49"/>
        <v>0</v>
      </c>
      <c r="F183" s="56">
        <f t="shared" ca="1" si="48"/>
        <v>0</v>
      </c>
      <c r="G183" s="55">
        <f t="shared" ca="1" si="40"/>
        <v>0</v>
      </c>
      <c r="H183" s="53">
        <f t="shared" ca="1" si="41"/>
        <v>0</v>
      </c>
    </row>
    <row r="184" spans="1:8">
      <c r="A184" s="53">
        <v>173</v>
      </c>
      <c r="B184" s="54">
        <f t="shared" ca="1" si="38"/>
        <v>0</v>
      </c>
      <c r="C184" s="55">
        <f ca="1">B183*$D$4</f>
        <v>0</v>
      </c>
      <c r="D184" s="56">
        <f t="shared" ca="1" si="39"/>
        <v>0</v>
      </c>
      <c r="E184" s="55">
        <f t="shared" ca="1" si="49"/>
        <v>0</v>
      </c>
      <c r="F184" s="56">
        <f t="shared" ca="1" si="48"/>
        <v>0</v>
      </c>
      <c r="G184" s="55">
        <f t="shared" ca="1" si="40"/>
        <v>0</v>
      </c>
      <c r="H184" s="53">
        <f t="shared" ca="1" si="41"/>
        <v>0</v>
      </c>
    </row>
    <row r="185" spans="1:8">
      <c r="A185" s="53">
        <v>174</v>
      </c>
      <c r="B185" s="54">
        <f t="shared" ca="1" si="38"/>
        <v>0</v>
      </c>
      <c r="C185" s="55">
        <f ca="1">IF(+$D$7=4,0,B184*$D$4)</f>
        <v>0</v>
      </c>
      <c r="D185" s="56">
        <f t="shared" ca="1" si="39"/>
        <v>0</v>
      </c>
      <c r="E185" s="55">
        <f t="shared" ca="1" si="49"/>
        <v>0</v>
      </c>
      <c r="F185" s="56">
        <f t="shared" ca="1" si="48"/>
        <v>0</v>
      </c>
      <c r="G185" s="55">
        <f t="shared" ca="1" si="40"/>
        <v>0</v>
      </c>
      <c r="H185" s="53">
        <f t="shared" ca="1" si="41"/>
        <v>0</v>
      </c>
    </row>
    <row r="186" spans="1:8">
      <c r="A186" s="53">
        <v>175</v>
      </c>
      <c r="B186" s="54">
        <f t="shared" ca="1" si="38"/>
        <v>0</v>
      </c>
      <c r="C186" s="55">
        <f ca="1">IF(+$D$7=4,0,B185*$D$4)</f>
        <v>0</v>
      </c>
      <c r="D186" s="56">
        <f t="shared" ca="1" si="39"/>
        <v>0</v>
      </c>
      <c r="E186" s="55">
        <f t="shared" ca="1" si="49"/>
        <v>0</v>
      </c>
      <c r="F186" s="56">
        <f t="shared" ca="1" si="48"/>
        <v>0</v>
      </c>
      <c r="G186" s="55">
        <f t="shared" ca="1" si="40"/>
        <v>0</v>
      </c>
      <c r="H186" s="53">
        <f t="shared" ca="1" si="41"/>
        <v>0</v>
      </c>
    </row>
    <row r="187" spans="1:8">
      <c r="A187" s="53">
        <v>176</v>
      </c>
      <c r="B187" s="54">
        <f t="shared" ca="1" si="38"/>
        <v>0</v>
      </c>
      <c r="C187" s="55">
        <f ca="1">B186*$D$4</f>
        <v>0</v>
      </c>
      <c r="D187" s="56">
        <f t="shared" ca="1" si="39"/>
        <v>0</v>
      </c>
      <c r="E187" s="55">
        <f ca="1">IF(OR(C$6&gt;14.5,C187&lt;0.01),0,C$8-C187)</f>
        <v>0</v>
      </c>
      <c r="F187" s="56">
        <f t="shared" ca="1" si="48"/>
        <v>0</v>
      </c>
      <c r="G187" s="55">
        <f t="shared" ca="1" si="40"/>
        <v>0</v>
      </c>
      <c r="H187" s="53">
        <f t="shared" ca="1" si="41"/>
        <v>0</v>
      </c>
    </row>
    <row r="188" spans="1:8">
      <c r="A188" s="53">
        <v>177</v>
      </c>
      <c r="B188" s="54">
        <f ca="1">IF(B187&lt;1,0,B187-E188)</f>
        <v>0</v>
      </c>
      <c r="C188" s="55">
        <f ca="1">IF(+$D$7=4,0,B187*$D$4)</f>
        <v>0</v>
      </c>
      <c r="D188" s="56">
        <f ca="1">IF(B188=0,0,D187+C188)</f>
        <v>0</v>
      </c>
      <c r="E188" s="55">
        <f ca="1">IF(OR(C$6&gt;14.5,C188&lt;0.01),0,C$8-C188)</f>
        <v>0</v>
      </c>
      <c r="F188" s="56">
        <f t="shared" ca="1" si="48"/>
        <v>0</v>
      </c>
      <c r="G188" s="55">
        <f t="shared" ca="1" si="40"/>
        <v>0</v>
      </c>
      <c r="H188" s="53">
        <f t="shared" ca="1" si="41"/>
        <v>0</v>
      </c>
    </row>
    <row r="189" spans="1:8">
      <c r="A189" s="53">
        <v>178</v>
      </c>
      <c r="B189" s="54">
        <f ca="1">IF(B188&lt;1,0,B188-E189)</f>
        <v>0</v>
      </c>
      <c r="C189" s="55">
        <f ca="1">IF(+$D$7=4,0,B188*$D$4)</f>
        <v>0</v>
      </c>
      <c r="D189" s="56">
        <f ca="1">IF(B189=0,0,D188+C189)</f>
        <v>0</v>
      </c>
      <c r="E189" s="55">
        <f ca="1">IF(OR(C$6&gt;14.5,C189&lt;0.01),0,C$8-C189)</f>
        <v>0</v>
      </c>
      <c r="F189" s="56">
        <f t="shared" ca="1" si="48"/>
        <v>0</v>
      </c>
      <c r="G189" s="55">
        <f t="shared" ca="1" si="40"/>
        <v>0</v>
      </c>
      <c r="H189" s="53">
        <f t="shared" ca="1" si="41"/>
        <v>0</v>
      </c>
    </row>
    <row r="190" spans="1:8">
      <c r="A190" s="53">
        <v>179</v>
      </c>
      <c r="B190" s="54">
        <f ca="1">IF(B189&lt;1,0,B189-E190)</f>
        <v>0</v>
      </c>
      <c r="C190" s="55">
        <f ca="1">B189*$D$4</f>
        <v>0</v>
      </c>
      <c r="D190" s="56">
        <f ca="1">IF(B190=0,0,D189+C190)</f>
        <v>0</v>
      </c>
      <c r="E190" s="55">
        <f ca="1">IF(OR(C$6&gt;14.5,C190&lt;0.01),0,C$8-C190)</f>
        <v>0</v>
      </c>
      <c r="F190" s="56">
        <f t="shared" ca="1" si="48"/>
        <v>0</v>
      </c>
      <c r="G190" s="55">
        <f t="shared" ca="1" si="40"/>
        <v>0</v>
      </c>
      <c r="H190" s="53">
        <f t="shared" ca="1" si="41"/>
        <v>0</v>
      </c>
    </row>
    <row r="191" spans="1:8" ht="19.5" thickBot="1">
      <c r="A191" s="57">
        <v>180</v>
      </c>
      <c r="B191" s="58">
        <f ca="1">IF(B190&lt;1,0,B190-E191)</f>
        <v>0</v>
      </c>
      <c r="C191" s="55">
        <f ca="1">IF(+$D$7=4,0,B190*$D$4)</f>
        <v>0</v>
      </c>
      <c r="D191" s="59">
        <f ca="1">IF(B191=0,0,D190+C191)</f>
        <v>0</v>
      </c>
      <c r="E191" s="55">
        <f ca="1">IF(OR(C$6&gt;14.5,C191&lt;0.01),0,C$8-C191)</f>
        <v>0</v>
      </c>
      <c r="F191" s="59">
        <f t="shared" ca="1" si="48"/>
        <v>0</v>
      </c>
      <c r="G191" s="60">
        <f ca="1">IF(C191&lt;1,0,$C$8*A191)</f>
        <v>0</v>
      </c>
      <c r="H191" s="57">
        <f t="shared" ca="1" si="41"/>
        <v>0</v>
      </c>
    </row>
    <row r="192" spans="1:8" ht="19.5" thickBot="1">
      <c r="A192" s="61"/>
      <c r="B192" s="62" t="s">
        <v>61</v>
      </c>
      <c r="C192" s="63">
        <f ca="1">SUM(C12:C191)</f>
        <v>0</v>
      </c>
      <c r="D192" s="63"/>
      <c r="E192" s="63">
        <f ca="1">SUM(E12:E191)</f>
        <v>0</v>
      </c>
      <c r="F192" s="64"/>
      <c r="G192" s="63">
        <f ca="1">E192+C192</f>
        <v>0</v>
      </c>
      <c r="H192" s="61"/>
    </row>
  </sheetData>
  <mergeCells count="3">
    <mergeCell ref="J2:U2"/>
    <mergeCell ref="V2:AG2"/>
    <mergeCell ref="AH2:AS2"/>
  </mergeCells>
  <conditionalFormatting sqref="J2:AS3">
    <cfRule type="cellIs" dxfId="149" priority="1" operator="equal">
      <formula>0</formula>
    </cfRule>
    <cfRule type="cellIs" dxfId="148" priority="2" operator="equal">
      <formula>0</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8">
    <tabColor rgb="FF92D050"/>
  </sheetPr>
  <dimension ref="A1:AS192"/>
  <sheetViews>
    <sheetView topLeftCell="A2" workbookViewId="0"/>
  </sheetViews>
  <sheetFormatPr baseColWidth="10" defaultColWidth="11.42578125" defaultRowHeight="18.75"/>
  <cols>
    <col min="1" max="1" width="14.140625" style="32" bestFit="1" customWidth="1"/>
    <col min="2" max="2" width="14.7109375" style="32" bestFit="1" customWidth="1"/>
    <col min="3" max="3" width="9" style="32" bestFit="1" customWidth="1"/>
    <col min="4" max="4" width="9.42578125" style="32" bestFit="1" customWidth="1"/>
    <col min="5" max="5" width="9.5703125" style="32" bestFit="1" customWidth="1"/>
    <col min="6" max="6" width="17" style="32" bestFit="1" customWidth="1"/>
    <col min="7" max="7" width="12.7109375" style="32" bestFit="1" customWidth="1"/>
    <col min="8" max="8" width="2" style="32" bestFit="1" customWidth="1"/>
    <col min="9" max="9" width="18.28515625" style="32" bestFit="1" customWidth="1"/>
    <col min="10" max="10" width="5.5703125" style="32" bestFit="1" customWidth="1"/>
    <col min="11" max="11" width="8" style="32" bestFit="1" customWidth="1"/>
    <col min="12" max="12" width="7.140625" style="32" bestFit="1" customWidth="1"/>
    <col min="13" max="13" width="9.42578125" style="32" bestFit="1" customWidth="1"/>
    <col min="14" max="14" width="9.5703125" style="32" bestFit="1" customWidth="1"/>
    <col min="15" max="16" width="12.7109375" style="32" bestFit="1" customWidth="1"/>
    <col min="17" max="17" width="5.5703125" style="32" bestFit="1" customWidth="1"/>
    <col min="18" max="19" width="5.28515625" style="32" bestFit="1" customWidth="1"/>
    <col min="20" max="20" width="4.85546875" style="32" bestFit="1" customWidth="1"/>
    <col min="21" max="21" width="5.42578125" style="32" bestFit="1" customWidth="1"/>
    <col min="22" max="22" width="4.5703125" style="32" bestFit="1" customWidth="1"/>
    <col min="23" max="23" width="5.5703125" style="32" bestFit="1" customWidth="1"/>
    <col min="24" max="24" width="5" style="32" bestFit="1" customWidth="1"/>
    <col min="25" max="25" width="5.7109375" style="32" bestFit="1" customWidth="1"/>
    <col min="26" max="26" width="5" style="32" bestFit="1" customWidth="1"/>
    <col min="27" max="27" width="6" style="32" bestFit="1" customWidth="1"/>
    <col min="28" max="28" width="4.85546875" style="32" bestFit="1" customWidth="1"/>
    <col min="29" max="29" width="4.5703125" style="32" bestFit="1" customWidth="1"/>
    <col min="30" max="31" width="5.28515625" style="32" bestFit="1" customWidth="1"/>
    <col min="32" max="32" width="4.85546875" style="32" bestFit="1" customWidth="1"/>
    <col min="33" max="33" width="5.42578125" style="32" bestFit="1" customWidth="1"/>
    <col min="34" max="34" width="4.5703125" style="32" bestFit="1" customWidth="1"/>
    <col min="35" max="35" width="5.5703125" style="32" bestFit="1" customWidth="1"/>
    <col min="36" max="36" width="5" style="32" bestFit="1" customWidth="1"/>
    <col min="37" max="37" width="5.7109375" style="32" bestFit="1" customWidth="1"/>
    <col min="38" max="38" width="5" style="32" bestFit="1" customWidth="1"/>
    <col min="39" max="39" width="6" style="32" bestFit="1" customWidth="1"/>
    <col min="40" max="40" width="4.85546875" style="32" bestFit="1" customWidth="1"/>
    <col min="41" max="41" width="4.5703125" style="32" bestFit="1" customWidth="1"/>
    <col min="42" max="43" width="5.28515625" style="32" bestFit="1" customWidth="1"/>
    <col min="44" max="44" width="4.85546875" style="32" bestFit="1" customWidth="1"/>
    <col min="45" max="45" width="5.42578125" style="32" bestFit="1" customWidth="1"/>
    <col min="46" max="16384" width="11.42578125" style="32"/>
  </cols>
  <sheetData>
    <row r="1" spans="1:45" ht="18.75" hidden="1" customHeight="1">
      <c r="B1" s="2"/>
      <c r="I1" s="104" t="s">
        <v>211</v>
      </c>
      <c r="J1" s="105">
        <f ca="1">+K12</f>
        <v>0</v>
      </c>
      <c r="K1" s="106">
        <f t="shared" ref="K1:AS1" ca="1" si="0">J1-K5</f>
        <v>0</v>
      </c>
      <c r="L1" s="106">
        <f t="shared" ca="1" si="0"/>
        <v>0</v>
      </c>
      <c r="M1" s="106">
        <f t="shared" ca="1" si="0"/>
        <v>0</v>
      </c>
      <c r="N1" s="106">
        <f t="shared" ca="1" si="0"/>
        <v>0</v>
      </c>
      <c r="O1" s="106">
        <f t="shared" ca="1" si="0"/>
        <v>0</v>
      </c>
      <c r="P1" s="106">
        <f t="shared" ca="1" si="0"/>
        <v>0</v>
      </c>
      <c r="Q1" s="106">
        <f t="shared" ca="1" si="0"/>
        <v>0</v>
      </c>
      <c r="R1" s="106">
        <f t="shared" ca="1" si="0"/>
        <v>0</v>
      </c>
      <c r="S1" s="106">
        <f t="shared" ca="1" si="0"/>
        <v>0</v>
      </c>
      <c r="T1" s="106">
        <f t="shared" ca="1" si="0"/>
        <v>0</v>
      </c>
      <c r="U1" s="107">
        <f t="shared" ca="1" si="0"/>
        <v>0</v>
      </c>
      <c r="V1" s="105">
        <f t="shared" ca="1" si="0"/>
        <v>0</v>
      </c>
      <c r="W1" s="106">
        <f t="shared" ca="1" si="0"/>
        <v>0</v>
      </c>
      <c r="X1" s="106">
        <f t="shared" ca="1" si="0"/>
        <v>0</v>
      </c>
      <c r="Y1" s="106">
        <f t="shared" ca="1" si="0"/>
        <v>0</v>
      </c>
      <c r="Z1" s="106">
        <f t="shared" ca="1" si="0"/>
        <v>0</v>
      </c>
      <c r="AA1" s="106">
        <f t="shared" ca="1" si="0"/>
        <v>0</v>
      </c>
      <c r="AB1" s="106">
        <f t="shared" ca="1" si="0"/>
        <v>0</v>
      </c>
      <c r="AC1" s="106">
        <f t="shared" ca="1" si="0"/>
        <v>0</v>
      </c>
      <c r="AD1" s="106">
        <f t="shared" ca="1" si="0"/>
        <v>0</v>
      </c>
      <c r="AE1" s="106">
        <f t="shared" ca="1" si="0"/>
        <v>0</v>
      </c>
      <c r="AF1" s="106">
        <f t="shared" ca="1" si="0"/>
        <v>0</v>
      </c>
      <c r="AG1" s="107">
        <f t="shared" ca="1" si="0"/>
        <v>0</v>
      </c>
      <c r="AH1" s="105">
        <f t="shared" ca="1" si="0"/>
        <v>0</v>
      </c>
      <c r="AI1" s="106">
        <f t="shared" ca="1" si="0"/>
        <v>0</v>
      </c>
      <c r="AJ1" s="106">
        <f t="shared" ca="1" si="0"/>
        <v>0</v>
      </c>
      <c r="AK1" s="106">
        <f t="shared" ca="1" si="0"/>
        <v>0</v>
      </c>
      <c r="AL1" s="106">
        <f t="shared" ca="1" si="0"/>
        <v>0</v>
      </c>
      <c r="AM1" s="106">
        <f t="shared" ca="1" si="0"/>
        <v>0</v>
      </c>
      <c r="AN1" s="106">
        <f t="shared" ca="1" si="0"/>
        <v>0</v>
      </c>
      <c r="AO1" s="106">
        <f t="shared" ca="1" si="0"/>
        <v>0</v>
      </c>
      <c r="AP1" s="106">
        <f t="shared" ca="1" si="0"/>
        <v>0</v>
      </c>
      <c r="AQ1" s="106">
        <f t="shared" ca="1" si="0"/>
        <v>0</v>
      </c>
      <c r="AR1" s="106">
        <f t="shared" ca="1" si="0"/>
        <v>0</v>
      </c>
      <c r="AS1" s="107">
        <f t="shared" ca="1" si="0"/>
        <v>0</v>
      </c>
    </row>
    <row r="2" spans="1:45" ht="21.75" thickBot="1">
      <c r="A2" s="65" t="s">
        <v>62</v>
      </c>
      <c r="J2" s="1123" t="s">
        <v>111</v>
      </c>
      <c r="K2" s="1123"/>
      <c r="L2" s="1123"/>
      <c r="M2" s="1123"/>
      <c r="N2" s="1123"/>
      <c r="O2" s="1123"/>
      <c r="P2" s="1123"/>
      <c r="Q2" s="1123"/>
      <c r="R2" s="1123"/>
      <c r="S2" s="1123"/>
      <c r="T2" s="1123"/>
      <c r="U2" s="1123"/>
      <c r="V2" s="1124" t="s">
        <v>112</v>
      </c>
      <c r="W2" s="1124"/>
      <c r="X2" s="1124"/>
      <c r="Y2" s="1124"/>
      <c r="Z2" s="1124"/>
      <c r="AA2" s="1124"/>
      <c r="AB2" s="1124"/>
      <c r="AC2" s="1124"/>
      <c r="AD2" s="1124"/>
      <c r="AE2" s="1124"/>
      <c r="AF2" s="1124"/>
      <c r="AG2" s="1124"/>
      <c r="AH2" s="1123" t="s">
        <v>113</v>
      </c>
      <c r="AI2" s="1123"/>
      <c r="AJ2" s="1123"/>
      <c r="AK2" s="1123"/>
      <c r="AL2" s="1123"/>
      <c r="AM2" s="1123"/>
      <c r="AN2" s="1123"/>
      <c r="AO2" s="1123"/>
      <c r="AP2" s="1123"/>
      <c r="AQ2" s="1123"/>
      <c r="AR2" s="1123"/>
      <c r="AS2" s="1123"/>
    </row>
    <row r="3" spans="1:45" ht="19.5" thickBot="1">
      <c r="A3" s="33"/>
      <c r="B3" s="34" t="s">
        <v>47</v>
      </c>
      <c r="C3" s="35">
        <f ca="1">+'Inversión-Financiación'!F53</f>
        <v>0</v>
      </c>
      <c r="D3" s="33"/>
      <c r="E3" s="33"/>
      <c r="F3" s="33" t="s">
        <v>324</v>
      </c>
      <c r="G3" s="33"/>
      <c r="H3" s="33"/>
      <c r="J3" s="14">
        <v>0</v>
      </c>
      <c r="K3" s="14">
        <f>EDATE(J3,1)</f>
        <v>31</v>
      </c>
      <c r="L3" s="14">
        <f t="shared" ref="L3:U3" si="1">EDATE(K3,1)</f>
        <v>59</v>
      </c>
      <c r="M3" s="14">
        <f t="shared" si="1"/>
        <v>88</v>
      </c>
      <c r="N3" s="14">
        <f t="shared" si="1"/>
        <v>119</v>
      </c>
      <c r="O3" s="14">
        <f t="shared" si="1"/>
        <v>149</v>
      </c>
      <c r="P3" s="14">
        <f t="shared" si="1"/>
        <v>180</v>
      </c>
      <c r="Q3" s="14">
        <f t="shared" si="1"/>
        <v>210</v>
      </c>
      <c r="R3" s="14">
        <f t="shared" si="1"/>
        <v>241</v>
      </c>
      <c r="S3" s="14">
        <f t="shared" si="1"/>
        <v>272</v>
      </c>
      <c r="T3" s="14">
        <f t="shared" si="1"/>
        <v>302</v>
      </c>
      <c r="U3" s="67">
        <f t="shared" si="1"/>
        <v>333</v>
      </c>
      <c r="V3" s="69">
        <f>EDATE(U3,1)</f>
        <v>363</v>
      </c>
      <c r="W3" s="70">
        <f t="shared" ref="W3:AS3" si="2">EDATE(V3,1)</f>
        <v>394</v>
      </c>
      <c r="X3" s="70">
        <f t="shared" si="2"/>
        <v>425</v>
      </c>
      <c r="Y3" s="70">
        <f t="shared" si="2"/>
        <v>453</v>
      </c>
      <c r="Z3" s="70">
        <f t="shared" si="2"/>
        <v>484</v>
      </c>
      <c r="AA3" s="70">
        <f t="shared" si="2"/>
        <v>514</v>
      </c>
      <c r="AB3" s="70">
        <f t="shared" si="2"/>
        <v>545</v>
      </c>
      <c r="AC3" s="70">
        <f t="shared" si="2"/>
        <v>575</v>
      </c>
      <c r="AD3" s="70">
        <f t="shared" si="2"/>
        <v>606</v>
      </c>
      <c r="AE3" s="70">
        <f t="shared" si="2"/>
        <v>637</v>
      </c>
      <c r="AF3" s="70">
        <f t="shared" si="2"/>
        <v>667</v>
      </c>
      <c r="AG3" s="71">
        <f t="shared" si="2"/>
        <v>698</v>
      </c>
      <c r="AH3" s="68">
        <f t="shared" si="2"/>
        <v>728</v>
      </c>
      <c r="AI3" s="14">
        <f t="shared" si="2"/>
        <v>759</v>
      </c>
      <c r="AJ3" s="14">
        <f t="shared" si="2"/>
        <v>790</v>
      </c>
      <c r="AK3" s="14">
        <f t="shared" si="2"/>
        <v>818</v>
      </c>
      <c r="AL3" s="14">
        <f t="shared" si="2"/>
        <v>849</v>
      </c>
      <c r="AM3" s="14">
        <f t="shared" si="2"/>
        <v>879</v>
      </c>
      <c r="AN3" s="14">
        <f t="shared" si="2"/>
        <v>910</v>
      </c>
      <c r="AO3" s="14">
        <f t="shared" si="2"/>
        <v>940</v>
      </c>
      <c r="AP3" s="14">
        <f t="shared" si="2"/>
        <v>971</v>
      </c>
      <c r="AQ3" s="14">
        <f t="shared" si="2"/>
        <v>1002</v>
      </c>
      <c r="AR3" s="14">
        <f t="shared" si="2"/>
        <v>1032</v>
      </c>
      <c r="AS3" s="14">
        <f t="shared" si="2"/>
        <v>1063</v>
      </c>
    </row>
    <row r="4" spans="1:45" ht="19.5" thickBot="1">
      <c r="A4" s="33"/>
      <c r="B4" s="36" t="s">
        <v>48</v>
      </c>
      <c r="C4" s="37">
        <f>+'Inversión-Financiación'!F54</f>
        <v>0.06</v>
      </c>
      <c r="D4" s="38">
        <f>C4/D7</f>
        <v>5.0000000000000001E-3</v>
      </c>
      <c r="E4" s="33"/>
      <c r="F4" s="184">
        <f>+'Inversión-Financiación'!F60</f>
        <v>9</v>
      </c>
      <c r="G4" s="33"/>
      <c r="H4" s="33"/>
      <c r="I4" s="100" t="s">
        <v>209</v>
      </c>
      <c r="J4" s="101">
        <f>$L12</f>
        <v>0</v>
      </c>
      <c r="K4" s="102">
        <f>$L13</f>
        <v>0</v>
      </c>
      <c r="L4" s="102">
        <f>$L14</f>
        <v>0</v>
      </c>
      <c r="M4" s="102">
        <f>$L15</f>
        <v>0</v>
      </c>
      <c r="N4" s="102">
        <f>$L16</f>
        <v>0</v>
      </c>
      <c r="O4" s="102">
        <f>$L17</f>
        <v>0</v>
      </c>
      <c r="P4" s="102">
        <f>$L18</f>
        <v>0</v>
      </c>
      <c r="Q4" s="102">
        <f>$L19</f>
        <v>0</v>
      </c>
      <c r="R4" s="102">
        <f ca="1">$L20</f>
        <v>0</v>
      </c>
      <c r="S4" s="102">
        <f ca="1">$L21</f>
        <v>0</v>
      </c>
      <c r="T4" s="102">
        <f ca="1">$L22</f>
        <v>0</v>
      </c>
      <c r="U4" s="103">
        <f ca="1">$L23</f>
        <v>0</v>
      </c>
      <c r="V4" s="101">
        <f ca="1">$L24</f>
        <v>0</v>
      </c>
      <c r="W4" s="102">
        <f ca="1">$L25</f>
        <v>0</v>
      </c>
      <c r="X4" s="102">
        <f ca="1">$L26</f>
        <v>0</v>
      </c>
      <c r="Y4" s="102">
        <f ca="1">$L27</f>
        <v>0</v>
      </c>
      <c r="Z4" s="102">
        <f ca="1">$L28</f>
        <v>0</v>
      </c>
      <c r="AA4" s="102">
        <f ca="1">$L29</f>
        <v>0</v>
      </c>
      <c r="AB4" s="102">
        <f ca="1">$L30</f>
        <v>0</v>
      </c>
      <c r="AC4" s="102">
        <f ca="1">$L31</f>
        <v>0</v>
      </c>
      <c r="AD4" s="102">
        <f ca="1">$L32</f>
        <v>0</v>
      </c>
      <c r="AE4" s="102">
        <f ca="1">$L33</f>
        <v>0</v>
      </c>
      <c r="AF4" s="102">
        <f ca="1">$L34</f>
        <v>0</v>
      </c>
      <c r="AG4" s="103">
        <f ca="1">$L35</f>
        <v>0</v>
      </c>
      <c r="AH4" s="101">
        <f ca="1">$L36</f>
        <v>0</v>
      </c>
      <c r="AI4" s="102">
        <f ca="1">$L37</f>
        <v>0</v>
      </c>
      <c r="AJ4" s="102">
        <f ca="1">$L38</f>
        <v>0</v>
      </c>
      <c r="AK4" s="102">
        <f ca="1">$L39</f>
        <v>0</v>
      </c>
      <c r="AL4" s="102">
        <f ca="1">$L40</f>
        <v>0</v>
      </c>
      <c r="AM4" s="102">
        <f ca="1">$L41</f>
        <v>0</v>
      </c>
      <c r="AN4" s="102">
        <f ca="1">$L42</f>
        <v>0</v>
      </c>
      <c r="AO4" s="102">
        <f ca="1">$L43</f>
        <v>0</v>
      </c>
      <c r="AP4" s="102">
        <f ca="1">$L44</f>
        <v>0</v>
      </c>
      <c r="AQ4" s="102">
        <f ca="1">$L45</f>
        <v>0</v>
      </c>
      <c r="AR4" s="102">
        <f ca="1">$L46</f>
        <v>0</v>
      </c>
      <c r="AS4" s="103">
        <f ca="1">$L47</f>
        <v>0</v>
      </c>
    </row>
    <row r="5" spans="1:45">
      <c r="A5" s="33"/>
      <c r="B5" s="36" t="s">
        <v>49</v>
      </c>
      <c r="C5" s="171">
        <f>+'Inversión-Financiación'!F55</f>
        <v>4</v>
      </c>
      <c r="D5" s="40">
        <f>D$7*C5</f>
        <v>48</v>
      </c>
      <c r="E5" s="33"/>
      <c r="F5" s="33"/>
      <c r="G5" s="33"/>
      <c r="H5" s="33"/>
      <c r="I5" s="104" t="s">
        <v>210</v>
      </c>
      <c r="J5" s="105">
        <f>$N12</f>
        <v>0</v>
      </c>
      <c r="K5" s="102">
        <f>+$N13</f>
        <v>0</v>
      </c>
      <c r="L5" s="106">
        <f>$N14</f>
        <v>0</v>
      </c>
      <c r="M5" s="106">
        <f>$N15</f>
        <v>0</v>
      </c>
      <c r="N5" s="106">
        <f>$N16</f>
        <v>0</v>
      </c>
      <c r="O5" s="106">
        <f>$N17</f>
        <v>0</v>
      </c>
      <c r="P5" s="106">
        <f>$N18</f>
        <v>0</v>
      </c>
      <c r="Q5" s="106">
        <f>$N19</f>
        <v>0</v>
      </c>
      <c r="R5" s="106">
        <f ca="1">$N20</f>
        <v>0</v>
      </c>
      <c r="S5" s="106">
        <f ca="1">$N21</f>
        <v>0</v>
      </c>
      <c r="T5" s="106">
        <f ca="1">$N22</f>
        <v>0</v>
      </c>
      <c r="U5" s="107">
        <f ca="1">$N23</f>
        <v>0</v>
      </c>
      <c r="V5" s="105">
        <f ca="1">$N24</f>
        <v>0</v>
      </c>
      <c r="W5" s="106">
        <f ca="1">$N25</f>
        <v>0</v>
      </c>
      <c r="X5" s="106">
        <f ca="1">$N26</f>
        <v>0</v>
      </c>
      <c r="Y5" s="106">
        <f ca="1">$N27</f>
        <v>0</v>
      </c>
      <c r="Z5" s="106">
        <f ca="1">$N28</f>
        <v>0</v>
      </c>
      <c r="AA5" s="106">
        <f ca="1">$N29</f>
        <v>0</v>
      </c>
      <c r="AB5" s="106">
        <f ca="1">$N30</f>
        <v>0</v>
      </c>
      <c r="AC5" s="106">
        <f ca="1">$N31</f>
        <v>0</v>
      </c>
      <c r="AD5" s="106">
        <f ca="1">$N32</f>
        <v>0</v>
      </c>
      <c r="AE5" s="106">
        <f ca="1">$N33</f>
        <v>0</v>
      </c>
      <c r="AF5" s="106">
        <f ca="1">$N34</f>
        <v>0</v>
      </c>
      <c r="AG5" s="107">
        <f ca="1">$N35</f>
        <v>0</v>
      </c>
      <c r="AH5" s="105">
        <f ca="1">$N36</f>
        <v>0</v>
      </c>
      <c r="AI5" s="106">
        <f ca="1">$N37</f>
        <v>0</v>
      </c>
      <c r="AJ5" s="106">
        <f ca="1">$N38</f>
        <v>0</v>
      </c>
      <c r="AK5" s="106">
        <f ca="1">$N39</f>
        <v>0</v>
      </c>
      <c r="AL5" s="106">
        <f ca="1">$N40</f>
        <v>0</v>
      </c>
      <c r="AM5" s="106">
        <f ca="1">$N41</f>
        <v>0</v>
      </c>
      <c r="AN5" s="106">
        <f ca="1">$N42</f>
        <v>0</v>
      </c>
      <c r="AO5" s="106">
        <f ca="1">$N43</f>
        <v>0</v>
      </c>
      <c r="AP5" s="106">
        <f ca="1">$N44</f>
        <v>0</v>
      </c>
      <c r="AQ5" s="106">
        <f ca="1">$N45</f>
        <v>0</v>
      </c>
      <c r="AR5" s="106">
        <f ca="1">$N46</f>
        <v>0</v>
      </c>
      <c r="AS5" s="107">
        <f ca="1">$N47</f>
        <v>0</v>
      </c>
    </row>
    <row r="6" spans="1:45">
      <c r="A6" s="33"/>
      <c r="B6" s="36" t="s">
        <v>50</v>
      </c>
      <c r="C6" s="171">
        <f>+'Inversión-Financiación'!F56</f>
        <v>0</v>
      </c>
      <c r="D6" s="40">
        <f>C6*12</f>
        <v>0</v>
      </c>
      <c r="E6" s="33"/>
      <c r="F6" s="33"/>
      <c r="G6" s="33"/>
      <c r="H6" s="33"/>
      <c r="I6" s="104" t="s">
        <v>211</v>
      </c>
      <c r="J6" s="106">
        <f>IF(J4=0,0,J1)</f>
        <v>0</v>
      </c>
      <c r="K6" s="106">
        <f>IF(K4=0,0,K1)</f>
        <v>0</v>
      </c>
      <c r="L6" s="106">
        <f>IF(L4=0,0,L1)</f>
        <v>0</v>
      </c>
      <c r="M6" s="106">
        <f>IF(M4=0,0,M1)</f>
        <v>0</v>
      </c>
      <c r="N6" s="106">
        <f t="shared" ref="N6:AS6" si="3">IF(N4=0,0,N1)</f>
        <v>0</v>
      </c>
      <c r="O6" s="106">
        <f t="shared" si="3"/>
        <v>0</v>
      </c>
      <c r="P6" s="106">
        <f t="shared" si="3"/>
        <v>0</v>
      </c>
      <c r="Q6" s="106">
        <f t="shared" si="3"/>
        <v>0</v>
      </c>
      <c r="R6" s="106">
        <f t="shared" ca="1" si="3"/>
        <v>0</v>
      </c>
      <c r="S6" s="106">
        <f t="shared" ca="1" si="3"/>
        <v>0</v>
      </c>
      <c r="T6" s="106">
        <f t="shared" ca="1" si="3"/>
        <v>0</v>
      </c>
      <c r="U6" s="106">
        <f t="shared" ca="1" si="3"/>
        <v>0</v>
      </c>
      <c r="V6" s="106">
        <f t="shared" ca="1" si="3"/>
        <v>0</v>
      </c>
      <c r="W6" s="106">
        <f t="shared" ca="1" si="3"/>
        <v>0</v>
      </c>
      <c r="X6" s="106">
        <f t="shared" ca="1" si="3"/>
        <v>0</v>
      </c>
      <c r="Y6" s="106">
        <f t="shared" ca="1" si="3"/>
        <v>0</v>
      </c>
      <c r="Z6" s="106">
        <f t="shared" ca="1" si="3"/>
        <v>0</v>
      </c>
      <c r="AA6" s="106">
        <f t="shared" ca="1" si="3"/>
        <v>0</v>
      </c>
      <c r="AB6" s="106">
        <f t="shared" ca="1" si="3"/>
        <v>0</v>
      </c>
      <c r="AC6" s="106">
        <f t="shared" ca="1" si="3"/>
        <v>0</v>
      </c>
      <c r="AD6" s="106">
        <f t="shared" ca="1" si="3"/>
        <v>0</v>
      </c>
      <c r="AE6" s="106">
        <f t="shared" ca="1" si="3"/>
        <v>0</v>
      </c>
      <c r="AF6" s="106">
        <f t="shared" ca="1" si="3"/>
        <v>0</v>
      </c>
      <c r="AG6" s="106">
        <f t="shared" ca="1" si="3"/>
        <v>0</v>
      </c>
      <c r="AH6" s="106">
        <f t="shared" ca="1" si="3"/>
        <v>0</v>
      </c>
      <c r="AI6" s="106">
        <f t="shared" ca="1" si="3"/>
        <v>0</v>
      </c>
      <c r="AJ6" s="106">
        <f t="shared" ca="1" si="3"/>
        <v>0</v>
      </c>
      <c r="AK6" s="106">
        <f t="shared" ca="1" si="3"/>
        <v>0</v>
      </c>
      <c r="AL6" s="106">
        <f t="shared" ca="1" si="3"/>
        <v>0</v>
      </c>
      <c r="AM6" s="106">
        <f t="shared" ca="1" si="3"/>
        <v>0</v>
      </c>
      <c r="AN6" s="106">
        <f t="shared" ca="1" si="3"/>
        <v>0</v>
      </c>
      <c r="AO6" s="106">
        <f t="shared" ca="1" si="3"/>
        <v>0</v>
      </c>
      <c r="AP6" s="106">
        <f t="shared" ca="1" si="3"/>
        <v>0</v>
      </c>
      <c r="AQ6" s="106">
        <f t="shared" ca="1" si="3"/>
        <v>0</v>
      </c>
      <c r="AR6" s="106">
        <f t="shared" ca="1" si="3"/>
        <v>0</v>
      </c>
      <c r="AS6" s="106">
        <f t="shared" ca="1" si="3"/>
        <v>0</v>
      </c>
    </row>
    <row r="7" spans="1:45" ht="19.5" thickBot="1">
      <c r="A7" s="33"/>
      <c r="B7" s="36" t="s">
        <v>51</v>
      </c>
      <c r="C7" s="41" t="s">
        <v>52</v>
      </c>
      <c r="D7" s="42">
        <f>IF(C7="MENSUAL",12)+IF(C7="BIMENSUAL",6)+IF(C7="TRIMESTRAL",4)+IF(C7="CUATRIMESTRAL",3)+IF(C7="SEMESTRAL",2)+IF(C7="ANUAL",1)</f>
        <v>12</v>
      </c>
      <c r="E7" s="33"/>
      <c r="F7" s="33"/>
      <c r="G7" s="33" t="s">
        <v>44</v>
      </c>
      <c r="H7" s="33" t="s">
        <v>44</v>
      </c>
      <c r="I7" s="104" t="s">
        <v>212</v>
      </c>
      <c r="J7" s="105">
        <f ca="1">($K24)*(IF(J$4=0,0,1))</f>
        <v>0</v>
      </c>
      <c r="K7" s="106">
        <f ca="1">((($K25)))*(IF(K$4=0,0,1))</f>
        <v>0</v>
      </c>
      <c r="L7" s="106">
        <f ca="1">($K26)*(IF(L$4=0,0,1))</f>
        <v>0</v>
      </c>
      <c r="M7" s="106">
        <f ca="1">($K27)*(IF(M$4=0,0,1))</f>
        <v>0</v>
      </c>
      <c r="N7" s="106">
        <f ca="1">($K28)*(IF(N$4=0,0,1))</f>
        <v>0</v>
      </c>
      <c r="O7" s="106">
        <f ca="1">($K29)*(IF(O$4=0,0,1))</f>
        <v>0</v>
      </c>
      <c r="P7" s="106">
        <f ca="1">($K30)*(IF(P$4=0,0,1))</f>
        <v>0</v>
      </c>
      <c r="Q7" s="106">
        <f ca="1">($K31)*(IF(Q$4=0,0,1))</f>
        <v>0</v>
      </c>
      <c r="R7" s="106">
        <f ca="1">($K32)*(IF(R$4=0,0,1))</f>
        <v>0</v>
      </c>
      <c r="S7" s="106">
        <f ca="1">($K33)*(IF(S$4=0,0,1))</f>
        <v>0</v>
      </c>
      <c r="T7" s="106">
        <f ca="1">($K34)*(IF(T$4=0,0,1))</f>
        <v>0</v>
      </c>
      <c r="U7" s="107">
        <f ca="1">($K35)*(IF(U$4=0,0,1))</f>
        <v>0</v>
      </c>
      <c r="V7" s="105">
        <f ca="1">($K36)*(IF(V$4=0,0,1))</f>
        <v>0</v>
      </c>
      <c r="W7" s="106">
        <f ca="1">($K37)*(IF(W$4=0,0,1))</f>
        <v>0</v>
      </c>
      <c r="X7" s="106">
        <f ca="1">($K38)*(IF(X$4=0,0,1))</f>
        <v>0</v>
      </c>
      <c r="Y7" s="106">
        <f ca="1">($K39)*(IF(Y$4=0,0,1))</f>
        <v>0</v>
      </c>
      <c r="Z7" s="106">
        <f ca="1">($K40)*(IF(Z$4=0,0,1))</f>
        <v>0</v>
      </c>
      <c r="AA7" s="106">
        <f ca="1">($K41)*(IF(AA$4=0,0,1))</f>
        <v>0</v>
      </c>
      <c r="AB7" s="106">
        <f ca="1">($K42)*(IF(AB$4=0,0,1))</f>
        <v>0</v>
      </c>
      <c r="AC7" s="106">
        <f ca="1">($K43)*(IF(AC$4=0,0,1))</f>
        <v>0</v>
      </c>
      <c r="AD7" s="106">
        <f ca="1">($K44)*(IF(AD$4=0,0,1))</f>
        <v>0</v>
      </c>
      <c r="AE7" s="106">
        <f ca="1">($K45)*(IF(AE$4=0,0,1))</f>
        <v>0</v>
      </c>
      <c r="AF7" s="106">
        <f ca="1">($K46)*(IF(AF$4=0,0,1))</f>
        <v>0</v>
      </c>
      <c r="AG7" s="107">
        <f ca="1">($K47)*(IF(AG$4=0,0,1))</f>
        <v>0</v>
      </c>
      <c r="AH7" s="105">
        <f ca="1">($K48)*(IF(AH$4=0,0,1))</f>
        <v>0</v>
      </c>
      <c r="AI7" s="106">
        <f ca="1">($K49)*(IF(AI$4=0,0,1))</f>
        <v>0</v>
      </c>
      <c r="AJ7" s="106">
        <f ca="1">($K50)*(IF(AJ$4=0,0,1))</f>
        <v>0</v>
      </c>
      <c r="AK7" s="106">
        <f ca="1">($K51)*(IF(AK$4=0,0,1))</f>
        <v>0</v>
      </c>
      <c r="AL7" s="106">
        <f ca="1">($K52)*(IF(AL$4=0,0,1))</f>
        <v>0</v>
      </c>
      <c r="AM7" s="106">
        <f ca="1">($K53)*(IF(AM$4=0,0,1))</f>
        <v>0</v>
      </c>
      <c r="AN7" s="106">
        <f ca="1">($K54)*(IF(AN$4=0,0,1))</f>
        <v>0</v>
      </c>
      <c r="AO7" s="106">
        <f ca="1">($K55)*(IF(AO$4=0,0,1))</f>
        <v>0</v>
      </c>
      <c r="AP7" s="106">
        <f ca="1">($K56)*(IF(AP$4=0,0,1))</f>
        <v>0</v>
      </c>
      <c r="AQ7" s="106">
        <f ca="1">($K57)*(IF(AQ$4=0,0,1))</f>
        <v>0</v>
      </c>
      <c r="AR7" s="106">
        <f ca="1">($K58)*(IF(AR$4=0,0,1))</f>
        <v>0</v>
      </c>
      <c r="AS7" s="107">
        <f ca="1">($K59)*(IF(AS$4=0,0,1))</f>
        <v>0</v>
      </c>
    </row>
    <row r="8" spans="1:45" ht="19.5" thickBot="1">
      <c r="A8" s="33"/>
      <c r="B8" s="43" t="s">
        <v>53</v>
      </c>
      <c r="C8" s="44">
        <f ca="1">IF(ISERROR(-PMT(D4,D5,C3)),0,(-PMT(D4,D5,C3)))</f>
        <v>0</v>
      </c>
      <c r="D8" s="45"/>
      <c r="E8" s="33"/>
      <c r="F8" s="33"/>
      <c r="G8" s="33"/>
      <c r="H8" s="33"/>
      <c r="I8" s="108" t="s">
        <v>213</v>
      </c>
      <c r="J8" s="109">
        <f ca="1">J6-J7</f>
        <v>0</v>
      </c>
      <c r="K8" s="109">
        <f t="shared" ref="K8:AS8" ca="1" si="4">K6-K7</f>
        <v>0</v>
      </c>
      <c r="L8" s="109">
        <f t="shared" ca="1" si="4"/>
        <v>0</v>
      </c>
      <c r="M8" s="109">
        <f t="shared" ca="1" si="4"/>
        <v>0</v>
      </c>
      <c r="N8" s="109">
        <f t="shared" ca="1" si="4"/>
        <v>0</v>
      </c>
      <c r="O8" s="109">
        <f t="shared" ca="1" si="4"/>
        <v>0</v>
      </c>
      <c r="P8" s="109">
        <f t="shared" ca="1" si="4"/>
        <v>0</v>
      </c>
      <c r="Q8" s="109">
        <f t="shared" ca="1" si="4"/>
        <v>0</v>
      </c>
      <c r="R8" s="109">
        <f t="shared" ca="1" si="4"/>
        <v>0</v>
      </c>
      <c r="S8" s="109">
        <f t="shared" ca="1" si="4"/>
        <v>0</v>
      </c>
      <c r="T8" s="109">
        <f t="shared" ca="1" si="4"/>
        <v>0</v>
      </c>
      <c r="U8" s="109">
        <f t="shared" ca="1" si="4"/>
        <v>0</v>
      </c>
      <c r="V8" s="109">
        <f t="shared" ca="1" si="4"/>
        <v>0</v>
      </c>
      <c r="W8" s="109">
        <f t="shared" ca="1" si="4"/>
        <v>0</v>
      </c>
      <c r="X8" s="109">
        <f t="shared" ca="1" si="4"/>
        <v>0</v>
      </c>
      <c r="Y8" s="109">
        <f t="shared" ca="1" si="4"/>
        <v>0</v>
      </c>
      <c r="Z8" s="109">
        <f t="shared" ca="1" si="4"/>
        <v>0</v>
      </c>
      <c r="AA8" s="109">
        <f t="shared" ca="1" si="4"/>
        <v>0</v>
      </c>
      <c r="AB8" s="109">
        <f t="shared" ca="1" si="4"/>
        <v>0</v>
      </c>
      <c r="AC8" s="109">
        <f t="shared" ca="1" si="4"/>
        <v>0</v>
      </c>
      <c r="AD8" s="109">
        <f t="shared" ca="1" si="4"/>
        <v>0</v>
      </c>
      <c r="AE8" s="109">
        <f t="shared" ca="1" si="4"/>
        <v>0</v>
      </c>
      <c r="AF8" s="109">
        <f t="shared" ca="1" si="4"/>
        <v>0</v>
      </c>
      <c r="AG8" s="109">
        <f t="shared" ca="1" si="4"/>
        <v>0</v>
      </c>
      <c r="AH8" s="109">
        <f t="shared" ca="1" si="4"/>
        <v>0</v>
      </c>
      <c r="AI8" s="109">
        <f t="shared" ca="1" si="4"/>
        <v>0</v>
      </c>
      <c r="AJ8" s="109">
        <f t="shared" ca="1" si="4"/>
        <v>0</v>
      </c>
      <c r="AK8" s="109">
        <f t="shared" ca="1" si="4"/>
        <v>0</v>
      </c>
      <c r="AL8" s="109">
        <f t="shared" ca="1" si="4"/>
        <v>0</v>
      </c>
      <c r="AM8" s="109">
        <f t="shared" ca="1" si="4"/>
        <v>0</v>
      </c>
      <c r="AN8" s="109">
        <f t="shared" ca="1" si="4"/>
        <v>0</v>
      </c>
      <c r="AO8" s="109">
        <f t="shared" ca="1" si="4"/>
        <v>0</v>
      </c>
      <c r="AP8" s="109">
        <f t="shared" ca="1" si="4"/>
        <v>0</v>
      </c>
      <c r="AQ8" s="109">
        <f t="shared" ca="1" si="4"/>
        <v>0</v>
      </c>
      <c r="AR8" s="109">
        <f t="shared" ca="1" si="4"/>
        <v>0</v>
      </c>
      <c r="AS8" s="109">
        <f t="shared" ca="1" si="4"/>
        <v>0</v>
      </c>
    </row>
    <row r="9" spans="1:45" ht="19.5" thickBot="1">
      <c r="A9" s="33"/>
      <c r="B9" s="33"/>
      <c r="C9" s="33"/>
      <c r="D9" s="33"/>
      <c r="E9" s="33"/>
      <c r="F9" s="33"/>
      <c r="G9" s="33"/>
      <c r="H9" s="33"/>
      <c r="M9" s="32" t="s">
        <v>44</v>
      </c>
    </row>
    <row r="10" spans="1:45" ht="19.5" thickBot="1">
      <c r="A10" s="46" t="s">
        <v>60</v>
      </c>
      <c r="B10" s="47" t="s">
        <v>54</v>
      </c>
      <c r="C10" s="46" t="s">
        <v>55</v>
      </c>
      <c r="D10" s="48" t="s">
        <v>56</v>
      </c>
      <c r="E10" s="46" t="s">
        <v>57</v>
      </c>
      <c r="F10" s="48" t="s">
        <v>58</v>
      </c>
      <c r="G10" s="46" t="s">
        <v>59</v>
      </c>
      <c r="H10" s="46" t="s">
        <v>60</v>
      </c>
      <c r="J10" s="46" t="s">
        <v>60</v>
      </c>
      <c r="K10" s="47" t="s">
        <v>54</v>
      </c>
      <c r="L10" s="46" t="s">
        <v>55</v>
      </c>
      <c r="M10" s="48" t="s">
        <v>56</v>
      </c>
      <c r="N10" s="46" t="s">
        <v>57</v>
      </c>
      <c r="O10" s="48" t="s">
        <v>58</v>
      </c>
      <c r="P10" s="46" t="s">
        <v>59</v>
      </c>
      <c r="Q10" s="46" t="s">
        <v>60</v>
      </c>
    </row>
    <row r="11" spans="1:45" ht="19.5" thickBot="1">
      <c r="A11" s="49">
        <v>0</v>
      </c>
      <c r="B11" s="50">
        <f ca="1">C3</f>
        <v>0</v>
      </c>
      <c r="C11" s="51"/>
      <c r="D11" s="52"/>
      <c r="E11" s="51"/>
      <c r="F11" s="52"/>
      <c r="G11" s="51"/>
      <c r="H11" s="49"/>
      <c r="J11" s="49">
        <f>IF($A11=$F$4,1,IF($A11&gt;$F$4,$J10+1,0))</f>
        <v>0</v>
      </c>
      <c r="K11" s="50"/>
      <c r="L11" s="51"/>
      <c r="M11" s="52"/>
      <c r="N11" s="50"/>
      <c r="O11" s="185"/>
      <c r="P11" s="185"/>
      <c r="Q11" s="185"/>
    </row>
    <row r="12" spans="1:45" ht="19.5" thickBot="1">
      <c r="A12" s="53">
        <f>A11+1</f>
        <v>1</v>
      </c>
      <c r="B12" s="54">
        <f ca="1">IF(B11&lt;1,0,B11-E12)</f>
        <v>0</v>
      </c>
      <c r="C12" s="55">
        <f ca="1">B11*$D$4</f>
        <v>0</v>
      </c>
      <c r="D12" s="56">
        <f t="shared" ref="D12:D75" ca="1" si="5">IF(B12=0,0,D11+C12)</f>
        <v>0</v>
      </c>
      <c r="E12" s="55">
        <f t="shared" ref="E12:E17" ca="1" si="6">IF(OR(C$6&gt;0,C12&lt;0.01),0,C$8-C12)</f>
        <v>0</v>
      </c>
      <c r="F12" s="56">
        <f t="shared" ref="F12:F43" ca="1" si="7">IF(D12=0,0,F11+E12)</f>
        <v>0</v>
      </c>
      <c r="G12" s="55">
        <f ca="1">C$8*H12</f>
        <v>0</v>
      </c>
      <c r="H12" s="53">
        <f ca="1">IF(E12=0,0,A12-D$6)</f>
        <v>0</v>
      </c>
      <c r="J12" s="49">
        <f>IF($A12=$F$4,1,IF($A12&gt;$F$4,$J11+1,0))</f>
        <v>0</v>
      </c>
      <c r="K12" s="54">
        <f ca="1">VLOOKUP($J12,$A$11:$H$191,2,0)</f>
        <v>0</v>
      </c>
      <c r="L12" s="55">
        <f t="shared" ref="L12:L75" si="8">VLOOKUP($J12,$A$11:$H$191,3,0)</f>
        <v>0</v>
      </c>
      <c r="M12" s="56">
        <f t="shared" ref="M12:M75" si="9">VLOOKUP($J12,$A$11:$H$191,4,0)</f>
        <v>0</v>
      </c>
      <c r="N12" s="54">
        <f t="shared" ref="N12:N75" si="10">VLOOKUP($J12,$A$11:$H$191,5,0)</f>
        <v>0</v>
      </c>
      <c r="O12" s="186">
        <f t="shared" ref="O12:O75" si="11">VLOOKUP($J12,$A$11:$H$191,6,0)</f>
        <v>0</v>
      </c>
      <c r="P12" s="186">
        <f t="shared" ref="P12:P75" si="12">VLOOKUP($J12,$A$11:$H$191,7,0)</f>
        <v>0</v>
      </c>
      <c r="Q12" s="186">
        <f t="shared" ref="Q12:Q75" si="13">VLOOKUP($J12,$A$11:$H$191,8,0)</f>
        <v>0</v>
      </c>
      <c r="S12" s="32" t="s">
        <v>44</v>
      </c>
    </row>
    <row r="13" spans="1:45" ht="19.5" thickBot="1">
      <c r="A13" s="53">
        <v>2</v>
      </c>
      <c r="B13" s="54">
        <f ca="1">IF(B12&lt;1,0,B12-E13)</f>
        <v>0</v>
      </c>
      <c r="C13" s="55">
        <f ca="1">IF(+$D$7=4,0,B12*$D$4)</f>
        <v>0</v>
      </c>
      <c r="D13" s="56">
        <f t="shared" ca="1" si="5"/>
        <v>0</v>
      </c>
      <c r="E13" s="55">
        <f t="shared" ca="1" si="6"/>
        <v>0</v>
      </c>
      <c r="F13" s="56">
        <f t="shared" ca="1" si="7"/>
        <v>0</v>
      </c>
      <c r="G13" s="55">
        <f t="shared" ref="G13:G76" ca="1" si="14">C$8*H13</f>
        <v>0</v>
      </c>
      <c r="H13" s="53">
        <f t="shared" ref="H13:H76" ca="1" si="15">IF(E13=0,0,A13-D$6)</f>
        <v>0</v>
      </c>
      <c r="J13" s="49">
        <f>IF($A13=$F$4,1,IF($A13&gt;$F$4,$J12+1,0))</f>
        <v>0</v>
      </c>
      <c r="K13" s="54">
        <f t="shared" ref="K13:K76" ca="1" si="16">VLOOKUP(J13,$A$11:$H$191,2,0)</f>
        <v>0</v>
      </c>
      <c r="L13" s="55">
        <f t="shared" si="8"/>
        <v>0</v>
      </c>
      <c r="M13" s="56">
        <f t="shared" si="9"/>
        <v>0</v>
      </c>
      <c r="N13" s="54">
        <f t="shared" si="10"/>
        <v>0</v>
      </c>
      <c r="O13" s="186">
        <f t="shared" si="11"/>
        <v>0</v>
      </c>
      <c r="P13" s="186">
        <f t="shared" si="12"/>
        <v>0</v>
      </c>
      <c r="Q13" s="186">
        <f t="shared" si="13"/>
        <v>0</v>
      </c>
    </row>
    <row r="14" spans="1:45" ht="19.5" thickBot="1">
      <c r="A14" s="53">
        <v>3</v>
      </c>
      <c r="B14" s="54">
        <f t="shared" ref="B14:B77" ca="1" si="17">IF(B13&lt;1,0,B13-E14)</f>
        <v>0</v>
      </c>
      <c r="C14" s="55">
        <f ca="1">IF(+$D$7=4,0,B13*$D$4)</f>
        <v>0</v>
      </c>
      <c r="D14" s="56">
        <f t="shared" ca="1" si="5"/>
        <v>0</v>
      </c>
      <c r="E14" s="55">
        <f t="shared" ca="1" si="6"/>
        <v>0</v>
      </c>
      <c r="F14" s="56">
        <f t="shared" ca="1" si="7"/>
        <v>0</v>
      </c>
      <c r="G14" s="55">
        <f t="shared" ca="1" si="14"/>
        <v>0</v>
      </c>
      <c r="H14" s="53">
        <f t="shared" ca="1" si="15"/>
        <v>0</v>
      </c>
      <c r="J14" s="49">
        <f>IF($A14=$F$4,1,IF($A14&gt;$F$4,$J13+1,0))</f>
        <v>0</v>
      </c>
      <c r="K14" s="54">
        <f t="shared" ca="1" si="16"/>
        <v>0</v>
      </c>
      <c r="L14" s="55">
        <f t="shared" si="8"/>
        <v>0</v>
      </c>
      <c r="M14" s="56">
        <f t="shared" si="9"/>
        <v>0</v>
      </c>
      <c r="N14" s="54">
        <f t="shared" si="10"/>
        <v>0</v>
      </c>
      <c r="O14" s="186">
        <f t="shared" si="11"/>
        <v>0</v>
      </c>
      <c r="P14" s="186">
        <f t="shared" si="12"/>
        <v>0</v>
      </c>
      <c r="Q14" s="186">
        <f t="shared" si="13"/>
        <v>0</v>
      </c>
    </row>
    <row r="15" spans="1:45" ht="19.5" thickBot="1">
      <c r="A15" s="53">
        <v>4</v>
      </c>
      <c r="B15" s="54">
        <f t="shared" ca="1" si="17"/>
        <v>0</v>
      </c>
      <c r="C15" s="55">
        <f ca="1">B14*$D$4</f>
        <v>0</v>
      </c>
      <c r="D15" s="56">
        <f t="shared" ca="1" si="5"/>
        <v>0</v>
      </c>
      <c r="E15" s="55">
        <f t="shared" ca="1" si="6"/>
        <v>0</v>
      </c>
      <c r="F15" s="56">
        <f t="shared" ca="1" si="7"/>
        <v>0</v>
      </c>
      <c r="G15" s="55">
        <f t="shared" ca="1" si="14"/>
        <v>0</v>
      </c>
      <c r="H15" s="53">
        <f t="shared" ca="1" si="15"/>
        <v>0</v>
      </c>
      <c r="J15" s="49">
        <f>IF($A15=$F$4,1,IF($A15&gt;$F$4,$J14+1,0))</f>
        <v>0</v>
      </c>
      <c r="K15" s="54">
        <f t="shared" ca="1" si="16"/>
        <v>0</v>
      </c>
      <c r="L15" s="55">
        <f t="shared" si="8"/>
        <v>0</v>
      </c>
      <c r="M15" s="56">
        <f t="shared" si="9"/>
        <v>0</v>
      </c>
      <c r="N15" s="54">
        <f t="shared" si="10"/>
        <v>0</v>
      </c>
      <c r="O15" s="186">
        <f t="shared" si="11"/>
        <v>0</v>
      </c>
      <c r="P15" s="186">
        <f t="shared" si="12"/>
        <v>0</v>
      </c>
      <c r="Q15" s="186">
        <f t="shared" si="13"/>
        <v>0</v>
      </c>
    </row>
    <row r="16" spans="1:45" ht="19.5" thickBot="1">
      <c r="A16" s="53">
        <v>5</v>
      </c>
      <c r="B16" s="54">
        <f t="shared" ca="1" si="17"/>
        <v>0</v>
      </c>
      <c r="C16" s="55">
        <f ca="1">IF(+$D$7=4,0,B15*$D$4)</f>
        <v>0</v>
      </c>
      <c r="D16" s="56">
        <f t="shared" ca="1" si="5"/>
        <v>0</v>
      </c>
      <c r="E16" s="55">
        <f t="shared" ca="1" si="6"/>
        <v>0</v>
      </c>
      <c r="F16" s="56">
        <f t="shared" ca="1" si="7"/>
        <v>0</v>
      </c>
      <c r="G16" s="55">
        <f t="shared" ca="1" si="14"/>
        <v>0</v>
      </c>
      <c r="H16" s="53">
        <f t="shared" ca="1" si="15"/>
        <v>0</v>
      </c>
      <c r="J16" s="49">
        <f t="shared" ref="J16:J79" si="18">IF($A16=$F$4,1,IF($A16&gt;$F$4,$J15+1,0))</f>
        <v>0</v>
      </c>
      <c r="K16" s="54">
        <f t="shared" ca="1" si="16"/>
        <v>0</v>
      </c>
      <c r="L16" s="55">
        <f t="shared" si="8"/>
        <v>0</v>
      </c>
      <c r="M16" s="56">
        <f t="shared" si="9"/>
        <v>0</v>
      </c>
      <c r="N16" s="54">
        <f t="shared" si="10"/>
        <v>0</v>
      </c>
      <c r="O16" s="186">
        <f t="shared" si="11"/>
        <v>0</v>
      </c>
      <c r="P16" s="186">
        <f t="shared" si="12"/>
        <v>0</v>
      </c>
      <c r="Q16" s="186">
        <f t="shared" si="13"/>
        <v>0</v>
      </c>
    </row>
    <row r="17" spans="1:19" ht="19.5" thickBot="1">
      <c r="A17" s="53">
        <v>6</v>
      </c>
      <c r="B17" s="54">
        <f t="shared" ca="1" si="17"/>
        <v>0</v>
      </c>
      <c r="C17" s="55">
        <f ca="1">IF(+$D$7=4,0,B16*$D$4)</f>
        <v>0</v>
      </c>
      <c r="D17" s="56">
        <f t="shared" ca="1" si="5"/>
        <v>0</v>
      </c>
      <c r="E17" s="55">
        <f t="shared" ca="1" si="6"/>
        <v>0</v>
      </c>
      <c r="F17" s="56">
        <f t="shared" ca="1" si="7"/>
        <v>0</v>
      </c>
      <c r="G17" s="55">
        <f t="shared" ca="1" si="14"/>
        <v>0</v>
      </c>
      <c r="H17" s="53">
        <f t="shared" ca="1" si="15"/>
        <v>0</v>
      </c>
      <c r="J17" s="49">
        <f t="shared" si="18"/>
        <v>0</v>
      </c>
      <c r="K17" s="54">
        <f t="shared" ca="1" si="16"/>
        <v>0</v>
      </c>
      <c r="L17" s="55">
        <f t="shared" si="8"/>
        <v>0</v>
      </c>
      <c r="M17" s="56">
        <f t="shared" si="9"/>
        <v>0</v>
      </c>
      <c r="N17" s="54">
        <f t="shared" si="10"/>
        <v>0</v>
      </c>
      <c r="O17" s="186">
        <f t="shared" si="11"/>
        <v>0</v>
      </c>
      <c r="P17" s="186">
        <f t="shared" si="12"/>
        <v>0</v>
      </c>
      <c r="Q17" s="186">
        <f t="shared" si="13"/>
        <v>0</v>
      </c>
    </row>
    <row r="18" spans="1:19" ht="19.5" thickBot="1">
      <c r="A18" s="53">
        <v>7</v>
      </c>
      <c r="B18" s="54">
        <f t="shared" ca="1" si="17"/>
        <v>0</v>
      </c>
      <c r="C18" s="55">
        <f ca="1">B17*$D$4</f>
        <v>0</v>
      </c>
      <c r="D18" s="56">
        <f t="shared" ca="1" si="5"/>
        <v>0</v>
      </c>
      <c r="E18" s="55">
        <f t="shared" ref="E18:E23" ca="1" si="19">IF(OR(C$6&gt;0.5,C18&lt;0.01),0,C$8-C18)</f>
        <v>0</v>
      </c>
      <c r="F18" s="56">
        <f t="shared" ca="1" si="7"/>
        <v>0</v>
      </c>
      <c r="G18" s="55">
        <f t="shared" ca="1" si="14"/>
        <v>0</v>
      </c>
      <c r="H18" s="53">
        <f t="shared" ca="1" si="15"/>
        <v>0</v>
      </c>
      <c r="J18" s="49">
        <f t="shared" si="18"/>
        <v>0</v>
      </c>
      <c r="K18" s="54">
        <f t="shared" ca="1" si="16"/>
        <v>0</v>
      </c>
      <c r="L18" s="55">
        <f t="shared" si="8"/>
        <v>0</v>
      </c>
      <c r="M18" s="56">
        <f t="shared" si="9"/>
        <v>0</v>
      </c>
      <c r="N18" s="54">
        <f t="shared" si="10"/>
        <v>0</v>
      </c>
      <c r="O18" s="186">
        <f t="shared" si="11"/>
        <v>0</v>
      </c>
      <c r="P18" s="186">
        <f t="shared" si="12"/>
        <v>0</v>
      </c>
      <c r="Q18" s="186">
        <f t="shared" si="13"/>
        <v>0</v>
      </c>
      <c r="S18" s="32" t="s">
        <v>44</v>
      </c>
    </row>
    <row r="19" spans="1:19" ht="19.5" thickBot="1">
      <c r="A19" s="53">
        <v>8</v>
      </c>
      <c r="B19" s="54">
        <f t="shared" ca="1" si="17"/>
        <v>0</v>
      </c>
      <c r="C19" s="55">
        <f ca="1">IF(+$D$7=4,0,B18*$D$4)</f>
        <v>0</v>
      </c>
      <c r="D19" s="56">
        <f t="shared" ca="1" si="5"/>
        <v>0</v>
      </c>
      <c r="E19" s="55">
        <f t="shared" ca="1" si="19"/>
        <v>0</v>
      </c>
      <c r="F19" s="56">
        <f t="shared" ca="1" si="7"/>
        <v>0</v>
      </c>
      <c r="G19" s="55">
        <f t="shared" ca="1" si="14"/>
        <v>0</v>
      </c>
      <c r="H19" s="53">
        <f t="shared" ca="1" si="15"/>
        <v>0</v>
      </c>
      <c r="J19" s="49">
        <f t="shared" si="18"/>
        <v>0</v>
      </c>
      <c r="K19" s="54">
        <f t="shared" ca="1" si="16"/>
        <v>0</v>
      </c>
      <c r="L19" s="55">
        <f t="shared" si="8"/>
        <v>0</v>
      </c>
      <c r="M19" s="56">
        <f t="shared" si="9"/>
        <v>0</v>
      </c>
      <c r="N19" s="54">
        <f t="shared" si="10"/>
        <v>0</v>
      </c>
      <c r="O19" s="186">
        <f t="shared" si="11"/>
        <v>0</v>
      </c>
      <c r="P19" s="186">
        <f t="shared" si="12"/>
        <v>0</v>
      </c>
      <c r="Q19" s="186">
        <f t="shared" si="13"/>
        <v>0</v>
      </c>
    </row>
    <row r="20" spans="1:19" ht="19.5" thickBot="1">
      <c r="A20" s="53">
        <v>9</v>
      </c>
      <c r="B20" s="54">
        <f t="shared" ca="1" si="17"/>
        <v>0</v>
      </c>
      <c r="C20" s="55">
        <f ca="1">IF(+$D$7=4,0,B19*$D$4)</f>
        <v>0</v>
      </c>
      <c r="D20" s="56">
        <f t="shared" ca="1" si="5"/>
        <v>0</v>
      </c>
      <c r="E20" s="55">
        <f t="shared" ca="1" si="19"/>
        <v>0</v>
      </c>
      <c r="F20" s="56">
        <f t="shared" ca="1" si="7"/>
        <v>0</v>
      </c>
      <c r="G20" s="55">
        <f t="shared" ca="1" si="14"/>
        <v>0</v>
      </c>
      <c r="H20" s="53">
        <f t="shared" ca="1" si="15"/>
        <v>0</v>
      </c>
      <c r="J20" s="49">
        <f t="shared" si="18"/>
        <v>1</v>
      </c>
      <c r="K20" s="54">
        <f t="shared" ca="1" si="16"/>
        <v>0</v>
      </c>
      <c r="L20" s="55">
        <f t="shared" ca="1" si="8"/>
        <v>0</v>
      </c>
      <c r="M20" s="56">
        <f t="shared" ca="1" si="9"/>
        <v>0</v>
      </c>
      <c r="N20" s="54">
        <f t="shared" ca="1" si="10"/>
        <v>0</v>
      </c>
      <c r="O20" s="186">
        <f t="shared" ca="1" si="11"/>
        <v>0</v>
      </c>
      <c r="P20" s="186">
        <f t="shared" ca="1" si="12"/>
        <v>0</v>
      </c>
      <c r="Q20" s="186">
        <f t="shared" ca="1" si="13"/>
        <v>0</v>
      </c>
    </row>
    <row r="21" spans="1:19" ht="19.5" thickBot="1">
      <c r="A21" s="53">
        <v>10</v>
      </c>
      <c r="B21" s="54">
        <f t="shared" ca="1" si="17"/>
        <v>0</v>
      </c>
      <c r="C21" s="55">
        <f ca="1">B20*$D$4</f>
        <v>0</v>
      </c>
      <c r="D21" s="56">
        <f t="shared" ca="1" si="5"/>
        <v>0</v>
      </c>
      <c r="E21" s="55">
        <f t="shared" ca="1" si="19"/>
        <v>0</v>
      </c>
      <c r="F21" s="56">
        <f t="shared" ca="1" si="7"/>
        <v>0</v>
      </c>
      <c r="G21" s="55">
        <f t="shared" ca="1" si="14"/>
        <v>0</v>
      </c>
      <c r="H21" s="53">
        <f t="shared" ca="1" si="15"/>
        <v>0</v>
      </c>
      <c r="J21" s="49">
        <f t="shared" si="18"/>
        <v>2</v>
      </c>
      <c r="K21" s="54">
        <f t="shared" ca="1" si="16"/>
        <v>0</v>
      </c>
      <c r="L21" s="55">
        <f t="shared" ca="1" si="8"/>
        <v>0</v>
      </c>
      <c r="M21" s="56">
        <f t="shared" ca="1" si="9"/>
        <v>0</v>
      </c>
      <c r="N21" s="54">
        <f t="shared" ca="1" si="10"/>
        <v>0</v>
      </c>
      <c r="O21" s="186">
        <f t="shared" ca="1" si="11"/>
        <v>0</v>
      </c>
      <c r="P21" s="186">
        <f t="shared" ca="1" si="12"/>
        <v>0</v>
      </c>
      <c r="Q21" s="186">
        <f t="shared" ca="1" si="13"/>
        <v>0</v>
      </c>
    </row>
    <row r="22" spans="1:19" ht="19.5" thickBot="1">
      <c r="A22" s="53">
        <v>11</v>
      </c>
      <c r="B22" s="54">
        <f t="shared" ca="1" si="17"/>
        <v>0</v>
      </c>
      <c r="C22" s="55">
        <f ca="1">IF(+$D$7=4,0,B21*$D$4)</f>
        <v>0</v>
      </c>
      <c r="D22" s="56">
        <f t="shared" ca="1" si="5"/>
        <v>0</v>
      </c>
      <c r="E22" s="55">
        <f t="shared" ca="1" si="19"/>
        <v>0</v>
      </c>
      <c r="F22" s="56">
        <f t="shared" ca="1" si="7"/>
        <v>0</v>
      </c>
      <c r="G22" s="55">
        <f t="shared" ca="1" si="14"/>
        <v>0</v>
      </c>
      <c r="H22" s="53">
        <f t="shared" ca="1" si="15"/>
        <v>0</v>
      </c>
      <c r="J22" s="49">
        <f t="shared" si="18"/>
        <v>3</v>
      </c>
      <c r="K22" s="54">
        <f t="shared" ca="1" si="16"/>
        <v>0</v>
      </c>
      <c r="L22" s="55">
        <f t="shared" ca="1" si="8"/>
        <v>0</v>
      </c>
      <c r="M22" s="56">
        <f t="shared" ca="1" si="9"/>
        <v>0</v>
      </c>
      <c r="N22" s="54">
        <f t="shared" ca="1" si="10"/>
        <v>0</v>
      </c>
      <c r="O22" s="186">
        <f t="shared" ca="1" si="11"/>
        <v>0</v>
      </c>
      <c r="P22" s="186">
        <f t="shared" ca="1" si="12"/>
        <v>0</v>
      </c>
      <c r="Q22" s="186">
        <f t="shared" ca="1" si="13"/>
        <v>0</v>
      </c>
    </row>
    <row r="23" spans="1:19" ht="19.5" thickBot="1">
      <c r="A23" s="53">
        <v>12</v>
      </c>
      <c r="B23" s="54">
        <f t="shared" ca="1" si="17"/>
        <v>0</v>
      </c>
      <c r="C23" s="55">
        <f ca="1">IF(+$D$7=4,0,B22*$D$4)</f>
        <v>0</v>
      </c>
      <c r="D23" s="56">
        <f t="shared" ca="1" si="5"/>
        <v>0</v>
      </c>
      <c r="E23" s="55">
        <f t="shared" ca="1" si="19"/>
        <v>0</v>
      </c>
      <c r="F23" s="56">
        <f t="shared" ca="1" si="7"/>
        <v>0</v>
      </c>
      <c r="G23" s="55">
        <f t="shared" ca="1" si="14"/>
        <v>0</v>
      </c>
      <c r="H23" s="53">
        <f t="shared" ca="1" si="15"/>
        <v>0</v>
      </c>
      <c r="J23" s="49">
        <f t="shared" si="18"/>
        <v>4</v>
      </c>
      <c r="K23" s="54">
        <f t="shared" ca="1" si="16"/>
        <v>0</v>
      </c>
      <c r="L23" s="55">
        <f t="shared" ca="1" si="8"/>
        <v>0</v>
      </c>
      <c r="M23" s="56">
        <f t="shared" ca="1" si="9"/>
        <v>0</v>
      </c>
      <c r="N23" s="54">
        <f t="shared" ca="1" si="10"/>
        <v>0</v>
      </c>
      <c r="O23" s="186">
        <f t="shared" ca="1" si="11"/>
        <v>0</v>
      </c>
      <c r="P23" s="186">
        <f t="shared" ca="1" si="12"/>
        <v>0</v>
      </c>
      <c r="Q23" s="186">
        <f t="shared" ca="1" si="13"/>
        <v>0</v>
      </c>
    </row>
    <row r="24" spans="1:19" ht="19.5" thickBot="1">
      <c r="A24" s="53">
        <v>13</v>
      </c>
      <c r="B24" s="54">
        <f t="shared" ca="1" si="17"/>
        <v>0</v>
      </c>
      <c r="C24" s="55">
        <f ca="1">B23*$D$4</f>
        <v>0</v>
      </c>
      <c r="D24" s="56">
        <f t="shared" ca="1" si="5"/>
        <v>0</v>
      </c>
      <c r="E24" s="55">
        <f t="shared" ref="E24:E29" ca="1" si="20">IF(OR(C$6&gt;1,C24&lt;0.01),0,C$8-C24)</f>
        <v>0</v>
      </c>
      <c r="F24" s="56">
        <f t="shared" ca="1" si="7"/>
        <v>0</v>
      </c>
      <c r="G24" s="55">
        <f t="shared" ca="1" si="14"/>
        <v>0</v>
      </c>
      <c r="H24" s="53">
        <f t="shared" ca="1" si="15"/>
        <v>0</v>
      </c>
      <c r="J24" s="49">
        <f t="shared" si="18"/>
        <v>5</v>
      </c>
      <c r="K24" s="54">
        <f t="shared" ca="1" si="16"/>
        <v>0</v>
      </c>
      <c r="L24" s="55">
        <f t="shared" ca="1" si="8"/>
        <v>0</v>
      </c>
      <c r="M24" s="56">
        <f t="shared" ca="1" si="9"/>
        <v>0</v>
      </c>
      <c r="N24" s="54">
        <f t="shared" ca="1" si="10"/>
        <v>0</v>
      </c>
      <c r="O24" s="186">
        <f t="shared" ca="1" si="11"/>
        <v>0</v>
      </c>
      <c r="P24" s="186">
        <f t="shared" ca="1" si="12"/>
        <v>0</v>
      </c>
      <c r="Q24" s="186">
        <f t="shared" ca="1" si="13"/>
        <v>0</v>
      </c>
    </row>
    <row r="25" spans="1:19" ht="19.5" thickBot="1">
      <c r="A25" s="53">
        <v>14</v>
      </c>
      <c r="B25" s="54">
        <f t="shared" ca="1" si="17"/>
        <v>0</v>
      </c>
      <c r="C25" s="55">
        <f ca="1">IF(+$D$7=4,0,B24*$D$4)</f>
        <v>0</v>
      </c>
      <c r="D25" s="56">
        <f t="shared" ca="1" si="5"/>
        <v>0</v>
      </c>
      <c r="E25" s="55">
        <f t="shared" ca="1" si="20"/>
        <v>0</v>
      </c>
      <c r="F25" s="56">
        <f t="shared" ca="1" si="7"/>
        <v>0</v>
      </c>
      <c r="G25" s="55">
        <f t="shared" ca="1" si="14"/>
        <v>0</v>
      </c>
      <c r="H25" s="53">
        <f t="shared" ca="1" si="15"/>
        <v>0</v>
      </c>
      <c r="J25" s="49">
        <f t="shared" si="18"/>
        <v>6</v>
      </c>
      <c r="K25" s="54">
        <f t="shared" ca="1" si="16"/>
        <v>0</v>
      </c>
      <c r="L25" s="55">
        <f t="shared" ca="1" si="8"/>
        <v>0</v>
      </c>
      <c r="M25" s="56">
        <f t="shared" ca="1" si="9"/>
        <v>0</v>
      </c>
      <c r="N25" s="54">
        <f t="shared" ca="1" si="10"/>
        <v>0</v>
      </c>
      <c r="O25" s="186">
        <f t="shared" ca="1" si="11"/>
        <v>0</v>
      </c>
      <c r="P25" s="186">
        <f t="shared" ca="1" si="12"/>
        <v>0</v>
      </c>
      <c r="Q25" s="186">
        <f t="shared" ca="1" si="13"/>
        <v>0</v>
      </c>
    </row>
    <row r="26" spans="1:19" ht="19.5" thickBot="1">
      <c r="A26" s="53">
        <v>15</v>
      </c>
      <c r="B26" s="54">
        <f t="shared" ca="1" si="17"/>
        <v>0</v>
      </c>
      <c r="C26" s="55">
        <f ca="1">IF(+$D$7=4,0,B25*$D$4)</f>
        <v>0</v>
      </c>
      <c r="D26" s="56">
        <f t="shared" ca="1" si="5"/>
        <v>0</v>
      </c>
      <c r="E26" s="55">
        <f t="shared" ca="1" si="20"/>
        <v>0</v>
      </c>
      <c r="F26" s="56">
        <f t="shared" ca="1" si="7"/>
        <v>0</v>
      </c>
      <c r="G26" s="55">
        <f t="shared" ca="1" si="14"/>
        <v>0</v>
      </c>
      <c r="H26" s="53">
        <f t="shared" ca="1" si="15"/>
        <v>0</v>
      </c>
      <c r="J26" s="49">
        <f t="shared" si="18"/>
        <v>7</v>
      </c>
      <c r="K26" s="54">
        <f t="shared" ca="1" si="16"/>
        <v>0</v>
      </c>
      <c r="L26" s="55">
        <f t="shared" ca="1" si="8"/>
        <v>0</v>
      </c>
      <c r="M26" s="56">
        <f t="shared" ca="1" si="9"/>
        <v>0</v>
      </c>
      <c r="N26" s="54">
        <f t="shared" ca="1" si="10"/>
        <v>0</v>
      </c>
      <c r="O26" s="186">
        <f t="shared" ca="1" si="11"/>
        <v>0</v>
      </c>
      <c r="P26" s="186">
        <f t="shared" ca="1" si="12"/>
        <v>0</v>
      </c>
      <c r="Q26" s="186">
        <f t="shared" ca="1" si="13"/>
        <v>0</v>
      </c>
    </row>
    <row r="27" spans="1:19" ht="19.5" thickBot="1">
      <c r="A27" s="53">
        <v>16</v>
      </c>
      <c r="B27" s="54">
        <f t="shared" ca="1" si="17"/>
        <v>0</v>
      </c>
      <c r="C27" s="55">
        <f ca="1">B26*$D$4</f>
        <v>0</v>
      </c>
      <c r="D27" s="56">
        <f t="shared" ca="1" si="5"/>
        <v>0</v>
      </c>
      <c r="E27" s="55">
        <f t="shared" ca="1" si="20"/>
        <v>0</v>
      </c>
      <c r="F27" s="56">
        <f t="shared" ca="1" si="7"/>
        <v>0</v>
      </c>
      <c r="G27" s="55">
        <f t="shared" ca="1" si="14"/>
        <v>0</v>
      </c>
      <c r="H27" s="53">
        <f t="shared" ca="1" si="15"/>
        <v>0</v>
      </c>
      <c r="J27" s="49">
        <f t="shared" si="18"/>
        <v>8</v>
      </c>
      <c r="K27" s="54">
        <f t="shared" ca="1" si="16"/>
        <v>0</v>
      </c>
      <c r="L27" s="55">
        <f t="shared" ca="1" si="8"/>
        <v>0</v>
      </c>
      <c r="M27" s="56">
        <f t="shared" ca="1" si="9"/>
        <v>0</v>
      </c>
      <c r="N27" s="54">
        <f t="shared" ca="1" si="10"/>
        <v>0</v>
      </c>
      <c r="O27" s="186">
        <f t="shared" ca="1" si="11"/>
        <v>0</v>
      </c>
      <c r="P27" s="186">
        <f t="shared" ca="1" si="12"/>
        <v>0</v>
      </c>
      <c r="Q27" s="186">
        <f t="shared" ca="1" si="13"/>
        <v>0</v>
      </c>
    </row>
    <row r="28" spans="1:19" ht="19.5" thickBot="1">
      <c r="A28" s="53">
        <v>17</v>
      </c>
      <c r="B28" s="54">
        <f t="shared" ca="1" si="17"/>
        <v>0</v>
      </c>
      <c r="C28" s="55">
        <f ca="1">IF(+$D$7=4,0,B27*$D$4)</f>
        <v>0</v>
      </c>
      <c r="D28" s="56">
        <f t="shared" ca="1" si="5"/>
        <v>0</v>
      </c>
      <c r="E28" s="55">
        <f t="shared" ca="1" si="20"/>
        <v>0</v>
      </c>
      <c r="F28" s="56">
        <f t="shared" ca="1" si="7"/>
        <v>0</v>
      </c>
      <c r="G28" s="55">
        <f t="shared" ca="1" si="14"/>
        <v>0</v>
      </c>
      <c r="H28" s="53">
        <f t="shared" ca="1" si="15"/>
        <v>0</v>
      </c>
      <c r="J28" s="49">
        <f t="shared" si="18"/>
        <v>9</v>
      </c>
      <c r="K28" s="54">
        <f t="shared" ca="1" si="16"/>
        <v>0</v>
      </c>
      <c r="L28" s="55">
        <f t="shared" ca="1" si="8"/>
        <v>0</v>
      </c>
      <c r="M28" s="56">
        <f t="shared" ca="1" si="9"/>
        <v>0</v>
      </c>
      <c r="N28" s="54">
        <f t="shared" ca="1" si="10"/>
        <v>0</v>
      </c>
      <c r="O28" s="186">
        <f t="shared" ca="1" si="11"/>
        <v>0</v>
      </c>
      <c r="P28" s="186">
        <f t="shared" ca="1" si="12"/>
        <v>0</v>
      </c>
      <c r="Q28" s="186">
        <f t="shared" ca="1" si="13"/>
        <v>0</v>
      </c>
    </row>
    <row r="29" spans="1:19" ht="19.5" thickBot="1">
      <c r="A29" s="53">
        <v>18</v>
      </c>
      <c r="B29" s="54">
        <f t="shared" ca="1" si="17"/>
        <v>0</v>
      </c>
      <c r="C29" s="55">
        <f ca="1">IF(+$D$7=4,0,B28*$D$4)</f>
        <v>0</v>
      </c>
      <c r="D29" s="56">
        <f t="shared" ca="1" si="5"/>
        <v>0</v>
      </c>
      <c r="E29" s="55">
        <f t="shared" ca="1" si="20"/>
        <v>0</v>
      </c>
      <c r="F29" s="56">
        <f t="shared" ca="1" si="7"/>
        <v>0</v>
      </c>
      <c r="G29" s="55">
        <f t="shared" ca="1" si="14"/>
        <v>0</v>
      </c>
      <c r="H29" s="53">
        <f t="shared" ca="1" si="15"/>
        <v>0</v>
      </c>
      <c r="J29" s="49">
        <f t="shared" si="18"/>
        <v>10</v>
      </c>
      <c r="K29" s="54">
        <f t="shared" ca="1" si="16"/>
        <v>0</v>
      </c>
      <c r="L29" s="55">
        <f t="shared" ca="1" si="8"/>
        <v>0</v>
      </c>
      <c r="M29" s="56">
        <f t="shared" ca="1" si="9"/>
        <v>0</v>
      </c>
      <c r="N29" s="54">
        <f t="shared" ca="1" si="10"/>
        <v>0</v>
      </c>
      <c r="O29" s="186">
        <f t="shared" ca="1" si="11"/>
        <v>0</v>
      </c>
      <c r="P29" s="186">
        <f t="shared" ca="1" si="12"/>
        <v>0</v>
      </c>
      <c r="Q29" s="186">
        <f t="shared" ca="1" si="13"/>
        <v>0</v>
      </c>
    </row>
    <row r="30" spans="1:19" ht="19.5" thickBot="1">
      <c r="A30" s="53">
        <v>19</v>
      </c>
      <c r="B30" s="54">
        <f t="shared" ca="1" si="17"/>
        <v>0</v>
      </c>
      <c r="C30" s="55">
        <f ca="1">B29*$D$4</f>
        <v>0</v>
      </c>
      <c r="D30" s="56">
        <f t="shared" ca="1" si="5"/>
        <v>0</v>
      </c>
      <c r="E30" s="55">
        <f t="shared" ref="E30:E35" ca="1" si="21">IF(OR(C$6&gt;1.5,C30&lt;0.01),0,C$8-C30)</f>
        <v>0</v>
      </c>
      <c r="F30" s="56">
        <f t="shared" ca="1" si="7"/>
        <v>0</v>
      </c>
      <c r="G30" s="55">
        <f t="shared" ca="1" si="14"/>
        <v>0</v>
      </c>
      <c r="H30" s="53">
        <f t="shared" ca="1" si="15"/>
        <v>0</v>
      </c>
      <c r="J30" s="49">
        <f t="shared" si="18"/>
        <v>11</v>
      </c>
      <c r="K30" s="54">
        <f t="shared" ca="1" si="16"/>
        <v>0</v>
      </c>
      <c r="L30" s="55">
        <f t="shared" ca="1" si="8"/>
        <v>0</v>
      </c>
      <c r="M30" s="56">
        <f t="shared" ca="1" si="9"/>
        <v>0</v>
      </c>
      <c r="N30" s="54">
        <f t="shared" ca="1" si="10"/>
        <v>0</v>
      </c>
      <c r="O30" s="186">
        <f t="shared" ca="1" si="11"/>
        <v>0</v>
      </c>
      <c r="P30" s="186">
        <f t="shared" ca="1" si="12"/>
        <v>0</v>
      </c>
      <c r="Q30" s="186">
        <f t="shared" ca="1" si="13"/>
        <v>0</v>
      </c>
    </row>
    <row r="31" spans="1:19" ht="19.5" thickBot="1">
      <c r="A31" s="53">
        <v>20</v>
      </c>
      <c r="B31" s="54">
        <f t="shared" ca="1" si="17"/>
        <v>0</v>
      </c>
      <c r="C31" s="55">
        <f ca="1">IF(+$D$7=4,0,B30*$D$4)</f>
        <v>0</v>
      </c>
      <c r="D31" s="56">
        <f t="shared" ca="1" si="5"/>
        <v>0</v>
      </c>
      <c r="E31" s="55">
        <f t="shared" ca="1" si="21"/>
        <v>0</v>
      </c>
      <c r="F31" s="56">
        <f t="shared" ca="1" si="7"/>
        <v>0</v>
      </c>
      <c r="G31" s="55">
        <f t="shared" ca="1" si="14"/>
        <v>0</v>
      </c>
      <c r="H31" s="53">
        <f t="shared" ca="1" si="15"/>
        <v>0</v>
      </c>
      <c r="J31" s="49">
        <f t="shared" si="18"/>
        <v>12</v>
      </c>
      <c r="K31" s="54">
        <f t="shared" ca="1" si="16"/>
        <v>0</v>
      </c>
      <c r="L31" s="55">
        <f t="shared" ca="1" si="8"/>
        <v>0</v>
      </c>
      <c r="M31" s="56">
        <f t="shared" ca="1" si="9"/>
        <v>0</v>
      </c>
      <c r="N31" s="54">
        <f t="shared" ca="1" si="10"/>
        <v>0</v>
      </c>
      <c r="O31" s="186">
        <f t="shared" ca="1" si="11"/>
        <v>0</v>
      </c>
      <c r="P31" s="186">
        <f t="shared" ca="1" si="12"/>
        <v>0</v>
      </c>
      <c r="Q31" s="186">
        <f t="shared" ca="1" si="13"/>
        <v>0</v>
      </c>
    </row>
    <row r="32" spans="1:19" ht="19.5" thickBot="1">
      <c r="A32" s="53">
        <v>21</v>
      </c>
      <c r="B32" s="54">
        <f t="shared" ca="1" si="17"/>
        <v>0</v>
      </c>
      <c r="C32" s="55">
        <f ca="1">IF(+$D$7=4,0,B31*$D$4)</f>
        <v>0</v>
      </c>
      <c r="D32" s="56">
        <f t="shared" ca="1" si="5"/>
        <v>0</v>
      </c>
      <c r="E32" s="55">
        <f t="shared" ca="1" si="21"/>
        <v>0</v>
      </c>
      <c r="F32" s="56">
        <f t="shared" ca="1" si="7"/>
        <v>0</v>
      </c>
      <c r="G32" s="55">
        <f t="shared" ca="1" si="14"/>
        <v>0</v>
      </c>
      <c r="H32" s="53">
        <f t="shared" ca="1" si="15"/>
        <v>0</v>
      </c>
      <c r="J32" s="49">
        <f t="shared" si="18"/>
        <v>13</v>
      </c>
      <c r="K32" s="54">
        <f t="shared" ca="1" si="16"/>
        <v>0</v>
      </c>
      <c r="L32" s="55">
        <f t="shared" ca="1" si="8"/>
        <v>0</v>
      </c>
      <c r="M32" s="56">
        <f t="shared" ca="1" si="9"/>
        <v>0</v>
      </c>
      <c r="N32" s="54">
        <f t="shared" ca="1" si="10"/>
        <v>0</v>
      </c>
      <c r="O32" s="186">
        <f t="shared" ca="1" si="11"/>
        <v>0</v>
      </c>
      <c r="P32" s="186">
        <f t="shared" ca="1" si="12"/>
        <v>0</v>
      </c>
      <c r="Q32" s="186">
        <f t="shared" ca="1" si="13"/>
        <v>0</v>
      </c>
    </row>
    <row r="33" spans="1:17" ht="19.5" thickBot="1">
      <c r="A33" s="53">
        <v>22</v>
      </c>
      <c r="B33" s="54">
        <f t="shared" ca="1" si="17"/>
        <v>0</v>
      </c>
      <c r="C33" s="55">
        <f ca="1">B32*$D$4</f>
        <v>0</v>
      </c>
      <c r="D33" s="56">
        <f t="shared" ca="1" si="5"/>
        <v>0</v>
      </c>
      <c r="E33" s="55">
        <f t="shared" ca="1" si="21"/>
        <v>0</v>
      </c>
      <c r="F33" s="56">
        <f t="shared" ca="1" si="7"/>
        <v>0</v>
      </c>
      <c r="G33" s="55">
        <f t="shared" ca="1" si="14"/>
        <v>0</v>
      </c>
      <c r="H33" s="53">
        <f t="shared" ca="1" si="15"/>
        <v>0</v>
      </c>
      <c r="J33" s="49">
        <f t="shared" si="18"/>
        <v>14</v>
      </c>
      <c r="K33" s="54">
        <f t="shared" ca="1" si="16"/>
        <v>0</v>
      </c>
      <c r="L33" s="55">
        <f t="shared" ca="1" si="8"/>
        <v>0</v>
      </c>
      <c r="M33" s="56">
        <f t="shared" ca="1" si="9"/>
        <v>0</v>
      </c>
      <c r="N33" s="54">
        <f t="shared" ca="1" si="10"/>
        <v>0</v>
      </c>
      <c r="O33" s="186">
        <f t="shared" ca="1" si="11"/>
        <v>0</v>
      </c>
      <c r="P33" s="186">
        <f t="shared" ca="1" si="12"/>
        <v>0</v>
      </c>
      <c r="Q33" s="186">
        <f t="shared" ca="1" si="13"/>
        <v>0</v>
      </c>
    </row>
    <row r="34" spans="1:17" ht="19.5" thickBot="1">
      <c r="A34" s="53">
        <v>23</v>
      </c>
      <c r="B34" s="54">
        <f t="shared" ca="1" si="17"/>
        <v>0</v>
      </c>
      <c r="C34" s="55">
        <f ca="1">IF(+$D$7=4,0,B33*$D$4)</f>
        <v>0</v>
      </c>
      <c r="D34" s="56">
        <f t="shared" ca="1" si="5"/>
        <v>0</v>
      </c>
      <c r="E34" s="55">
        <f t="shared" ca="1" si="21"/>
        <v>0</v>
      </c>
      <c r="F34" s="56">
        <f t="shared" ca="1" si="7"/>
        <v>0</v>
      </c>
      <c r="G34" s="55">
        <f t="shared" ca="1" si="14"/>
        <v>0</v>
      </c>
      <c r="H34" s="53">
        <f t="shared" ca="1" si="15"/>
        <v>0</v>
      </c>
      <c r="J34" s="49">
        <f t="shared" si="18"/>
        <v>15</v>
      </c>
      <c r="K34" s="54">
        <f t="shared" ca="1" si="16"/>
        <v>0</v>
      </c>
      <c r="L34" s="55">
        <f t="shared" ca="1" si="8"/>
        <v>0</v>
      </c>
      <c r="M34" s="56">
        <f t="shared" ca="1" si="9"/>
        <v>0</v>
      </c>
      <c r="N34" s="54">
        <f t="shared" ca="1" si="10"/>
        <v>0</v>
      </c>
      <c r="O34" s="186">
        <f t="shared" ca="1" si="11"/>
        <v>0</v>
      </c>
      <c r="P34" s="186">
        <f t="shared" ca="1" si="12"/>
        <v>0</v>
      </c>
      <c r="Q34" s="186">
        <f t="shared" ca="1" si="13"/>
        <v>0</v>
      </c>
    </row>
    <row r="35" spans="1:17" ht="19.5" thickBot="1">
      <c r="A35" s="53">
        <v>24</v>
      </c>
      <c r="B35" s="54">
        <f t="shared" ca="1" si="17"/>
        <v>0</v>
      </c>
      <c r="C35" s="55">
        <f ca="1">IF(+$D$7=4,0,B34*$D$4)</f>
        <v>0</v>
      </c>
      <c r="D35" s="56">
        <f t="shared" ca="1" si="5"/>
        <v>0</v>
      </c>
      <c r="E35" s="55">
        <f t="shared" ca="1" si="21"/>
        <v>0</v>
      </c>
      <c r="F35" s="56">
        <f t="shared" ca="1" si="7"/>
        <v>0</v>
      </c>
      <c r="G35" s="55">
        <f t="shared" ca="1" si="14"/>
        <v>0</v>
      </c>
      <c r="H35" s="53">
        <f t="shared" ca="1" si="15"/>
        <v>0</v>
      </c>
      <c r="J35" s="49">
        <f t="shared" si="18"/>
        <v>16</v>
      </c>
      <c r="K35" s="54">
        <f t="shared" ca="1" si="16"/>
        <v>0</v>
      </c>
      <c r="L35" s="55">
        <f t="shared" ca="1" si="8"/>
        <v>0</v>
      </c>
      <c r="M35" s="56">
        <f t="shared" ca="1" si="9"/>
        <v>0</v>
      </c>
      <c r="N35" s="54">
        <f t="shared" ca="1" si="10"/>
        <v>0</v>
      </c>
      <c r="O35" s="186">
        <f t="shared" ca="1" si="11"/>
        <v>0</v>
      </c>
      <c r="P35" s="186">
        <f t="shared" ca="1" si="12"/>
        <v>0</v>
      </c>
      <c r="Q35" s="186">
        <f t="shared" ca="1" si="13"/>
        <v>0</v>
      </c>
    </row>
    <row r="36" spans="1:17" ht="19.5" thickBot="1">
      <c r="A36" s="53">
        <v>25</v>
      </c>
      <c r="B36" s="54">
        <f t="shared" ca="1" si="17"/>
        <v>0</v>
      </c>
      <c r="C36" s="55">
        <f ca="1">B35*$D$4</f>
        <v>0</v>
      </c>
      <c r="D36" s="56">
        <f t="shared" ca="1" si="5"/>
        <v>0</v>
      </c>
      <c r="E36" s="55">
        <f t="shared" ref="E36:E41" ca="1" si="22">IF(OR(C$6&gt;2,C36&lt;0.01),0,C$8-C36)</f>
        <v>0</v>
      </c>
      <c r="F36" s="56">
        <f t="shared" ca="1" si="7"/>
        <v>0</v>
      </c>
      <c r="G36" s="55">
        <f t="shared" ca="1" si="14"/>
        <v>0</v>
      </c>
      <c r="H36" s="53">
        <f t="shared" ca="1" si="15"/>
        <v>0</v>
      </c>
      <c r="J36" s="49">
        <f t="shared" si="18"/>
        <v>17</v>
      </c>
      <c r="K36" s="54">
        <f t="shared" ca="1" si="16"/>
        <v>0</v>
      </c>
      <c r="L36" s="55">
        <f t="shared" ca="1" si="8"/>
        <v>0</v>
      </c>
      <c r="M36" s="56">
        <f t="shared" ca="1" si="9"/>
        <v>0</v>
      </c>
      <c r="N36" s="54">
        <f t="shared" ca="1" si="10"/>
        <v>0</v>
      </c>
      <c r="O36" s="186">
        <f t="shared" ca="1" si="11"/>
        <v>0</v>
      </c>
      <c r="P36" s="186">
        <f t="shared" ca="1" si="12"/>
        <v>0</v>
      </c>
      <c r="Q36" s="186">
        <f t="shared" ca="1" si="13"/>
        <v>0</v>
      </c>
    </row>
    <row r="37" spans="1:17" ht="19.5" thickBot="1">
      <c r="A37" s="53">
        <v>26</v>
      </c>
      <c r="B37" s="54">
        <f t="shared" ca="1" si="17"/>
        <v>0</v>
      </c>
      <c r="C37" s="55">
        <f ca="1">IF(+$D$7=4,0,B36*$D$4)</f>
        <v>0</v>
      </c>
      <c r="D37" s="56">
        <f t="shared" ca="1" si="5"/>
        <v>0</v>
      </c>
      <c r="E37" s="55">
        <f t="shared" ca="1" si="22"/>
        <v>0</v>
      </c>
      <c r="F37" s="56">
        <f t="shared" ca="1" si="7"/>
        <v>0</v>
      </c>
      <c r="G37" s="55">
        <f t="shared" ca="1" si="14"/>
        <v>0</v>
      </c>
      <c r="H37" s="53">
        <f t="shared" ca="1" si="15"/>
        <v>0</v>
      </c>
      <c r="J37" s="49">
        <f t="shared" si="18"/>
        <v>18</v>
      </c>
      <c r="K37" s="54">
        <f t="shared" ca="1" si="16"/>
        <v>0</v>
      </c>
      <c r="L37" s="55">
        <f t="shared" ca="1" si="8"/>
        <v>0</v>
      </c>
      <c r="M37" s="56">
        <f t="shared" ca="1" si="9"/>
        <v>0</v>
      </c>
      <c r="N37" s="54">
        <f t="shared" ca="1" si="10"/>
        <v>0</v>
      </c>
      <c r="O37" s="186">
        <f t="shared" ca="1" si="11"/>
        <v>0</v>
      </c>
      <c r="P37" s="186">
        <f t="shared" ca="1" si="12"/>
        <v>0</v>
      </c>
      <c r="Q37" s="186">
        <f t="shared" ca="1" si="13"/>
        <v>0</v>
      </c>
    </row>
    <row r="38" spans="1:17" ht="19.5" thickBot="1">
      <c r="A38" s="53">
        <v>27</v>
      </c>
      <c r="B38" s="54">
        <f t="shared" ca="1" si="17"/>
        <v>0</v>
      </c>
      <c r="C38" s="55">
        <f ca="1">IF(+$D$7=4,0,B37*$D$4)</f>
        <v>0</v>
      </c>
      <c r="D38" s="56">
        <f t="shared" ca="1" si="5"/>
        <v>0</v>
      </c>
      <c r="E38" s="55">
        <f t="shared" ca="1" si="22"/>
        <v>0</v>
      </c>
      <c r="F38" s="56">
        <f t="shared" ca="1" si="7"/>
        <v>0</v>
      </c>
      <c r="G38" s="55">
        <f t="shared" ca="1" si="14"/>
        <v>0</v>
      </c>
      <c r="H38" s="53">
        <f t="shared" ca="1" si="15"/>
        <v>0</v>
      </c>
      <c r="J38" s="49">
        <f t="shared" si="18"/>
        <v>19</v>
      </c>
      <c r="K38" s="54">
        <f t="shared" ca="1" si="16"/>
        <v>0</v>
      </c>
      <c r="L38" s="55">
        <f t="shared" ca="1" si="8"/>
        <v>0</v>
      </c>
      <c r="M38" s="56">
        <f t="shared" ca="1" si="9"/>
        <v>0</v>
      </c>
      <c r="N38" s="54">
        <f t="shared" ca="1" si="10"/>
        <v>0</v>
      </c>
      <c r="O38" s="186">
        <f t="shared" ca="1" si="11"/>
        <v>0</v>
      </c>
      <c r="P38" s="186">
        <f t="shared" ca="1" si="12"/>
        <v>0</v>
      </c>
      <c r="Q38" s="186">
        <f t="shared" ca="1" si="13"/>
        <v>0</v>
      </c>
    </row>
    <row r="39" spans="1:17" ht="19.5" thickBot="1">
      <c r="A39" s="53">
        <v>28</v>
      </c>
      <c r="B39" s="54">
        <f t="shared" ca="1" si="17"/>
        <v>0</v>
      </c>
      <c r="C39" s="55">
        <f ca="1">B38*$D$4</f>
        <v>0</v>
      </c>
      <c r="D39" s="56">
        <f t="shared" ca="1" si="5"/>
        <v>0</v>
      </c>
      <c r="E39" s="55">
        <f t="shared" ca="1" si="22"/>
        <v>0</v>
      </c>
      <c r="F39" s="56">
        <f t="shared" ca="1" si="7"/>
        <v>0</v>
      </c>
      <c r="G39" s="55">
        <f t="shared" ca="1" si="14"/>
        <v>0</v>
      </c>
      <c r="H39" s="53">
        <f t="shared" ca="1" si="15"/>
        <v>0</v>
      </c>
      <c r="J39" s="49">
        <f t="shared" si="18"/>
        <v>20</v>
      </c>
      <c r="K39" s="54">
        <f t="shared" ca="1" si="16"/>
        <v>0</v>
      </c>
      <c r="L39" s="55">
        <f t="shared" ca="1" si="8"/>
        <v>0</v>
      </c>
      <c r="M39" s="56">
        <f t="shared" ca="1" si="9"/>
        <v>0</v>
      </c>
      <c r="N39" s="54">
        <f t="shared" ca="1" si="10"/>
        <v>0</v>
      </c>
      <c r="O39" s="186">
        <f t="shared" ca="1" si="11"/>
        <v>0</v>
      </c>
      <c r="P39" s="186">
        <f t="shared" ca="1" si="12"/>
        <v>0</v>
      </c>
      <c r="Q39" s="186">
        <f t="shared" ca="1" si="13"/>
        <v>0</v>
      </c>
    </row>
    <row r="40" spans="1:17" ht="19.5" thickBot="1">
      <c r="A40" s="53">
        <v>29</v>
      </c>
      <c r="B40" s="54">
        <f t="shared" ca="1" si="17"/>
        <v>0</v>
      </c>
      <c r="C40" s="55">
        <f ca="1">IF(+$D$7=4,0,B39*$D$4)</f>
        <v>0</v>
      </c>
      <c r="D40" s="56">
        <f t="shared" ca="1" si="5"/>
        <v>0</v>
      </c>
      <c r="E40" s="55">
        <f t="shared" ca="1" si="22"/>
        <v>0</v>
      </c>
      <c r="F40" s="56">
        <f t="shared" ca="1" si="7"/>
        <v>0</v>
      </c>
      <c r="G40" s="55">
        <f t="shared" ca="1" si="14"/>
        <v>0</v>
      </c>
      <c r="H40" s="53">
        <f t="shared" ca="1" si="15"/>
        <v>0</v>
      </c>
      <c r="J40" s="49">
        <f t="shared" si="18"/>
        <v>21</v>
      </c>
      <c r="K40" s="54">
        <f t="shared" ca="1" si="16"/>
        <v>0</v>
      </c>
      <c r="L40" s="55">
        <f t="shared" ca="1" si="8"/>
        <v>0</v>
      </c>
      <c r="M40" s="56">
        <f t="shared" ca="1" si="9"/>
        <v>0</v>
      </c>
      <c r="N40" s="54">
        <f t="shared" ca="1" si="10"/>
        <v>0</v>
      </c>
      <c r="O40" s="186">
        <f t="shared" ca="1" si="11"/>
        <v>0</v>
      </c>
      <c r="P40" s="186">
        <f t="shared" ca="1" si="12"/>
        <v>0</v>
      </c>
      <c r="Q40" s="186">
        <f t="shared" ca="1" si="13"/>
        <v>0</v>
      </c>
    </row>
    <row r="41" spans="1:17" ht="19.5" thickBot="1">
      <c r="A41" s="53">
        <v>30</v>
      </c>
      <c r="B41" s="54">
        <f t="shared" ca="1" si="17"/>
        <v>0</v>
      </c>
      <c r="C41" s="55">
        <f ca="1">IF(+$D$7=4,0,B40*$D$4)</f>
        <v>0</v>
      </c>
      <c r="D41" s="56">
        <f t="shared" ca="1" si="5"/>
        <v>0</v>
      </c>
      <c r="E41" s="55">
        <f t="shared" ca="1" si="22"/>
        <v>0</v>
      </c>
      <c r="F41" s="56">
        <f t="shared" ca="1" si="7"/>
        <v>0</v>
      </c>
      <c r="G41" s="55">
        <f t="shared" ca="1" si="14"/>
        <v>0</v>
      </c>
      <c r="H41" s="53">
        <f t="shared" ca="1" si="15"/>
        <v>0</v>
      </c>
      <c r="J41" s="49">
        <f t="shared" si="18"/>
        <v>22</v>
      </c>
      <c r="K41" s="54">
        <f t="shared" ca="1" si="16"/>
        <v>0</v>
      </c>
      <c r="L41" s="55">
        <f t="shared" ca="1" si="8"/>
        <v>0</v>
      </c>
      <c r="M41" s="56">
        <f t="shared" ca="1" si="9"/>
        <v>0</v>
      </c>
      <c r="N41" s="54">
        <f t="shared" ca="1" si="10"/>
        <v>0</v>
      </c>
      <c r="O41" s="186">
        <f t="shared" ca="1" si="11"/>
        <v>0</v>
      </c>
      <c r="P41" s="186">
        <f t="shared" ca="1" si="12"/>
        <v>0</v>
      </c>
      <c r="Q41" s="186">
        <f t="shared" ca="1" si="13"/>
        <v>0</v>
      </c>
    </row>
    <row r="42" spans="1:17" ht="19.5" thickBot="1">
      <c r="A42" s="53">
        <v>31</v>
      </c>
      <c r="B42" s="54">
        <f t="shared" ca="1" si="17"/>
        <v>0</v>
      </c>
      <c r="C42" s="55">
        <f ca="1">B41*$D$4</f>
        <v>0</v>
      </c>
      <c r="D42" s="56">
        <f t="shared" ca="1" si="5"/>
        <v>0</v>
      </c>
      <c r="E42" s="55">
        <f t="shared" ref="E42:E47" ca="1" si="23">IF(OR(C$6&gt;2.5,C42&lt;0.01),0,C$8-C42)</f>
        <v>0</v>
      </c>
      <c r="F42" s="56">
        <f t="shared" ca="1" si="7"/>
        <v>0</v>
      </c>
      <c r="G42" s="55">
        <f t="shared" ca="1" si="14"/>
        <v>0</v>
      </c>
      <c r="H42" s="53">
        <f t="shared" ca="1" si="15"/>
        <v>0</v>
      </c>
      <c r="J42" s="49">
        <f t="shared" si="18"/>
        <v>23</v>
      </c>
      <c r="K42" s="54">
        <f t="shared" ca="1" si="16"/>
        <v>0</v>
      </c>
      <c r="L42" s="55">
        <f t="shared" ca="1" si="8"/>
        <v>0</v>
      </c>
      <c r="M42" s="56">
        <f t="shared" ca="1" si="9"/>
        <v>0</v>
      </c>
      <c r="N42" s="54">
        <f t="shared" ca="1" si="10"/>
        <v>0</v>
      </c>
      <c r="O42" s="186">
        <f t="shared" ca="1" si="11"/>
        <v>0</v>
      </c>
      <c r="P42" s="186">
        <f t="shared" ca="1" si="12"/>
        <v>0</v>
      </c>
      <c r="Q42" s="186">
        <f t="shared" ca="1" si="13"/>
        <v>0</v>
      </c>
    </row>
    <row r="43" spans="1:17" ht="19.5" thickBot="1">
      <c r="A43" s="53">
        <v>32</v>
      </c>
      <c r="B43" s="54">
        <f t="shared" ca="1" si="17"/>
        <v>0</v>
      </c>
      <c r="C43" s="55">
        <f ca="1">IF(+$D$7=4,0,B42*$D$4)</f>
        <v>0</v>
      </c>
      <c r="D43" s="56">
        <f t="shared" ca="1" si="5"/>
        <v>0</v>
      </c>
      <c r="E43" s="55">
        <f t="shared" ca="1" si="23"/>
        <v>0</v>
      </c>
      <c r="F43" s="56">
        <f t="shared" ca="1" si="7"/>
        <v>0</v>
      </c>
      <c r="G43" s="55">
        <f t="shared" ca="1" si="14"/>
        <v>0</v>
      </c>
      <c r="H43" s="53">
        <f t="shared" ca="1" si="15"/>
        <v>0</v>
      </c>
      <c r="J43" s="49">
        <f t="shared" si="18"/>
        <v>24</v>
      </c>
      <c r="K43" s="54">
        <f t="shared" ca="1" si="16"/>
        <v>0</v>
      </c>
      <c r="L43" s="55">
        <f t="shared" ca="1" si="8"/>
        <v>0</v>
      </c>
      <c r="M43" s="56">
        <f t="shared" ca="1" si="9"/>
        <v>0</v>
      </c>
      <c r="N43" s="54">
        <f t="shared" ca="1" si="10"/>
        <v>0</v>
      </c>
      <c r="O43" s="186">
        <f t="shared" ca="1" si="11"/>
        <v>0</v>
      </c>
      <c r="P43" s="186">
        <f t="shared" ca="1" si="12"/>
        <v>0</v>
      </c>
      <c r="Q43" s="186">
        <f t="shared" ca="1" si="13"/>
        <v>0</v>
      </c>
    </row>
    <row r="44" spans="1:17" ht="19.5" thickBot="1">
      <c r="A44" s="53">
        <v>33</v>
      </c>
      <c r="B44" s="54">
        <f t="shared" ca="1" si="17"/>
        <v>0</v>
      </c>
      <c r="C44" s="55">
        <f ca="1">IF(+$D$7=4,0,B43*$D$4)</f>
        <v>0</v>
      </c>
      <c r="D44" s="56">
        <f t="shared" ca="1" si="5"/>
        <v>0</v>
      </c>
      <c r="E44" s="55">
        <f t="shared" ca="1" si="23"/>
        <v>0</v>
      </c>
      <c r="F44" s="56">
        <f ca="1">IF(D44=0,0,F43+E44)</f>
        <v>0</v>
      </c>
      <c r="G44" s="55">
        <f t="shared" ca="1" si="14"/>
        <v>0</v>
      </c>
      <c r="H44" s="53">
        <f t="shared" ca="1" si="15"/>
        <v>0</v>
      </c>
      <c r="J44" s="49">
        <f t="shared" si="18"/>
        <v>25</v>
      </c>
      <c r="K44" s="54">
        <f t="shared" ca="1" si="16"/>
        <v>0</v>
      </c>
      <c r="L44" s="55">
        <f t="shared" ca="1" si="8"/>
        <v>0</v>
      </c>
      <c r="M44" s="56">
        <f t="shared" ca="1" si="9"/>
        <v>0</v>
      </c>
      <c r="N44" s="54">
        <f t="shared" ca="1" si="10"/>
        <v>0</v>
      </c>
      <c r="O44" s="186">
        <f t="shared" ca="1" si="11"/>
        <v>0</v>
      </c>
      <c r="P44" s="186">
        <f t="shared" ca="1" si="12"/>
        <v>0</v>
      </c>
      <c r="Q44" s="186">
        <f t="shared" ca="1" si="13"/>
        <v>0</v>
      </c>
    </row>
    <row r="45" spans="1:17" ht="19.5" thickBot="1">
      <c r="A45" s="53">
        <v>34</v>
      </c>
      <c r="B45" s="54">
        <f t="shared" ca="1" si="17"/>
        <v>0</v>
      </c>
      <c r="C45" s="55">
        <f ca="1">B44*$D$4</f>
        <v>0</v>
      </c>
      <c r="D45" s="56">
        <f t="shared" ca="1" si="5"/>
        <v>0</v>
      </c>
      <c r="E45" s="55">
        <f t="shared" ca="1" si="23"/>
        <v>0</v>
      </c>
      <c r="F45" s="56">
        <f ca="1">IF(D45=0,0,F44+E45)</f>
        <v>0</v>
      </c>
      <c r="G45" s="55">
        <f t="shared" ca="1" si="14"/>
        <v>0</v>
      </c>
      <c r="H45" s="53">
        <f t="shared" ca="1" si="15"/>
        <v>0</v>
      </c>
      <c r="J45" s="49">
        <f t="shared" si="18"/>
        <v>26</v>
      </c>
      <c r="K45" s="54">
        <f t="shared" ca="1" si="16"/>
        <v>0</v>
      </c>
      <c r="L45" s="55">
        <f t="shared" ca="1" si="8"/>
        <v>0</v>
      </c>
      <c r="M45" s="56">
        <f t="shared" ca="1" si="9"/>
        <v>0</v>
      </c>
      <c r="N45" s="54">
        <f t="shared" ca="1" si="10"/>
        <v>0</v>
      </c>
      <c r="O45" s="186">
        <f t="shared" ca="1" si="11"/>
        <v>0</v>
      </c>
      <c r="P45" s="186">
        <f t="shared" ca="1" si="12"/>
        <v>0</v>
      </c>
      <c r="Q45" s="186">
        <f t="shared" ca="1" si="13"/>
        <v>0</v>
      </c>
    </row>
    <row r="46" spans="1:17" ht="19.5" thickBot="1">
      <c r="A46" s="53">
        <v>35</v>
      </c>
      <c r="B46" s="54">
        <f t="shared" ca="1" si="17"/>
        <v>0</v>
      </c>
      <c r="C46" s="55">
        <f ca="1">IF(+$D$7=4,0,B45*$D$4)</f>
        <v>0</v>
      </c>
      <c r="D46" s="56">
        <f t="shared" ca="1" si="5"/>
        <v>0</v>
      </c>
      <c r="E46" s="55">
        <f t="shared" ca="1" si="23"/>
        <v>0</v>
      </c>
      <c r="F46" s="56">
        <f ca="1">IF(D46=0,0,F45+E46)</f>
        <v>0</v>
      </c>
      <c r="G46" s="55">
        <f t="shared" ca="1" si="14"/>
        <v>0</v>
      </c>
      <c r="H46" s="53">
        <f t="shared" ca="1" si="15"/>
        <v>0</v>
      </c>
      <c r="J46" s="49">
        <f t="shared" si="18"/>
        <v>27</v>
      </c>
      <c r="K46" s="54">
        <f t="shared" ca="1" si="16"/>
        <v>0</v>
      </c>
      <c r="L46" s="55">
        <f t="shared" ca="1" si="8"/>
        <v>0</v>
      </c>
      <c r="M46" s="56">
        <f t="shared" ca="1" si="9"/>
        <v>0</v>
      </c>
      <c r="N46" s="54">
        <f t="shared" ca="1" si="10"/>
        <v>0</v>
      </c>
      <c r="O46" s="186">
        <f t="shared" ca="1" si="11"/>
        <v>0</v>
      </c>
      <c r="P46" s="186">
        <f t="shared" ca="1" si="12"/>
        <v>0</v>
      </c>
      <c r="Q46" s="186">
        <f t="shared" ca="1" si="13"/>
        <v>0</v>
      </c>
    </row>
    <row r="47" spans="1:17" ht="19.5" thickBot="1">
      <c r="A47" s="53">
        <v>36</v>
      </c>
      <c r="B47" s="54">
        <f t="shared" ca="1" si="17"/>
        <v>0</v>
      </c>
      <c r="C47" s="55">
        <f ca="1">IF(+$D$7=4,0,B46*$D$4)</f>
        <v>0</v>
      </c>
      <c r="D47" s="56">
        <f t="shared" ca="1" si="5"/>
        <v>0</v>
      </c>
      <c r="E47" s="55">
        <f t="shared" ca="1" si="23"/>
        <v>0</v>
      </c>
      <c r="F47" s="56">
        <f ca="1">IF(D47=0,0,F46+E47)</f>
        <v>0</v>
      </c>
      <c r="G47" s="55">
        <f t="shared" ca="1" si="14"/>
        <v>0</v>
      </c>
      <c r="H47" s="53">
        <f t="shared" ca="1" si="15"/>
        <v>0</v>
      </c>
      <c r="J47" s="49">
        <f t="shared" si="18"/>
        <v>28</v>
      </c>
      <c r="K47" s="54">
        <f t="shared" ca="1" si="16"/>
        <v>0</v>
      </c>
      <c r="L47" s="55">
        <f t="shared" ca="1" si="8"/>
        <v>0</v>
      </c>
      <c r="M47" s="56">
        <f t="shared" ca="1" si="9"/>
        <v>0</v>
      </c>
      <c r="N47" s="54">
        <f t="shared" ca="1" si="10"/>
        <v>0</v>
      </c>
      <c r="O47" s="186">
        <f t="shared" ca="1" si="11"/>
        <v>0</v>
      </c>
      <c r="P47" s="186">
        <f t="shared" ca="1" si="12"/>
        <v>0</v>
      </c>
      <c r="Q47" s="186">
        <f t="shared" ca="1" si="13"/>
        <v>0</v>
      </c>
    </row>
    <row r="48" spans="1:17" ht="19.5" thickBot="1">
      <c r="A48" s="53">
        <v>37</v>
      </c>
      <c r="B48" s="54">
        <f t="shared" ca="1" si="17"/>
        <v>0</v>
      </c>
      <c r="C48" s="55">
        <f ca="1">B47*$D$4</f>
        <v>0</v>
      </c>
      <c r="D48" s="56">
        <f t="shared" ca="1" si="5"/>
        <v>0</v>
      </c>
      <c r="E48" s="55">
        <f t="shared" ref="E48:E53" ca="1" si="24">IF(OR(C$6&gt;3,C48&lt;0.01),0,C$8-C48)</f>
        <v>0</v>
      </c>
      <c r="F48" s="56">
        <f t="shared" ref="F48:F111" ca="1" si="25">IF(D48=0,0,F47+E48)</f>
        <v>0</v>
      </c>
      <c r="G48" s="55">
        <f t="shared" ca="1" si="14"/>
        <v>0</v>
      </c>
      <c r="H48" s="53">
        <f t="shared" ca="1" si="15"/>
        <v>0</v>
      </c>
      <c r="J48" s="49">
        <f t="shared" si="18"/>
        <v>29</v>
      </c>
      <c r="K48" s="54">
        <f t="shared" ca="1" si="16"/>
        <v>0</v>
      </c>
      <c r="L48" s="55">
        <f t="shared" ca="1" si="8"/>
        <v>0</v>
      </c>
      <c r="M48" s="56">
        <f t="shared" ca="1" si="9"/>
        <v>0</v>
      </c>
      <c r="N48" s="54">
        <f t="shared" ca="1" si="10"/>
        <v>0</v>
      </c>
      <c r="O48" s="186">
        <f t="shared" ca="1" si="11"/>
        <v>0</v>
      </c>
      <c r="P48" s="186">
        <f t="shared" ca="1" si="12"/>
        <v>0</v>
      </c>
      <c r="Q48" s="186">
        <f t="shared" ca="1" si="13"/>
        <v>0</v>
      </c>
    </row>
    <row r="49" spans="1:17" ht="19.5" thickBot="1">
      <c r="A49" s="53">
        <v>38</v>
      </c>
      <c r="B49" s="54">
        <f t="shared" ca="1" si="17"/>
        <v>0</v>
      </c>
      <c r="C49" s="55">
        <f ca="1">IF(+$D$7=4,0,B48*$D$4)</f>
        <v>0</v>
      </c>
      <c r="D49" s="56">
        <f t="shared" ca="1" si="5"/>
        <v>0</v>
      </c>
      <c r="E49" s="55">
        <f t="shared" ca="1" si="24"/>
        <v>0</v>
      </c>
      <c r="F49" s="56">
        <f t="shared" ca="1" si="25"/>
        <v>0</v>
      </c>
      <c r="G49" s="55">
        <f t="shared" ca="1" si="14"/>
        <v>0</v>
      </c>
      <c r="H49" s="53">
        <f t="shared" ca="1" si="15"/>
        <v>0</v>
      </c>
      <c r="J49" s="49">
        <f t="shared" si="18"/>
        <v>30</v>
      </c>
      <c r="K49" s="54">
        <f t="shared" ca="1" si="16"/>
        <v>0</v>
      </c>
      <c r="L49" s="55">
        <f t="shared" ca="1" si="8"/>
        <v>0</v>
      </c>
      <c r="M49" s="56">
        <f t="shared" ca="1" si="9"/>
        <v>0</v>
      </c>
      <c r="N49" s="54">
        <f t="shared" ca="1" si="10"/>
        <v>0</v>
      </c>
      <c r="O49" s="186">
        <f t="shared" ca="1" si="11"/>
        <v>0</v>
      </c>
      <c r="P49" s="186">
        <f t="shared" ca="1" si="12"/>
        <v>0</v>
      </c>
      <c r="Q49" s="186">
        <f t="shared" ca="1" si="13"/>
        <v>0</v>
      </c>
    </row>
    <row r="50" spans="1:17" ht="19.5" thickBot="1">
      <c r="A50" s="53">
        <v>39</v>
      </c>
      <c r="B50" s="54">
        <f t="shared" ca="1" si="17"/>
        <v>0</v>
      </c>
      <c r="C50" s="55">
        <f ca="1">IF(+$D$7=4,0,B49*$D$4)</f>
        <v>0</v>
      </c>
      <c r="D50" s="56">
        <f t="shared" ca="1" si="5"/>
        <v>0</v>
      </c>
      <c r="E50" s="55">
        <f t="shared" ca="1" si="24"/>
        <v>0</v>
      </c>
      <c r="F50" s="56">
        <f t="shared" ca="1" si="25"/>
        <v>0</v>
      </c>
      <c r="G50" s="55">
        <f t="shared" ca="1" si="14"/>
        <v>0</v>
      </c>
      <c r="H50" s="53">
        <f t="shared" ca="1" si="15"/>
        <v>0</v>
      </c>
      <c r="J50" s="49">
        <f t="shared" si="18"/>
        <v>31</v>
      </c>
      <c r="K50" s="54">
        <f t="shared" ca="1" si="16"/>
        <v>0</v>
      </c>
      <c r="L50" s="55">
        <f t="shared" ca="1" si="8"/>
        <v>0</v>
      </c>
      <c r="M50" s="56">
        <f t="shared" ca="1" si="9"/>
        <v>0</v>
      </c>
      <c r="N50" s="54">
        <f t="shared" ca="1" si="10"/>
        <v>0</v>
      </c>
      <c r="O50" s="186">
        <f t="shared" ca="1" si="11"/>
        <v>0</v>
      </c>
      <c r="P50" s="186">
        <f t="shared" ca="1" si="12"/>
        <v>0</v>
      </c>
      <c r="Q50" s="186">
        <f t="shared" ca="1" si="13"/>
        <v>0</v>
      </c>
    </row>
    <row r="51" spans="1:17" ht="19.5" thickBot="1">
      <c r="A51" s="53">
        <v>40</v>
      </c>
      <c r="B51" s="54">
        <f t="shared" ca="1" si="17"/>
        <v>0</v>
      </c>
      <c r="C51" s="55">
        <f ca="1">B50*$D$4</f>
        <v>0</v>
      </c>
      <c r="D51" s="56">
        <f t="shared" ca="1" si="5"/>
        <v>0</v>
      </c>
      <c r="E51" s="55">
        <f t="shared" ca="1" si="24"/>
        <v>0</v>
      </c>
      <c r="F51" s="56">
        <f t="shared" ca="1" si="25"/>
        <v>0</v>
      </c>
      <c r="G51" s="55">
        <f t="shared" ca="1" si="14"/>
        <v>0</v>
      </c>
      <c r="H51" s="53">
        <f t="shared" ca="1" si="15"/>
        <v>0</v>
      </c>
      <c r="J51" s="49">
        <f t="shared" si="18"/>
        <v>32</v>
      </c>
      <c r="K51" s="54">
        <f t="shared" ca="1" si="16"/>
        <v>0</v>
      </c>
      <c r="L51" s="55">
        <f t="shared" ca="1" si="8"/>
        <v>0</v>
      </c>
      <c r="M51" s="56">
        <f t="shared" ca="1" si="9"/>
        <v>0</v>
      </c>
      <c r="N51" s="54">
        <f t="shared" ca="1" si="10"/>
        <v>0</v>
      </c>
      <c r="O51" s="186">
        <f t="shared" ca="1" si="11"/>
        <v>0</v>
      </c>
      <c r="P51" s="186">
        <f t="shared" ca="1" si="12"/>
        <v>0</v>
      </c>
      <c r="Q51" s="186">
        <f t="shared" ca="1" si="13"/>
        <v>0</v>
      </c>
    </row>
    <row r="52" spans="1:17" ht="19.5" thickBot="1">
      <c r="A52" s="53">
        <v>41</v>
      </c>
      <c r="B52" s="54">
        <f t="shared" ca="1" si="17"/>
        <v>0</v>
      </c>
      <c r="C52" s="55">
        <f ca="1">IF(+$D$7=4,0,B51*$D$4)</f>
        <v>0</v>
      </c>
      <c r="D52" s="56">
        <f t="shared" ca="1" si="5"/>
        <v>0</v>
      </c>
      <c r="E52" s="55">
        <f t="shared" ca="1" si="24"/>
        <v>0</v>
      </c>
      <c r="F52" s="56">
        <f t="shared" ca="1" si="25"/>
        <v>0</v>
      </c>
      <c r="G52" s="55">
        <f t="shared" ca="1" si="14"/>
        <v>0</v>
      </c>
      <c r="H52" s="53">
        <f t="shared" ca="1" si="15"/>
        <v>0</v>
      </c>
      <c r="J52" s="49">
        <f t="shared" si="18"/>
        <v>33</v>
      </c>
      <c r="K52" s="54">
        <f t="shared" ca="1" si="16"/>
        <v>0</v>
      </c>
      <c r="L52" s="55">
        <f t="shared" ca="1" si="8"/>
        <v>0</v>
      </c>
      <c r="M52" s="56">
        <f t="shared" ca="1" si="9"/>
        <v>0</v>
      </c>
      <c r="N52" s="54">
        <f t="shared" ca="1" si="10"/>
        <v>0</v>
      </c>
      <c r="O52" s="186">
        <f t="shared" ca="1" si="11"/>
        <v>0</v>
      </c>
      <c r="P52" s="186">
        <f t="shared" ca="1" si="12"/>
        <v>0</v>
      </c>
      <c r="Q52" s="186">
        <f t="shared" ca="1" si="13"/>
        <v>0</v>
      </c>
    </row>
    <row r="53" spans="1:17" ht="19.5" thickBot="1">
      <c r="A53" s="53">
        <v>42</v>
      </c>
      <c r="B53" s="54">
        <f t="shared" ca="1" si="17"/>
        <v>0</v>
      </c>
      <c r="C53" s="55">
        <f ca="1">IF(+$D$7=4,0,B52*$D$4)</f>
        <v>0</v>
      </c>
      <c r="D53" s="56">
        <f t="shared" ca="1" si="5"/>
        <v>0</v>
      </c>
      <c r="E53" s="55">
        <f t="shared" ca="1" si="24"/>
        <v>0</v>
      </c>
      <c r="F53" s="56">
        <f t="shared" ca="1" si="25"/>
        <v>0</v>
      </c>
      <c r="G53" s="55">
        <f t="shared" ca="1" si="14"/>
        <v>0</v>
      </c>
      <c r="H53" s="53">
        <f t="shared" ca="1" si="15"/>
        <v>0</v>
      </c>
      <c r="J53" s="49">
        <f t="shared" si="18"/>
        <v>34</v>
      </c>
      <c r="K53" s="54">
        <f t="shared" ca="1" si="16"/>
        <v>0</v>
      </c>
      <c r="L53" s="55">
        <f t="shared" ca="1" si="8"/>
        <v>0</v>
      </c>
      <c r="M53" s="56">
        <f t="shared" ca="1" si="9"/>
        <v>0</v>
      </c>
      <c r="N53" s="54">
        <f t="shared" ca="1" si="10"/>
        <v>0</v>
      </c>
      <c r="O53" s="186">
        <f t="shared" ca="1" si="11"/>
        <v>0</v>
      </c>
      <c r="P53" s="186">
        <f t="shared" ca="1" si="12"/>
        <v>0</v>
      </c>
      <c r="Q53" s="186">
        <f t="shared" ca="1" si="13"/>
        <v>0</v>
      </c>
    </row>
    <row r="54" spans="1:17" ht="19.5" thickBot="1">
      <c r="A54" s="53">
        <v>43</v>
      </c>
      <c r="B54" s="54">
        <f t="shared" ca="1" si="17"/>
        <v>0</v>
      </c>
      <c r="C54" s="55">
        <f ca="1">B53*$D$4</f>
        <v>0</v>
      </c>
      <c r="D54" s="56">
        <f t="shared" ca="1" si="5"/>
        <v>0</v>
      </c>
      <c r="E54" s="55">
        <f t="shared" ref="E54:E59" ca="1" si="26">IF(OR(C$6&gt;3.5,C54&lt;0.01),0,C$8-C54)</f>
        <v>0</v>
      </c>
      <c r="F54" s="56">
        <f t="shared" ca="1" si="25"/>
        <v>0</v>
      </c>
      <c r="G54" s="55">
        <f t="shared" ca="1" si="14"/>
        <v>0</v>
      </c>
      <c r="H54" s="53">
        <f t="shared" ca="1" si="15"/>
        <v>0</v>
      </c>
      <c r="J54" s="49">
        <f t="shared" si="18"/>
        <v>35</v>
      </c>
      <c r="K54" s="54">
        <f t="shared" ca="1" si="16"/>
        <v>0</v>
      </c>
      <c r="L54" s="55">
        <f t="shared" ca="1" si="8"/>
        <v>0</v>
      </c>
      <c r="M54" s="56">
        <f t="shared" ca="1" si="9"/>
        <v>0</v>
      </c>
      <c r="N54" s="54">
        <f t="shared" ca="1" si="10"/>
        <v>0</v>
      </c>
      <c r="O54" s="186">
        <f t="shared" ca="1" si="11"/>
        <v>0</v>
      </c>
      <c r="P54" s="186">
        <f t="shared" ca="1" si="12"/>
        <v>0</v>
      </c>
      <c r="Q54" s="186">
        <f t="shared" ca="1" si="13"/>
        <v>0</v>
      </c>
    </row>
    <row r="55" spans="1:17" ht="19.5" thickBot="1">
      <c r="A55" s="53">
        <v>44</v>
      </c>
      <c r="B55" s="54">
        <f t="shared" ca="1" si="17"/>
        <v>0</v>
      </c>
      <c r="C55" s="55">
        <f ca="1">IF(+$D$7=4,0,B54*$D$4)</f>
        <v>0</v>
      </c>
      <c r="D55" s="56">
        <f t="shared" ca="1" si="5"/>
        <v>0</v>
      </c>
      <c r="E55" s="55">
        <f t="shared" ca="1" si="26"/>
        <v>0</v>
      </c>
      <c r="F55" s="56">
        <f t="shared" ca="1" si="25"/>
        <v>0</v>
      </c>
      <c r="G55" s="55">
        <f t="shared" ca="1" si="14"/>
        <v>0</v>
      </c>
      <c r="H55" s="53">
        <f t="shared" ca="1" si="15"/>
        <v>0</v>
      </c>
      <c r="J55" s="49">
        <f t="shared" si="18"/>
        <v>36</v>
      </c>
      <c r="K55" s="54">
        <f t="shared" ca="1" si="16"/>
        <v>0</v>
      </c>
      <c r="L55" s="55">
        <f t="shared" ca="1" si="8"/>
        <v>0</v>
      </c>
      <c r="M55" s="56">
        <f t="shared" ca="1" si="9"/>
        <v>0</v>
      </c>
      <c r="N55" s="54">
        <f t="shared" ca="1" si="10"/>
        <v>0</v>
      </c>
      <c r="O55" s="186">
        <f t="shared" ca="1" si="11"/>
        <v>0</v>
      </c>
      <c r="P55" s="186">
        <f t="shared" ca="1" si="12"/>
        <v>0</v>
      </c>
      <c r="Q55" s="186">
        <f t="shared" ca="1" si="13"/>
        <v>0</v>
      </c>
    </row>
    <row r="56" spans="1:17" ht="19.5" thickBot="1">
      <c r="A56" s="53">
        <v>45</v>
      </c>
      <c r="B56" s="54">
        <f t="shared" ca="1" si="17"/>
        <v>0</v>
      </c>
      <c r="C56" s="55">
        <f ca="1">IF(+$D$7=4,0,B55*$D$4)</f>
        <v>0</v>
      </c>
      <c r="D56" s="56">
        <f t="shared" ca="1" si="5"/>
        <v>0</v>
      </c>
      <c r="E56" s="55">
        <f t="shared" ca="1" si="26"/>
        <v>0</v>
      </c>
      <c r="F56" s="56">
        <f t="shared" ca="1" si="25"/>
        <v>0</v>
      </c>
      <c r="G56" s="55">
        <f t="shared" ca="1" si="14"/>
        <v>0</v>
      </c>
      <c r="H56" s="53">
        <f t="shared" ca="1" si="15"/>
        <v>0</v>
      </c>
      <c r="J56" s="49">
        <f t="shared" si="18"/>
        <v>37</v>
      </c>
      <c r="K56" s="54">
        <f t="shared" ca="1" si="16"/>
        <v>0</v>
      </c>
      <c r="L56" s="55">
        <f t="shared" ca="1" si="8"/>
        <v>0</v>
      </c>
      <c r="M56" s="56">
        <f t="shared" ca="1" si="9"/>
        <v>0</v>
      </c>
      <c r="N56" s="54">
        <f t="shared" ca="1" si="10"/>
        <v>0</v>
      </c>
      <c r="O56" s="186">
        <f t="shared" ca="1" si="11"/>
        <v>0</v>
      </c>
      <c r="P56" s="186">
        <f t="shared" ca="1" si="12"/>
        <v>0</v>
      </c>
      <c r="Q56" s="186">
        <f t="shared" ca="1" si="13"/>
        <v>0</v>
      </c>
    </row>
    <row r="57" spans="1:17" ht="19.5" thickBot="1">
      <c r="A57" s="53">
        <v>46</v>
      </c>
      <c r="B57" s="54">
        <f t="shared" ca="1" si="17"/>
        <v>0</v>
      </c>
      <c r="C57" s="55">
        <f ca="1">B56*$D$4</f>
        <v>0</v>
      </c>
      <c r="D57" s="56">
        <f t="shared" ca="1" si="5"/>
        <v>0</v>
      </c>
      <c r="E57" s="55">
        <f t="shared" ca="1" si="26"/>
        <v>0</v>
      </c>
      <c r="F57" s="56">
        <f t="shared" ca="1" si="25"/>
        <v>0</v>
      </c>
      <c r="G57" s="55">
        <f t="shared" ca="1" si="14"/>
        <v>0</v>
      </c>
      <c r="H57" s="53">
        <f t="shared" ca="1" si="15"/>
        <v>0</v>
      </c>
      <c r="J57" s="49">
        <f t="shared" si="18"/>
        <v>38</v>
      </c>
      <c r="K57" s="54">
        <f t="shared" ca="1" si="16"/>
        <v>0</v>
      </c>
      <c r="L57" s="55">
        <f t="shared" ca="1" si="8"/>
        <v>0</v>
      </c>
      <c r="M57" s="56">
        <f t="shared" ca="1" si="9"/>
        <v>0</v>
      </c>
      <c r="N57" s="54">
        <f t="shared" ca="1" si="10"/>
        <v>0</v>
      </c>
      <c r="O57" s="186">
        <f t="shared" ca="1" si="11"/>
        <v>0</v>
      </c>
      <c r="P57" s="186">
        <f t="shared" ca="1" si="12"/>
        <v>0</v>
      </c>
      <c r="Q57" s="186">
        <f t="shared" ca="1" si="13"/>
        <v>0</v>
      </c>
    </row>
    <row r="58" spans="1:17" ht="19.5" thickBot="1">
      <c r="A58" s="53">
        <v>47</v>
      </c>
      <c r="B58" s="54">
        <f t="shared" ca="1" si="17"/>
        <v>0</v>
      </c>
      <c r="C58" s="55">
        <f t="shared" ref="C58:C122" ca="1" si="27">IF(+$D$7=4,0,B57*$D$4)</f>
        <v>0</v>
      </c>
      <c r="D58" s="56">
        <f t="shared" ca="1" si="5"/>
        <v>0</v>
      </c>
      <c r="E58" s="55">
        <f t="shared" ca="1" si="26"/>
        <v>0</v>
      </c>
      <c r="F58" s="56">
        <f t="shared" ca="1" si="25"/>
        <v>0</v>
      </c>
      <c r="G58" s="55">
        <f t="shared" ca="1" si="14"/>
        <v>0</v>
      </c>
      <c r="H58" s="53">
        <f t="shared" ca="1" si="15"/>
        <v>0</v>
      </c>
      <c r="J58" s="49">
        <f t="shared" si="18"/>
        <v>39</v>
      </c>
      <c r="K58" s="54">
        <f t="shared" ca="1" si="16"/>
        <v>0</v>
      </c>
      <c r="L58" s="55">
        <f t="shared" ca="1" si="8"/>
        <v>0</v>
      </c>
      <c r="M58" s="56">
        <f t="shared" ca="1" si="9"/>
        <v>0</v>
      </c>
      <c r="N58" s="54">
        <f t="shared" ca="1" si="10"/>
        <v>0</v>
      </c>
      <c r="O58" s="186">
        <f t="shared" ca="1" si="11"/>
        <v>0</v>
      </c>
      <c r="P58" s="186">
        <f t="shared" ca="1" si="12"/>
        <v>0</v>
      </c>
      <c r="Q58" s="186">
        <f t="shared" ca="1" si="13"/>
        <v>0</v>
      </c>
    </row>
    <row r="59" spans="1:17" ht="19.5" thickBot="1">
      <c r="A59" s="53">
        <v>48</v>
      </c>
      <c r="B59" s="54">
        <f t="shared" ca="1" si="17"/>
        <v>0</v>
      </c>
      <c r="C59" s="55">
        <f t="shared" ca="1" si="27"/>
        <v>0</v>
      </c>
      <c r="D59" s="56">
        <f t="shared" ca="1" si="5"/>
        <v>0</v>
      </c>
      <c r="E59" s="55">
        <f t="shared" ca="1" si="26"/>
        <v>0</v>
      </c>
      <c r="F59" s="56">
        <f t="shared" ca="1" si="25"/>
        <v>0</v>
      </c>
      <c r="G59" s="55">
        <f t="shared" ca="1" si="14"/>
        <v>0</v>
      </c>
      <c r="H59" s="53">
        <f t="shared" ca="1" si="15"/>
        <v>0</v>
      </c>
      <c r="J59" s="49">
        <f t="shared" si="18"/>
        <v>40</v>
      </c>
      <c r="K59" s="54">
        <f t="shared" ca="1" si="16"/>
        <v>0</v>
      </c>
      <c r="L59" s="55">
        <f t="shared" ca="1" si="8"/>
        <v>0</v>
      </c>
      <c r="M59" s="56">
        <f t="shared" ca="1" si="9"/>
        <v>0</v>
      </c>
      <c r="N59" s="54">
        <f t="shared" ca="1" si="10"/>
        <v>0</v>
      </c>
      <c r="O59" s="186">
        <f t="shared" ca="1" si="11"/>
        <v>0</v>
      </c>
      <c r="P59" s="186">
        <f t="shared" ca="1" si="12"/>
        <v>0</v>
      </c>
      <c r="Q59" s="186">
        <f t="shared" ca="1" si="13"/>
        <v>0</v>
      </c>
    </row>
    <row r="60" spans="1:17" ht="19.5" thickBot="1">
      <c r="A60" s="53">
        <v>49</v>
      </c>
      <c r="B60" s="54">
        <f t="shared" ca="1" si="17"/>
        <v>0</v>
      </c>
      <c r="C60" s="55">
        <f ca="1">B59*$D$4</f>
        <v>0</v>
      </c>
      <c r="D60" s="56">
        <f t="shared" ca="1" si="5"/>
        <v>0</v>
      </c>
      <c r="E60" s="55">
        <f t="shared" ref="E60:E65" ca="1" si="28">IF(OR(C$6&gt;4,C60&lt;0.01),0,C$8-C60)</f>
        <v>0</v>
      </c>
      <c r="F60" s="56">
        <f t="shared" ca="1" si="25"/>
        <v>0</v>
      </c>
      <c r="G60" s="55">
        <f t="shared" ca="1" si="14"/>
        <v>0</v>
      </c>
      <c r="H60" s="53">
        <f t="shared" ca="1" si="15"/>
        <v>0</v>
      </c>
      <c r="J60" s="49">
        <f t="shared" si="18"/>
        <v>41</v>
      </c>
      <c r="K60" s="54">
        <f t="shared" ca="1" si="16"/>
        <v>0</v>
      </c>
      <c r="L60" s="55">
        <f t="shared" ca="1" si="8"/>
        <v>0</v>
      </c>
      <c r="M60" s="56">
        <f t="shared" ca="1" si="9"/>
        <v>0</v>
      </c>
      <c r="N60" s="54">
        <f t="shared" ca="1" si="10"/>
        <v>0</v>
      </c>
      <c r="O60" s="186">
        <f t="shared" ca="1" si="11"/>
        <v>0</v>
      </c>
      <c r="P60" s="186">
        <f t="shared" ca="1" si="12"/>
        <v>0</v>
      </c>
      <c r="Q60" s="186">
        <f t="shared" ca="1" si="13"/>
        <v>0</v>
      </c>
    </row>
    <row r="61" spans="1:17" ht="19.5" thickBot="1">
      <c r="A61" s="53">
        <v>50</v>
      </c>
      <c r="B61" s="54">
        <f t="shared" ca="1" si="17"/>
        <v>0</v>
      </c>
      <c r="C61" s="55">
        <f t="shared" ca="1" si="27"/>
        <v>0</v>
      </c>
      <c r="D61" s="56">
        <f t="shared" ca="1" si="5"/>
        <v>0</v>
      </c>
      <c r="E61" s="55">
        <f t="shared" ca="1" si="28"/>
        <v>0</v>
      </c>
      <c r="F61" s="56">
        <f t="shared" ca="1" si="25"/>
        <v>0</v>
      </c>
      <c r="G61" s="55">
        <f t="shared" ca="1" si="14"/>
        <v>0</v>
      </c>
      <c r="H61" s="53">
        <f t="shared" ca="1" si="15"/>
        <v>0</v>
      </c>
      <c r="J61" s="49">
        <f t="shared" si="18"/>
        <v>42</v>
      </c>
      <c r="K61" s="54">
        <f t="shared" ca="1" si="16"/>
        <v>0</v>
      </c>
      <c r="L61" s="55">
        <f t="shared" ca="1" si="8"/>
        <v>0</v>
      </c>
      <c r="M61" s="56">
        <f t="shared" ca="1" si="9"/>
        <v>0</v>
      </c>
      <c r="N61" s="54">
        <f t="shared" ca="1" si="10"/>
        <v>0</v>
      </c>
      <c r="O61" s="186">
        <f t="shared" ca="1" si="11"/>
        <v>0</v>
      </c>
      <c r="P61" s="186">
        <f t="shared" ca="1" si="12"/>
        <v>0</v>
      </c>
      <c r="Q61" s="186">
        <f t="shared" ca="1" si="13"/>
        <v>0</v>
      </c>
    </row>
    <row r="62" spans="1:17" ht="19.5" thickBot="1">
      <c r="A62" s="53">
        <v>51</v>
      </c>
      <c r="B62" s="54">
        <f t="shared" ca="1" si="17"/>
        <v>0</v>
      </c>
      <c r="C62" s="55">
        <f t="shared" ca="1" si="27"/>
        <v>0</v>
      </c>
      <c r="D62" s="56">
        <f t="shared" ca="1" si="5"/>
        <v>0</v>
      </c>
      <c r="E62" s="55">
        <f t="shared" ca="1" si="28"/>
        <v>0</v>
      </c>
      <c r="F62" s="56">
        <f t="shared" ca="1" si="25"/>
        <v>0</v>
      </c>
      <c r="G62" s="55">
        <f t="shared" ca="1" si="14"/>
        <v>0</v>
      </c>
      <c r="H62" s="53">
        <f t="shared" ca="1" si="15"/>
        <v>0</v>
      </c>
      <c r="J62" s="49">
        <f t="shared" si="18"/>
        <v>43</v>
      </c>
      <c r="K62" s="54">
        <f t="shared" ca="1" si="16"/>
        <v>0</v>
      </c>
      <c r="L62" s="55">
        <f t="shared" ca="1" si="8"/>
        <v>0</v>
      </c>
      <c r="M62" s="56">
        <f t="shared" ca="1" si="9"/>
        <v>0</v>
      </c>
      <c r="N62" s="54">
        <f t="shared" ca="1" si="10"/>
        <v>0</v>
      </c>
      <c r="O62" s="186">
        <f t="shared" ca="1" si="11"/>
        <v>0</v>
      </c>
      <c r="P62" s="186">
        <f t="shared" ca="1" si="12"/>
        <v>0</v>
      </c>
      <c r="Q62" s="186">
        <f t="shared" ca="1" si="13"/>
        <v>0</v>
      </c>
    </row>
    <row r="63" spans="1:17" ht="19.5" thickBot="1">
      <c r="A63" s="53">
        <v>52</v>
      </c>
      <c r="B63" s="54">
        <f t="shared" ca="1" si="17"/>
        <v>0</v>
      </c>
      <c r="C63" s="55">
        <f ca="1">B62*$D$4</f>
        <v>0</v>
      </c>
      <c r="D63" s="56">
        <f t="shared" ca="1" si="5"/>
        <v>0</v>
      </c>
      <c r="E63" s="55">
        <f t="shared" ca="1" si="28"/>
        <v>0</v>
      </c>
      <c r="F63" s="56">
        <f t="shared" ca="1" si="25"/>
        <v>0</v>
      </c>
      <c r="G63" s="55">
        <f t="shared" ca="1" si="14"/>
        <v>0</v>
      </c>
      <c r="H63" s="53">
        <f t="shared" ca="1" si="15"/>
        <v>0</v>
      </c>
      <c r="J63" s="49">
        <f t="shared" si="18"/>
        <v>44</v>
      </c>
      <c r="K63" s="54">
        <f t="shared" ca="1" si="16"/>
        <v>0</v>
      </c>
      <c r="L63" s="55">
        <f t="shared" ca="1" si="8"/>
        <v>0</v>
      </c>
      <c r="M63" s="56">
        <f t="shared" ca="1" si="9"/>
        <v>0</v>
      </c>
      <c r="N63" s="54">
        <f t="shared" ca="1" si="10"/>
        <v>0</v>
      </c>
      <c r="O63" s="186">
        <f t="shared" ca="1" si="11"/>
        <v>0</v>
      </c>
      <c r="P63" s="186">
        <f t="shared" ca="1" si="12"/>
        <v>0</v>
      </c>
      <c r="Q63" s="186">
        <f t="shared" ca="1" si="13"/>
        <v>0</v>
      </c>
    </row>
    <row r="64" spans="1:17" ht="19.5" thickBot="1">
      <c r="A64" s="53">
        <v>53</v>
      </c>
      <c r="B64" s="54">
        <f t="shared" ca="1" si="17"/>
        <v>0</v>
      </c>
      <c r="C64" s="55">
        <f t="shared" ca="1" si="27"/>
        <v>0</v>
      </c>
      <c r="D64" s="56">
        <f t="shared" ca="1" si="5"/>
        <v>0</v>
      </c>
      <c r="E64" s="55">
        <f t="shared" ca="1" si="28"/>
        <v>0</v>
      </c>
      <c r="F64" s="56">
        <f t="shared" ca="1" si="25"/>
        <v>0</v>
      </c>
      <c r="G64" s="55">
        <f t="shared" ca="1" si="14"/>
        <v>0</v>
      </c>
      <c r="H64" s="53">
        <f t="shared" ca="1" si="15"/>
        <v>0</v>
      </c>
      <c r="J64" s="49">
        <f t="shared" si="18"/>
        <v>45</v>
      </c>
      <c r="K64" s="54">
        <f t="shared" ca="1" si="16"/>
        <v>0</v>
      </c>
      <c r="L64" s="55">
        <f t="shared" ca="1" si="8"/>
        <v>0</v>
      </c>
      <c r="M64" s="56">
        <f t="shared" ca="1" si="9"/>
        <v>0</v>
      </c>
      <c r="N64" s="54">
        <f t="shared" ca="1" si="10"/>
        <v>0</v>
      </c>
      <c r="O64" s="186">
        <f t="shared" ca="1" si="11"/>
        <v>0</v>
      </c>
      <c r="P64" s="186">
        <f t="shared" ca="1" si="12"/>
        <v>0</v>
      </c>
      <c r="Q64" s="186">
        <f t="shared" ca="1" si="13"/>
        <v>0</v>
      </c>
    </row>
    <row r="65" spans="1:17" ht="19.5" thickBot="1">
      <c r="A65" s="53">
        <v>54</v>
      </c>
      <c r="B65" s="54">
        <f t="shared" ca="1" si="17"/>
        <v>0</v>
      </c>
      <c r="C65" s="55">
        <f t="shared" ca="1" si="27"/>
        <v>0</v>
      </c>
      <c r="D65" s="56">
        <f t="shared" ca="1" si="5"/>
        <v>0</v>
      </c>
      <c r="E65" s="55">
        <f t="shared" ca="1" si="28"/>
        <v>0</v>
      </c>
      <c r="F65" s="56">
        <f t="shared" ca="1" si="25"/>
        <v>0</v>
      </c>
      <c r="G65" s="55">
        <f t="shared" ca="1" si="14"/>
        <v>0</v>
      </c>
      <c r="H65" s="53">
        <f t="shared" ca="1" si="15"/>
        <v>0</v>
      </c>
      <c r="J65" s="49">
        <f t="shared" si="18"/>
        <v>46</v>
      </c>
      <c r="K65" s="54">
        <f t="shared" ca="1" si="16"/>
        <v>0</v>
      </c>
      <c r="L65" s="55">
        <f t="shared" ca="1" si="8"/>
        <v>0</v>
      </c>
      <c r="M65" s="56">
        <f t="shared" ca="1" si="9"/>
        <v>0</v>
      </c>
      <c r="N65" s="54">
        <f t="shared" ca="1" si="10"/>
        <v>0</v>
      </c>
      <c r="O65" s="186">
        <f t="shared" ca="1" si="11"/>
        <v>0</v>
      </c>
      <c r="P65" s="186">
        <f t="shared" ca="1" si="12"/>
        <v>0</v>
      </c>
      <c r="Q65" s="186">
        <f t="shared" ca="1" si="13"/>
        <v>0</v>
      </c>
    </row>
    <row r="66" spans="1:17" ht="19.5" thickBot="1">
      <c r="A66" s="53">
        <v>55</v>
      </c>
      <c r="B66" s="54">
        <f t="shared" ca="1" si="17"/>
        <v>0</v>
      </c>
      <c r="C66" s="55">
        <f ca="1">B65*$D$4</f>
        <v>0</v>
      </c>
      <c r="D66" s="56">
        <f t="shared" ca="1" si="5"/>
        <v>0</v>
      </c>
      <c r="E66" s="55">
        <f t="shared" ref="E66:E71" ca="1" si="29">IF(OR(C$6&gt;4.5,C66&lt;0.01),0,C$8-C66)</f>
        <v>0</v>
      </c>
      <c r="F66" s="56">
        <f t="shared" ca="1" si="25"/>
        <v>0</v>
      </c>
      <c r="G66" s="55">
        <f t="shared" ca="1" si="14"/>
        <v>0</v>
      </c>
      <c r="H66" s="53">
        <f t="shared" ca="1" si="15"/>
        <v>0</v>
      </c>
      <c r="J66" s="49">
        <f t="shared" si="18"/>
        <v>47</v>
      </c>
      <c r="K66" s="54">
        <f t="shared" ca="1" si="16"/>
        <v>0</v>
      </c>
      <c r="L66" s="55">
        <f t="shared" ca="1" si="8"/>
        <v>0</v>
      </c>
      <c r="M66" s="56">
        <f t="shared" ca="1" si="9"/>
        <v>0</v>
      </c>
      <c r="N66" s="54">
        <f t="shared" ca="1" si="10"/>
        <v>0</v>
      </c>
      <c r="O66" s="186">
        <f t="shared" ca="1" si="11"/>
        <v>0</v>
      </c>
      <c r="P66" s="186">
        <f t="shared" ca="1" si="12"/>
        <v>0</v>
      </c>
      <c r="Q66" s="186">
        <f t="shared" ca="1" si="13"/>
        <v>0</v>
      </c>
    </row>
    <row r="67" spans="1:17" ht="19.5" thickBot="1">
      <c r="A67" s="53">
        <v>56</v>
      </c>
      <c r="B67" s="54">
        <f t="shared" ca="1" si="17"/>
        <v>0</v>
      </c>
      <c r="C67" s="55">
        <f t="shared" ca="1" si="27"/>
        <v>0</v>
      </c>
      <c r="D67" s="56">
        <f t="shared" ca="1" si="5"/>
        <v>0</v>
      </c>
      <c r="E67" s="55">
        <f t="shared" ca="1" si="29"/>
        <v>0</v>
      </c>
      <c r="F67" s="56">
        <f t="shared" ca="1" si="25"/>
        <v>0</v>
      </c>
      <c r="G67" s="55">
        <f t="shared" ca="1" si="14"/>
        <v>0</v>
      </c>
      <c r="H67" s="53">
        <f t="shared" ca="1" si="15"/>
        <v>0</v>
      </c>
      <c r="J67" s="49">
        <f t="shared" si="18"/>
        <v>48</v>
      </c>
      <c r="K67" s="54">
        <f t="shared" ca="1" si="16"/>
        <v>0</v>
      </c>
      <c r="L67" s="55">
        <f t="shared" ca="1" si="8"/>
        <v>0</v>
      </c>
      <c r="M67" s="56">
        <f t="shared" ca="1" si="9"/>
        <v>0</v>
      </c>
      <c r="N67" s="54">
        <f t="shared" ca="1" si="10"/>
        <v>0</v>
      </c>
      <c r="O67" s="186">
        <f t="shared" ca="1" si="11"/>
        <v>0</v>
      </c>
      <c r="P67" s="186">
        <f t="shared" ca="1" si="12"/>
        <v>0</v>
      </c>
      <c r="Q67" s="186">
        <f t="shared" ca="1" si="13"/>
        <v>0</v>
      </c>
    </row>
    <row r="68" spans="1:17" ht="19.5" thickBot="1">
      <c r="A68" s="53">
        <v>57</v>
      </c>
      <c r="B68" s="54">
        <f t="shared" ca="1" si="17"/>
        <v>0</v>
      </c>
      <c r="C68" s="55">
        <f t="shared" ca="1" si="27"/>
        <v>0</v>
      </c>
      <c r="D68" s="56">
        <f t="shared" ca="1" si="5"/>
        <v>0</v>
      </c>
      <c r="E68" s="55">
        <f t="shared" ca="1" si="29"/>
        <v>0</v>
      </c>
      <c r="F68" s="56">
        <f t="shared" ca="1" si="25"/>
        <v>0</v>
      </c>
      <c r="G68" s="55">
        <f t="shared" ca="1" si="14"/>
        <v>0</v>
      </c>
      <c r="H68" s="53">
        <f t="shared" ca="1" si="15"/>
        <v>0</v>
      </c>
      <c r="J68" s="49">
        <f t="shared" si="18"/>
        <v>49</v>
      </c>
      <c r="K68" s="54">
        <f t="shared" ca="1" si="16"/>
        <v>0</v>
      </c>
      <c r="L68" s="55">
        <f t="shared" ca="1" si="8"/>
        <v>0</v>
      </c>
      <c r="M68" s="56">
        <f t="shared" ca="1" si="9"/>
        <v>0</v>
      </c>
      <c r="N68" s="54">
        <f t="shared" ca="1" si="10"/>
        <v>0</v>
      </c>
      <c r="O68" s="186">
        <f t="shared" ca="1" si="11"/>
        <v>0</v>
      </c>
      <c r="P68" s="186">
        <f t="shared" ca="1" si="12"/>
        <v>0</v>
      </c>
      <c r="Q68" s="186">
        <f t="shared" ca="1" si="13"/>
        <v>0</v>
      </c>
    </row>
    <row r="69" spans="1:17" ht="19.5" thickBot="1">
      <c r="A69" s="53">
        <v>58</v>
      </c>
      <c r="B69" s="54">
        <f t="shared" ca="1" si="17"/>
        <v>0</v>
      </c>
      <c r="C69" s="55">
        <f ca="1">B68*$D$4</f>
        <v>0</v>
      </c>
      <c r="D69" s="56">
        <f t="shared" ca="1" si="5"/>
        <v>0</v>
      </c>
      <c r="E69" s="55">
        <f t="shared" ca="1" si="29"/>
        <v>0</v>
      </c>
      <c r="F69" s="56">
        <f t="shared" ca="1" si="25"/>
        <v>0</v>
      </c>
      <c r="G69" s="55">
        <f t="shared" ca="1" si="14"/>
        <v>0</v>
      </c>
      <c r="H69" s="53">
        <f t="shared" ca="1" si="15"/>
        <v>0</v>
      </c>
      <c r="J69" s="49">
        <f t="shared" si="18"/>
        <v>50</v>
      </c>
      <c r="K69" s="54">
        <f t="shared" ca="1" si="16"/>
        <v>0</v>
      </c>
      <c r="L69" s="55">
        <f t="shared" ca="1" si="8"/>
        <v>0</v>
      </c>
      <c r="M69" s="56">
        <f t="shared" ca="1" si="9"/>
        <v>0</v>
      </c>
      <c r="N69" s="54">
        <f t="shared" ca="1" si="10"/>
        <v>0</v>
      </c>
      <c r="O69" s="186">
        <f t="shared" ca="1" si="11"/>
        <v>0</v>
      </c>
      <c r="P69" s="186">
        <f t="shared" ca="1" si="12"/>
        <v>0</v>
      </c>
      <c r="Q69" s="186">
        <f t="shared" ca="1" si="13"/>
        <v>0</v>
      </c>
    </row>
    <row r="70" spans="1:17" ht="19.5" thickBot="1">
      <c r="A70" s="53">
        <v>59</v>
      </c>
      <c r="B70" s="54">
        <f t="shared" ca="1" si="17"/>
        <v>0</v>
      </c>
      <c r="C70" s="55">
        <f t="shared" ca="1" si="27"/>
        <v>0</v>
      </c>
      <c r="D70" s="56">
        <f t="shared" ca="1" si="5"/>
        <v>0</v>
      </c>
      <c r="E70" s="55">
        <f t="shared" ca="1" si="29"/>
        <v>0</v>
      </c>
      <c r="F70" s="56">
        <f t="shared" ca="1" si="25"/>
        <v>0</v>
      </c>
      <c r="G70" s="55">
        <f t="shared" ca="1" si="14"/>
        <v>0</v>
      </c>
      <c r="H70" s="53">
        <f t="shared" ca="1" si="15"/>
        <v>0</v>
      </c>
      <c r="J70" s="49">
        <f t="shared" si="18"/>
        <v>51</v>
      </c>
      <c r="K70" s="54">
        <f t="shared" ca="1" si="16"/>
        <v>0</v>
      </c>
      <c r="L70" s="55">
        <f t="shared" ca="1" si="8"/>
        <v>0</v>
      </c>
      <c r="M70" s="56">
        <f t="shared" ca="1" si="9"/>
        <v>0</v>
      </c>
      <c r="N70" s="54">
        <f t="shared" ca="1" si="10"/>
        <v>0</v>
      </c>
      <c r="O70" s="186">
        <f t="shared" ca="1" si="11"/>
        <v>0</v>
      </c>
      <c r="P70" s="186">
        <f t="shared" ca="1" si="12"/>
        <v>0</v>
      </c>
      <c r="Q70" s="186">
        <f t="shared" ca="1" si="13"/>
        <v>0</v>
      </c>
    </row>
    <row r="71" spans="1:17" ht="19.5" thickBot="1">
      <c r="A71" s="53">
        <v>60</v>
      </c>
      <c r="B71" s="54">
        <f t="shared" ca="1" si="17"/>
        <v>0</v>
      </c>
      <c r="C71" s="55">
        <f t="shared" ca="1" si="27"/>
        <v>0</v>
      </c>
      <c r="D71" s="56">
        <f t="shared" ca="1" si="5"/>
        <v>0</v>
      </c>
      <c r="E71" s="55">
        <f t="shared" ca="1" si="29"/>
        <v>0</v>
      </c>
      <c r="F71" s="56">
        <f t="shared" ca="1" si="25"/>
        <v>0</v>
      </c>
      <c r="G71" s="55">
        <f t="shared" ca="1" si="14"/>
        <v>0</v>
      </c>
      <c r="H71" s="53">
        <f t="shared" ca="1" si="15"/>
        <v>0</v>
      </c>
      <c r="J71" s="49">
        <f t="shared" si="18"/>
        <v>52</v>
      </c>
      <c r="K71" s="54">
        <f t="shared" ca="1" si="16"/>
        <v>0</v>
      </c>
      <c r="L71" s="55">
        <f t="shared" ca="1" si="8"/>
        <v>0</v>
      </c>
      <c r="M71" s="56">
        <f t="shared" ca="1" si="9"/>
        <v>0</v>
      </c>
      <c r="N71" s="54">
        <f t="shared" ca="1" si="10"/>
        <v>0</v>
      </c>
      <c r="O71" s="186">
        <f t="shared" ca="1" si="11"/>
        <v>0</v>
      </c>
      <c r="P71" s="186">
        <f t="shared" ca="1" si="12"/>
        <v>0</v>
      </c>
      <c r="Q71" s="186">
        <f t="shared" ca="1" si="13"/>
        <v>0</v>
      </c>
    </row>
    <row r="72" spans="1:17" ht="19.5" thickBot="1">
      <c r="A72" s="53">
        <v>61</v>
      </c>
      <c r="B72" s="54">
        <f t="shared" ca="1" si="17"/>
        <v>0</v>
      </c>
      <c r="C72" s="55">
        <f ca="1">B71*$D$4</f>
        <v>0</v>
      </c>
      <c r="D72" s="56">
        <f t="shared" ca="1" si="5"/>
        <v>0</v>
      </c>
      <c r="E72" s="55">
        <f t="shared" ref="E72:E77" ca="1" si="30">IF(OR(C$6&gt;5,C72&lt;0.01),0,C$8-C72)</f>
        <v>0</v>
      </c>
      <c r="F72" s="56">
        <f t="shared" ca="1" si="25"/>
        <v>0</v>
      </c>
      <c r="G72" s="55">
        <f t="shared" ca="1" si="14"/>
        <v>0</v>
      </c>
      <c r="H72" s="53">
        <f t="shared" ca="1" si="15"/>
        <v>0</v>
      </c>
      <c r="J72" s="49">
        <f t="shared" si="18"/>
        <v>53</v>
      </c>
      <c r="K72" s="54">
        <f t="shared" ca="1" si="16"/>
        <v>0</v>
      </c>
      <c r="L72" s="55">
        <f t="shared" ca="1" si="8"/>
        <v>0</v>
      </c>
      <c r="M72" s="56">
        <f t="shared" ca="1" si="9"/>
        <v>0</v>
      </c>
      <c r="N72" s="54">
        <f t="shared" ca="1" si="10"/>
        <v>0</v>
      </c>
      <c r="O72" s="186">
        <f t="shared" ca="1" si="11"/>
        <v>0</v>
      </c>
      <c r="P72" s="186">
        <f t="shared" ca="1" si="12"/>
        <v>0</v>
      </c>
      <c r="Q72" s="186">
        <f t="shared" ca="1" si="13"/>
        <v>0</v>
      </c>
    </row>
    <row r="73" spans="1:17" ht="19.5" thickBot="1">
      <c r="A73" s="53">
        <v>62</v>
      </c>
      <c r="B73" s="54">
        <f t="shared" ca="1" si="17"/>
        <v>0</v>
      </c>
      <c r="C73" s="55">
        <f t="shared" ca="1" si="27"/>
        <v>0</v>
      </c>
      <c r="D73" s="56">
        <f t="shared" ca="1" si="5"/>
        <v>0</v>
      </c>
      <c r="E73" s="55">
        <f t="shared" ca="1" si="30"/>
        <v>0</v>
      </c>
      <c r="F73" s="56">
        <f t="shared" ca="1" si="25"/>
        <v>0</v>
      </c>
      <c r="G73" s="55">
        <f t="shared" ca="1" si="14"/>
        <v>0</v>
      </c>
      <c r="H73" s="53">
        <f t="shared" ca="1" si="15"/>
        <v>0</v>
      </c>
      <c r="J73" s="49">
        <f t="shared" si="18"/>
        <v>54</v>
      </c>
      <c r="K73" s="54">
        <f t="shared" ca="1" si="16"/>
        <v>0</v>
      </c>
      <c r="L73" s="55">
        <f t="shared" ca="1" si="8"/>
        <v>0</v>
      </c>
      <c r="M73" s="56">
        <f t="shared" ca="1" si="9"/>
        <v>0</v>
      </c>
      <c r="N73" s="54">
        <f t="shared" ca="1" si="10"/>
        <v>0</v>
      </c>
      <c r="O73" s="186">
        <f t="shared" ca="1" si="11"/>
        <v>0</v>
      </c>
      <c r="P73" s="186">
        <f t="shared" ca="1" si="12"/>
        <v>0</v>
      </c>
      <c r="Q73" s="186">
        <f t="shared" ca="1" si="13"/>
        <v>0</v>
      </c>
    </row>
    <row r="74" spans="1:17" ht="19.5" thickBot="1">
      <c r="A74" s="53">
        <v>63</v>
      </c>
      <c r="B74" s="54">
        <f t="shared" ca="1" si="17"/>
        <v>0</v>
      </c>
      <c r="C74" s="55">
        <f t="shared" ca="1" si="27"/>
        <v>0</v>
      </c>
      <c r="D74" s="56">
        <f t="shared" ca="1" si="5"/>
        <v>0</v>
      </c>
      <c r="E74" s="55">
        <f t="shared" ca="1" si="30"/>
        <v>0</v>
      </c>
      <c r="F74" s="56">
        <f t="shared" ca="1" si="25"/>
        <v>0</v>
      </c>
      <c r="G74" s="55">
        <f t="shared" ca="1" si="14"/>
        <v>0</v>
      </c>
      <c r="H74" s="53">
        <f t="shared" ca="1" si="15"/>
        <v>0</v>
      </c>
      <c r="J74" s="49">
        <f t="shared" si="18"/>
        <v>55</v>
      </c>
      <c r="K74" s="54">
        <f t="shared" ca="1" si="16"/>
        <v>0</v>
      </c>
      <c r="L74" s="55">
        <f t="shared" ca="1" si="8"/>
        <v>0</v>
      </c>
      <c r="M74" s="56">
        <f t="shared" ca="1" si="9"/>
        <v>0</v>
      </c>
      <c r="N74" s="54">
        <f t="shared" ca="1" si="10"/>
        <v>0</v>
      </c>
      <c r="O74" s="186">
        <f t="shared" ca="1" si="11"/>
        <v>0</v>
      </c>
      <c r="P74" s="186">
        <f t="shared" ca="1" si="12"/>
        <v>0</v>
      </c>
      <c r="Q74" s="186">
        <f t="shared" ca="1" si="13"/>
        <v>0</v>
      </c>
    </row>
    <row r="75" spans="1:17" ht="19.5" thickBot="1">
      <c r="A75" s="53">
        <v>64</v>
      </c>
      <c r="B75" s="54">
        <f t="shared" ca="1" si="17"/>
        <v>0</v>
      </c>
      <c r="C75" s="55">
        <f ca="1">B74*$D$4</f>
        <v>0</v>
      </c>
      <c r="D75" s="56">
        <f t="shared" ca="1" si="5"/>
        <v>0</v>
      </c>
      <c r="E75" s="55">
        <f t="shared" ca="1" si="30"/>
        <v>0</v>
      </c>
      <c r="F75" s="56">
        <f t="shared" ca="1" si="25"/>
        <v>0</v>
      </c>
      <c r="G75" s="55">
        <f t="shared" ca="1" si="14"/>
        <v>0</v>
      </c>
      <c r="H75" s="53">
        <f t="shared" ca="1" si="15"/>
        <v>0</v>
      </c>
      <c r="J75" s="49">
        <f t="shared" si="18"/>
        <v>56</v>
      </c>
      <c r="K75" s="54">
        <f t="shared" ca="1" si="16"/>
        <v>0</v>
      </c>
      <c r="L75" s="55">
        <f t="shared" ca="1" si="8"/>
        <v>0</v>
      </c>
      <c r="M75" s="56">
        <f t="shared" ca="1" si="9"/>
        <v>0</v>
      </c>
      <c r="N75" s="54">
        <f t="shared" ca="1" si="10"/>
        <v>0</v>
      </c>
      <c r="O75" s="186">
        <f t="shared" ca="1" si="11"/>
        <v>0</v>
      </c>
      <c r="P75" s="186">
        <f t="shared" ca="1" si="12"/>
        <v>0</v>
      </c>
      <c r="Q75" s="186">
        <f t="shared" ca="1" si="13"/>
        <v>0</v>
      </c>
    </row>
    <row r="76" spans="1:17" ht="19.5" thickBot="1">
      <c r="A76" s="53">
        <v>65</v>
      </c>
      <c r="B76" s="54">
        <f t="shared" ca="1" si="17"/>
        <v>0</v>
      </c>
      <c r="C76" s="55">
        <f t="shared" ca="1" si="27"/>
        <v>0</v>
      </c>
      <c r="D76" s="56">
        <f t="shared" ref="D76:D139" ca="1" si="31">IF(B76=0,0,D75+C76)</f>
        <v>0</v>
      </c>
      <c r="E76" s="55">
        <f t="shared" ca="1" si="30"/>
        <v>0</v>
      </c>
      <c r="F76" s="56">
        <f t="shared" ca="1" si="25"/>
        <v>0</v>
      </c>
      <c r="G76" s="55">
        <f t="shared" ca="1" si="14"/>
        <v>0</v>
      </c>
      <c r="H76" s="53">
        <f t="shared" ca="1" si="15"/>
        <v>0</v>
      </c>
      <c r="J76" s="49">
        <f t="shared" si="18"/>
        <v>57</v>
      </c>
      <c r="K76" s="54">
        <f t="shared" ca="1" si="16"/>
        <v>0</v>
      </c>
      <c r="L76" s="55">
        <f t="shared" ref="L76:L139" ca="1" si="32">VLOOKUP($J76,$A$11:$H$191,3,0)</f>
        <v>0</v>
      </c>
      <c r="M76" s="56">
        <f t="shared" ref="M76:M139" ca="1" si="33">VLOOKUP($J76,$A$11:$H$191,4,0)</f>
        <v>0</v>
      </c>
      <c r="N76" s="54">
        <f t="shared" ref="N76:N139" ca="1" si="34">VLOOKUP($J76,$A$11:$H$191,5,0)</f>
        <v>0</v>
      </c>
      <c r="O76" s="186">
        <f t="shared" ref="O76:O139" ca="1" si="35">VLOOKUP($J76,$A$11:$H$191,6,0)</f>
        <v>0</v>
      </c>
      <c r="P76" s="186">
        <f t="shared" ref="P76:P139" ca="1" si="36">VLOOKUP($J76,$A$11:$H$191,7,0)</f>
        <v>0</v>
      </c>
      <c r="Q76" s="186">
        <f t="shared" ref="Q76:Q139" ca="1" si="37">VLOOKUP($J76,$A$11:$H$191,8,0)</f>
        <v>0</v>
      </c>
    </row>
    <row r="77" spans="1:17" ht="19.5" thickBot="1">
      <c r="A77" s="53">
        <v>66</v>
      </c>
      <c r="B77" s="54">
        <f t="shared" ca="1" si="17"/>
        <v>0</v>
      </c>
      <c r="C77" s="55">
        <f t="shared" ca="1" si="27"/>
        <v>0</v>
      </c>
      <c r="D77" s="56">
        <f t="shared" ca="1" si="31"/>
        <v>0</v>
      </c>
      <c r="E77" s="55">
        <f t="shared" ca="1" si="30"/>
        <v>0</v>
      </c>
      <c r="F77" s="56">
        <f t="shared" ca="1" si="25"/>
        <v>0</v>
      </c>
      <c r="G77" s="55">
        <f t="shared" ref="G77:G140" ca="1" si="38">C$8*H77</f>
        <v>0</v>
      </c>
      <c r="H77" s="53">
        <f t="shared" ref="H77:H140" ca="1" si="39">IF(E77=0,0,A77-D$6)</f>
        <v>0</v>
      </c>
      <c r="J77" s="49">
        <f t="shared" si="18"/>
        <v>58</v>
      </c>
      <c r="K77" s="54">
        <f t="shared" ref="K77:K140" ca="1" si="40">VLOOKUP(J77,$A$11:$H$191,2,0)</f>
        <v>0</v>
      </c>
      <c r="L77" s="55">
        <f t="shared" ca="1" si="32"/>
        <v>0</v>
      </c>
      <c r="M77" s="56">
        <f t="shared" ca="1" si="33"/>
        <v>0</v>
      </c>
      <c r="N77" s="54">
        <f t="shared" ca="1" si="34"/>
        <v>0</v>
      </c>
      <c r="O77" s="186">
        <f t="shared" ca="1" si="35"/>
        <v>0</v>
      </c>
      <c r="P77" s="186">
        <f t="shared" ca="1" si="36"/>
        <v>0</v>
      </c>
      <c r="Q77" s="186">
        <f t="shared" ca="1" si="37"/>
        <v>0</v>
      </c>
    </row>
    <row r="78" spans="1:17" ht="19.5" thickBot="1">
      <c r="A78" s="53">
        <v>67</v>
      </c>
      <c r="B78" s="54">
        <f t="shared" ref="B78:B141" ca="1" si="41">IF(B77&lt;1,0,B77-E78)</f>
        <v>0</v>
      </c>
      <c r="C78" s="55">
        <f ca="1">B77*$D$4</f>
        <v>0</v>
      </c>
      <c r="D78" s="56">
        <f t="shared" ca="1" si="31"/>
        <v>0</v>
      </c>
      <c r="E78" s="55">
        <f t="shared" ref="E78:E83" ca="1" si="42">IF(OR(C$6&gt;5.5,C78&lt;0.01),0,C$8-C78)</f>
        <v>0</v>
      </c>
      <c r="F78" s="56">
        <f t="shared" ca="1" si="25"/>
        <v>0</v>
      </c>
      <c r="G78" s="55">
        <f t="shared" ca="1" si="38"/>
        <v>0</v>
      </c>
      <c r="H78" s="53">
        <f t="shared" ca="1" si="39"/>
        <v>0</v>
      </c>
      <c r="J78" s="49">
        <f t="shared" si="18"/>
        <v>59</v>
      </c>
      <c r="K78" s="54">
        <f t="shared" ca="1" si="40"/>
        <v>0</v>
      </c>
      <c r="L78" s="55">
        <f t="shared" ca="1" si="32"/>
        <v>0</v>
      </c>
      <c r="M78" s="56">
        <f t="shared" ca="1" si="33"/>
        <v>0</v>
      </c>
      <c r="N78" s="54">
        <f t="shared" ca="1" si="34"/>
        <v>0</v>
      </c>
      <c r="O78" s="186">
        <f t="shared" ca="1" si="35"/>
        <v>0</v>
      </c>
      <c r="P78" s="186">
        <f t="shared" ca="1" si="36"/>
        <v>0</v>
      </c>
      <c r="Q78" s="186">
        <f t="shared" ca="1" si="37"/>
        <v>0</v>
      </c>
    </row>
    <row r="79" spans="1:17" ht="19.5" thickBot="1">
      <c r="A79" s="53">
        <v>68</v>
      </c>
      <c r="B79" s="54">
        <f t="shared" ca="1" si="41"/>
        <v>0</v>
      </c>
      <c r="C79" s="55">
        <f t="shared" ca="1" si="27"/>
        <v>0</v>
      </c>
      <c r="D79" s="56">
        <f t="shared" ca="1" si="31"/>
        <v>0</v>
      </c>
      <c r="E79" s="55">
        <f t="shared" ca="1" si="42"/>
        <v>0</v>
      </c>
      <c r="F79" s="56">
        <f t="shared" ca="1" si="25"/>
        <v>0</v>
      </c>
      <c r="G79" s="55">
        <f t="shared" ca="1" si="38"/>
        <v>0</v>
      </c>
      <c r="H79" s="53">
        <f t="shared" ca="1" si="39"/>
        <v>0</v>
      </c>
      <c r="J79" s="49">
        <f t="shared" si="18"/>
        <v>60</v>
      </c>
      <c r="K79" s="54">
        <f t="shared" ca="1" si="40"/>
        <v>0</v>
      </c>
      <c r="L79" s="55">
        <f t="shared" ca="1" si="32"/>
        <v>0</v>
      </c>
      <c r="M79" s="56">
        <f t="shared" ca="1" si="33"/>
        <v>0</v>
      </c>
      <c r="N79" s="54">
        <f t="shared" ca="1" si="34"/>
        <v>0</v>
      </c>
      <c r="O79" s="186">
        <f t="shared" ca="1" si="35"/>
        <v>0</v>
      </c>
      <c r="P79" s="186">
        <f t="shared" ca="1" si="36"/>
        <v>0</v>
      </c>
      <c r="Q79" s="186">
        <f t="shared" ca="1" si="37"/>
        <v>0</v>
      </c>
    </row>
    <row r="80" spans="1:17" ht="19.5" thickBot="1">
      <c r="A80" s="53">
        <v>69</v>
      </c>
      <c r="B80" s="54">
        <f t="shared" ca="1" si="41"/>
        <v>0</v>
      </c>
      <c r="C80" s="55">
        <f t="shared" ca="1" si="27"/>
        <v>0</v>
      </c>
      <c r="D80" s="56">
        <f t="shared" ca="1" si="31"/>
        <v>0</v>
      </c>
      <c r="E80" s="55">
        <f t="shared" ca="1" si="42"/>
        <v>0</v>
      </c>
      <c r="F80" s="56">
        <f t="shared" ca="1" si="25"/>
        <v>0</v>
      </c>
      <c r="G80" s="55">
        <f t="shared" ca="1" si="38"/>
        <v>0</v>
      </c>
      <c r="H80" s="53">
        <f t="shared" ca="1" si="39"/>
        <v>0</v>
      </c>
      <c r="J80" s="49">
        <f t="shared" ref="J80:J143" si="43">IF($A80=$F$4,1,IF($A80&gt;$F$4,$J79+1,0))</f>
        <v>61</v>
      </c>
      <c r="K80" s="54">
        <f t="shared" ca="1" si="40"/>
        <v>0</v>
      </c>
      <c r="L80" s="55">
        <f t="shared" ca="1" si="32"/>
        <v>0</v>
      </c>
      <c r="M80" s="56">
        <f t="shared" ca="1" si="33"/>
        <v>0</v>
      </c>
      <c r="N80" s="54">
        <f t="shared" ca="1" si="34"/>
        <v>0</v>
      </c>
      <c r="O80" s="186">
        <f t="shared" ca="1" si="35"/>
        <v>0</v>
      </c>
      <c r="P80" s="186">
        <f t="shared" ca="1" si="36"/>
        <v>0</v>
      </c>
      <c r="Q80" s="186">
        <f t="shared" ca="1" si="37"/>
        <v>0</v>
      </c>
    </row>
    <row r="81" spans="1:17" ht="19.5" thickBot="1">
      <c r="A81" s="53">
        <v>70</v>
      </c>
      <c r="B81" s="54">
        <f t="shared" ca="1" si="41"/>
        <v>0</v>
      </c>
      <c r="C81" s="55">
        <f ca="1">B80*$D$4</f>
        <v>0</v>
      </c>
      <c r="D81" s="56">
        <f t="shared" ca="1" si="31"/>
        <v>0</v>
      </c>
      <c r="E81" s="55">
        <f t="shared" ca="1" si="42"/>
        <v>0</v>
      </c>
      <c r="F81" s="56">
        <f t="shared" ca="1" si="25"/>
        <v>0</v>
      </c>
      <c r="G81" s="55">
        <f t="shared" ca="1" si="38"/>
        <v>0</v>
      </c>
      <c r="H81" s="53">
        <f t="shared" ca="1" si="39"/>
        <v>0</v>
      </c>
      <c r="J81" s="49">
        <f t="shared" si="43"/>
        <v>62</v>
      </c>
      <c r="K81" s="54">
        <f t="shared" ca="1" si="40"/>
        <v>0</v>
      </c>
      <c r="L81" s="55">
        <f t="shared" ca="1" si="32"/>
        <v>0</v>
      </c>
      <c r="M81" s="56">
        <f t="shared" ca="1" si="33"/>
        <v>0</v>
      </c>
      <c r="N81" s="54">
        <f t="shared" ca="1" si="34"/>
        <v>0</v>
      </c>
      <c r="O81" s="186">
        <f t="shared" ca="1" si="35"/>
        <v>0</v>
      </c>
      <c r="P81" s="186">
        <f t="shared" ca="1" si="36"/>
        <v>0</v>
      </c>
      <c r="Q81" s="186">
        <f t="shared" ca="1" si="37"/>
        <v>0</v>
      </c>
    </row>
    <row r="82" spans="1:17" ht="19.5" thickBot="1">
      <c r="A82" s="53">
        <v>71</v>
      </c>
      <c r="B82" s="54">
        <f t="shared" ca="1" si="41"/>
        <v>0</v>
      </c>
      <c r="C82" s="55">
        <f t="shared" ca="1" si="27"/>
        <v>0</v>
      </c>
      <c r="D82" s="56">
        <f t="shared" ca="1" si="31"/>
        <v>0</v>
      </c>
      <c r="E82" s="55">
        <f t="shared" ca="1" si="42"/>
        <v>0</v>
      </c>
      <c r="F82" s="56">
        <f t="shared" ca="1" si="25"/>
        <v>0</v>
      </c>
      <c r="G82" s="55">
        <f t="shared" ca="1" si="38"/>
        <v>0</v>
      </c>
      <c r="H82" s="53">
        <f t="shared" ca="1" si="39"/>
        <v>0</v>
      </c>
      <c r="J82" s="49">
        <f t="shared" si="43"/>
        <v>63</v>
      </c>
      <c r="K82" s="54">
        <f t="shared" ca="1" si="40"/>
        <v>0</v>
      </c>
      <c r="L82" s="55">
        <f t="shared" ca="1" si="32"/>
        <v>0</v>
      </c>
      <c r="M82" s="56">
        <f t="shared" ca="1" si="33"/>
        <v>0</v>
      </c>
      <c r="N82" s="54">
        <f t="shared" ca="1" si="34"/>
        <v>0</v>
      </c>
      <c r="O82" s="186">
        <f t="shared" ca="1" si="35"/>
        <v>0</v>
      </c>
      <c r="P82" s="186">
        <f t="shared" ca="1" si="36"/>
        <v>0</v>
      </c>
      <c r="Q82" s="186">
        <f t="shared" ca="1" si="37"/>
        <v>0</v>
      </c>
    </row>
    <row r="83" spans="1:17" ht="19.5" thickBot="1">
      <c r="A83" s="53">
        <v>72</v>
      </c>
      <c r="B83" s="54">
        <f t="shared" ca="1" si="41"/>
        <v>0</v>
      </c>
      <c r="C83" s="55">
        <f t="shared" ca="1" si="27"/>
        <v>0</v>
      </c>
      <c r="D83" s="56">
        <f t="shared" ca="1" si="31"/>
        <v>0</v>
      </c>
      <c r="E83" s="55">
        <f t="shared" ca="1" si="42"/>
        <v>0</v>
      </c>
      <c r="F83" s="56">
        <f t="shared" ca="1" si="25"/>
        <v>0</v>
      </c>
      <c r="G83" s="55">
        <f t="shared" ca="1" si="38"/>
        <v>0</v>
      </c>
      <c r="H83" s="53">
        <f t="shared" ca="1" si="39"/>
        <v>0</v>
      </c>
      <c r="J83" s="49">
        <f t="shared" si="43"/>
        <v>64</v>
      </c>
      <c r="K83" s="54">
        <f t="shared" ca="1" si="40"/>
        <v>0</v>
      </c>
      <c r="L83" s="55">
        <f t="shared" ca="1" si="32"/>
        <v>0</v>
      </c>
      <c r="M83" s="56">
        <f t="shared" ca="1" si="33"/>
        <v>0</v>
      </c>
      <c r="N83" s="54">
        <f t="shared" ca="1" si="34"/>
        <v>0</v>
      </c>
      <c r="O83" s="186">
        <f t="shared" ca="1" si="35"/>
        <v>0</v>
      </c>
      <c r="P83" s="186">
        <f t="shared" ca="1" si="36"/>
        <v>0</v>
      </c>
      <c r="Q83" s="186">
        <f t="shared" ca="1" si="37"/>
        <v>0</v>
      </c>
    </row>
    <row r="84" spans="1:17" ht="19.5" thickBot="1">
      <c r="A84" s="53">
        <v>73</v>
      </c>
      <c r="B84" s="54">
        <f t="shared" ca="1" si="41"/>
        <v>0</v>
      </c>
      <c r="C84" s="55">
        <f ca="1">B83*$D$4</f>
        <v>0</v>
      </c>
      <c r="D84" s="56">
        <f t="shared" ca="1" si="31"/>
        <v>0</v>
      </c>
      <c r="E84" s="55">
        <f t="shared" ref="E84:E89" ca="1" si="44">IF(OR(C$6&gt;6,C84&lt;0.01),0,C$8-C84)</f>
        <v>0</v>
      </c>
      <c r="F84" s="56">
        <f t="shared" ca="1" si="25"/>
        <v>0</v>
      </c>
      <c r="G84" s="55">
        <f t="shared" ca="1" si="38"/>
        <v>0</v>
      </c>
      <c r="H84" s="53">
        <f t="shared" ca="1" si="39"/>
        <v>0</v>
      </c>
      <c r="J84" s="49">
        <f t="shared" si="43"/>
        <v>65</v>
      </c>
      <c r="K84" s="54">
        <f t="shared" ca="1" si="40"/>
        <v>0</v>
      </c>
      <c r="L84" s="55">
        <f t="shared" ca="1" si="32"/>
        <v>0</v>
      </c>
      <c r="M84" s="56">
        <f t="shared" ca="1" si="33"/>
        <v>0</v>
      </c>
      <c r="N84" s="54">
        <f t="shared" ca="1" si="34"/>
        <v>0</v>
      </c>
      <c r="O84" s="186">
        <f t="shared" ca="1" si="35"/>
        <v>0</v>
      </c>
      <c r="P84" s="186">
        <f t="shared" ca="1" si="36"/>
        <v>0</v>
      </c>
      <c r="Q84" s="186">
        <f t="shared" ca="1" si="37"/>
        <v>0</v>
      </c>
    </row>
    <row r="85" spans="1:17" ht="19.5" thickBot="1">
      <c r="A85" s="53">
        <v>74</v>
      </c>
      <c r="B85" s="54">
        <f t="shared" ca="1" si="41"/>
        <v>0</v>
      </c>
      <c r="C85" s="55">
        <f t="shared" ca="1" si="27"/>
        <v>0</v>
      </c>
      <c r="D85" s="56">
        <f t="shared" ca="1" si="31"/>
        <v>0</v>
      </c>
      <c r="E85" s="55">
        <f t="shared" ca="1" si="44"/>
        <v>0</v>
      </c>
      <c r="F85" s="56">
        <f t="shared" ca="1" si="25"/>
        <v>0</v>
      </c>
      <c r="G85" s="55">
        <f t="shared" ca="1" si="38"/>
        <v>0</v>
      </c>
      <c r="H85" s="53">
        <f t="shared" ca="1" si="39"/>
        <v>0</v>
      </c>
      <c r="J85" s="49">
        <f t="shared" si="43"/>
        <v>66</v>
      </c>
      <c r="K85" s="54">
        <f t="shared" ca="1" si="40"/>
        <v>0</v>
      </c>
      <c r="L85" s="55">
        <f t="shared" ca="1" si="32"/>
        <v>0</v>
      </c>
      <c r="M85" s="56">
        <f t="shared" ca="1" si="33"/>
        <v>0</v>
      </c>
      <c r="N85" s="54">
        <f t="shared" ca="1" si="34"/>
        <v>0</v>
      </c>
      <c r="O85" s="186">
        <f t="shared" ca="1" si="35"/>
        <v>0</v>
      </c>
      <c r="P85" s="186">
        <f t="shared" ca="1" si="36"/>
        <v>0</v>
      </c>
      <c r="Q85" s="186">
        <f t="shared" ca="1" si="37"/>
        <v>0</v>
      </c>
    </row>
    <row r="86" spans="1:17" ht="19.5" thickBot="1">
      <c r="A86" s="53">
        <v>75</v>
      </c>
      <c r="B86" s="54">
        <f t="shared" ca="1" si="41"/>
        <v>0</v>
      </c>
      <c r="C86" s="55">
        <f t="shared" ca="1" si="27"/>
        <v>0</v>
      </c>
      <c r="D86" s="56">
        <f t="shared" ca="1" si="31"/>
        <v>0</v>
      </c>
      <c r="E86" s="55">
        <f t="shared" ca="1" si="44"/>
        <v>0</v>
      </c>
      <c r="F86" s="56">
        <f t="shared" ca="1" si="25"/>
        <v>0</v>
      </c>
      <c r="G86" s="55">
        <f t="shared" ca="1" si="38"/>
        <v>0</v>
      </c>
      <c r="H86" s="53">
        <f t="shared" ca="1" si="39"/>
        <v>0</v>
      </c>
      <c r="J86" s="49">
        <f t="shared" si="43"/>
        <v>67</v>
      </c>
      <c r="K86" s="54">
        <f t="shared" ca="1" si="40"/>
        <v>0</v>
      </c>
      <c r="L86" s="55">
        <f t="shared" ca="1" si="32"/>
        <v>0</v>
      </c>
      <c r="M86" s="56">
        <f t="shared" ca="1" si="33"/>
        <v>0</v>
      </c>
      <c r="N86" s="54">
        <f t="shared" ca="1" si="34"/>
        <v>0</v>
      </c>
      <c r="O86" s="186">
        <f t="shared" ca="1" si="35"/>
        <v>0</v>
      </c>
      <c r="P86" s="186">
        <f t="shared" ca="1" si="36"/>
        <v>0</v>
      </c>
      <c r="Q86" s="186">
        <f t="shared" ca="1" si="37"/>
        <v>0</v>
      </c>
    </row>
    <row r="87" spans="1:17" ht="19.5" thickBot="1">
      <c r="A87" s="53">
        <v>76</v>
      </c>
      <c r="B87" s="54">
        <f t="shared" ca="1" si="41"/>
        <v>0</v>
      </c>
      <c r="C87" s="55">
        <f t="shared" ca="1" si="27"/>
        <v>0</v>
      </c>
      <c r="D87" s="56">
        <f t="shared" ca="1" si="31"/>
        <v>0</v>
      </c>
      <c r="E87" s="55">
        <f t="shared" ca="1" si="44"/>
        <v>0</v>
      </c>
      <c r="F87" s="56">
        <f t="shared" ca="1" si="25"/>
        <v>0</v>
      </c>
      <c r="G87" s="55">
        <f t="shared" ca="1" si="38"/>
        <v>0</v>
      </c>
      <c r="H87" s="53">
        <f t="shared" ca="1" si="39"/>
        <v>0</v>
      </c>
      <c r="J87" s="49">
        <f t="shared" si="43"/>
        <v>68</v>
      </c>
      <c r="K87" s="54">
        <f t="shared" ca="1" si="40"/>
        <v>0</v>
      </c>
      <c r="L87" s="55">
        <f t="shared" ca="1" si="32"/>
        <v>0</v>
      </c>
      <c r="M87" s="56">
        <f t="shared" ca="1" si="33"/>
        <v>0</v>
      </c>
      <c r="N87" s="54">
        <f t="shared" ca="1" si="34"/>
        <v>0</v>
      </c>
      <c r="O87" s="186">
        <f t="shared" ca="1" si="35"/>
        <v>0</v>
      </c>
      <c r="P87" s="186">
        <f t="shared" ca="1" si="36"/>
        <v>0</v>
      </c>
      <c r="Q87" s="186">
        <f t="shared" ca="1" si="37"/>
        <v>0</v>
      </c>
    </row>
    <row r="88" spans="1:17" ht="19.5" thickBot="1">
      <c r="A88" s="53">
        <v>77</v>
      </c>
      <c r="B88" s="54">
        <f t="shared" ca="1" si="41"/>
        <v>0</v>
      </c>
      <c r="C88" s="55">
        <f ca="1">B87*$D$4</f>
        <v>0</v>
      </c>
      <c r="D88" s="56">
        <f t="shared" ca="1" si="31"/>
        <v>0</v>
      </c>
      <c r="E88" s="55">
        <f t="shared" ca="1" si="44"/>
        <v>0</v>
      </c>
      <c r="F88" s="56">
        <f t="shared" ca="1" si="25"/>
        <v>0</v>
      </c>
      <c r="G88" s="55">
        <f t="shared" ca="1" si="38"/>
        <v>0</v>
      </c>
      <c r="H88" s="53">
        <f t="shared" ca="1" si="39"/>
        <v>0</v>
      </c>
      <c r="J88" s="49">
        <f t="shared" si="43"/>
        <v>69</v>
      </c>
      <c r="K88" s="54">
        <f t="shared" ca="1" si="40"/>
        <v>0</v>
      </c>
      <c r="L88" s="55">
        <f t="shared" ca="1" si="32"/>
        <v>0</v>
      </c>
      <c r="M88" s="56">
        <f t="shared" ca="1" si="33"/>
        <v>0</v>
      </c>
      <c r="N88" s="54">
        <f t="shared" ca="1" si="34"/>
        <v>0</v>
      </c>
      <c r="O88" s="186">
        <f t="shared" ca="1" si="35"/>
        <v>0</v>
      </c>
      <c r="P88" s="186">
        <f t="shared" ca="1" si="36"/>
        <v>0</v>
      </c>
      <c r="Q88" s="186">
        <f t="shared" ca="1" si="37"/>
        <v>0</v>
      </c>
    </row>
    <row r="89" spans="1:17" ht="19.5" thickBot="1">
      <c r="A89" s="53">
        <v>78</v>
      </c>
      <c r="B89" s="54">
        <f t="shared" ca="1" si="41"/>
        <v>0</v>
      </c>
      <c r="C89" s="55">
        <f t="shared" ca="1" si="27"/>
        <v>0</v>
      </c>
      <c r="D89" s="56">
        <f t="shared" ca="1" si="31"/>
        <v>0</v>
      </c>
      <c r="E89" s="55">
        <f t="shared" ca="1" si="44"/>
        <v>0</v>
      </c>
      <c r="F89" s="56">
        <f t="shared" ca="1" si="25"/>
        <v>0</v>
      </c>
      <c r="G89" s="55">
        <f t="shared" ca="1" si="38"/>
        <v>0</v>
      </c>
      <c r="H89" s="53">
        <f t="shared" ca="1" si="39"/>
        <v>0</v>
      </c>
      <c r="J89" s="49">
        <f t="shared" si="43"/>
        <v>70</v>
      </c>
      <c r="K89" s="54">
        <f t="shared" ca="1" si="40"/>
        <v>0</v>
      </c>
      <c r="L89" s="55">
        <f t="shared" ca="1" si="32"/>
        <v>0</v>
      </c>
      <c r="M89" s="56">
        <f t="shared" ca="1" si="33"/>
        <v>0</v>
      </c>
      <c r="N89" s="54">
        <f t="shared" ca="1" si="34"/>
        <v>0</v>
      </c>
      <c r="O89" s="186">
        <f t="shared" ca="1" si="35"/>
        <v>0</v>
      </c>
      <c r="P89" s="186">
        <f t="shared" ca="1" si="36"/>
        <v>0</v>
      </c>
      <c r="Q89" s="186">
        <f t="shared" ca="1" si="37"/>
        <v>0</v>
      </c>
    </row>
    <row r="90" spans="1:17" ht="19.5" thickBot="1">
      <c r="A90" s="53">
        <v>79</v>
      </c>
      <c r="B90" s="54">
        <f t="shared" ca="1" si="41"/>
        <v>0</v>
      </c>
      <c r="C90" s="55">
        <f t="shared" ca="1" si="27"/>
        <v>0</v>
      </c>
      <c r="D90" s="56">
        <f t="shared" ca="1" si="31"/>
        <v>0</v>
      </c>
      <c r="E90" s="55">
        <f t="shared" ref="E90:E95" ca="1" si="45">IF(OR(C$6&gt;6.5,C90&lt;0.01),0,C$8-C90)</f>
        <v>0</v>
      </c>
      <c r="F90" s="56">
        <f t="shared" ca="1" si="25"/>
        <v>0</v>
      </c>
      <c r="G90" s="55">
        <f t="shared" ca="1" si="38"/>
        <v>0</v>
      </c>
      <c r="H90" s="53">
        <f t="shared" ca="1" si="39"/>
        <v>0</v>
      </c>
      <c r="J90" s="49">
        <f t="shared" si="43"/>
        <v>71</v>
      </c>
      <c r="K90" s="54">
        <f t="shared" ca="1" si="40"/>
        <v>0</v>
      </c>
      <c r="L90" s="55">
        <f t="shared" ca="1" si="32"/>
        <v>0</v>
      </c>
      <c r="M90" s="56">
        <f t="shared" ca="1" si="33"/>
        <v>0</v>
      </c>
      <c r="N90" s="54">
        <f t="shared" ca="1" si="34"/>
        <v>0</v>
      </c>
      <c r="O90" s="186">
        <f t="shared" ca="1" si="35"/>
        <v>0</v>
      </c>
      <c r="P90" s="186">
        <f t="shared" ca="1" si="36"/>
        <v>0</v>
      </c>
      <c r="Q90" s="186">
        <f t="shared" ca="1" si="37"/>
        <v>0</v>
      </c>
    </row>
    <row r="91" spans="1:17" ht="19.5" thickBot="1">
      <c r="A91" s="53">
        <v>80</v>
      </c>
      <c r="B91" s="54">
        <f t="shared" ca="1" si="41"/>
        <v>0</v>
      </c>
      <c r="C91" s="55">
        <f ca="1">B90*$D$4</f>
        <v>0</v>
      </c>
      <c r="D91" s="56">
        <f t="shared" ca="1" si="31"/>
        <v>0</v>
      </c>
      <c r="E91" s="55">
        <f t="shared" ca="1" si="45"/>
        <v>0</v>
      </c>
      <c r="F91" s="56">
        <f t="shared" ca="1" si="25"/>
        <v>0</v>
      </c>
      <c r="G91" s="55">
        <f t="shared" ca="1" si="38"/>
        <v>0</v>
      </c>
      <c r="H91" s="53">
        <f t="shared" ca="1" si="39"/>
        <v>0</v>
      </c>
      <c r="J91" s="49">
        <f t="shared" si="43"/>
        <v>72</v>
      </c>
      <c r="K91" s="54">
        <f t="shared" ca="1" si="40"/>
        <v>0</v>
      </c>
      <c r="L91" s="55">
        <f t="shared" ca="1" si="32"/>
        <v>0</v>
      </c>
      <c r="M91" s="56">
        <f t="shared" ca="1" si="33"/>
        <v>0</v>
      </c>
      <c r="N91" s="54">
        <f t="shared" ca="1" si="34"/>
        <v>0</v>
      </c>
      <c r="O91" s="186">
        <f t="shared" ca="1" si="35"/>
        <v>0</v>
      </c>
      <c r="P91" s="186">
        <f t="shared" ca="1" si="36"/>
        <v>0</v>
      </c>
      <c r="Q91" s="186">
        <f t="shared" ca="1" si="37"/>
        <v>0</v>
      </c>
    </row>
    <row r="92" spans="1:17" ht="19.5" thickBot="1">
      <c r="A92" s="53">
        <v>81</v>
      </c>
      <c r="B92" s="54">
        <f t="shared" ca="1" si="41"/>
        <v>0</v>
      </c>
      <c r="C92" s="55">
        <f t="shared" ca="1" si="27"/>
        <v>0</v>
      </c>
      <c r="D92" s="56">
        <f t="shared" ca="1" si="31"/>
        <v>0</v>
      </c>
      <c r="E92" s="55">
        <f t="shared" ca="1" si="45"/>
        <v>0</v>
      </c>
      <c r="F92" s="56">
        <f t="shared" ca="1" si="25"/>
        <v>0</v>
      </c>
      <c r="G92" s="55">
        <f t="shared" ca="1" si="38"/>
        <v>0</v>
      </c>
      <c r="H92" s="53">
        <f t="shared" ca="1" si="39"/>
        <v>0</v>
      </c>
      <c r="J92" s="49">
        <f t="shared" si="43"/>
        <v>73</v>
      </c>
      <c r="K92" s="54">
        <f t="shared" ca="1" si="40"/>
        <v>0</v>
      </c>
      <c r="L92" s="55">
        <f t="shared" ca="1" si="32"/>
        <v>0</v>
      </c>
      <c r="M92" s="56">
        <f t="shared" ca="1" si="33"/>
        <v>0</v>
      </c>
      <c r="N92" s="54">
        <f t="shared" ca="1" si="34"/>
        <v>0</v>
      </c>
      <c r="O92" s="186">
        <f t="shared" ca="1" si="35"/>
        <v>0</v>
      </c>
      <c r="P92" s="186">
        <f t="shared" ca="1" si="36"/>
        <v>0</v>
      </c>
      <c r="Q92" s="186">
        <f t="shared" ca="1" si="37"/>
        <v>0</v>
      </c>
    </row>
    <row r="93" spans="1:17" ht="19.5" thickBot="1">
      <c r="A93" s="53">
        <v>82</v>
      </c>
      <c r="B93" s="54">
        <f t="shared" ca="1" si="41"/>
        <v>0</v>
      </c>
      <c r="C93" s="55">
        <f t="shared" ca="1" si="27"/>
        <v>0</v>
      </c>
      <c r="D93" s="56">
        <f t="shared" ca="1" si="31"/>
        <v>0</v>
      </c>
      <c r="E93" s="55">
        <f t="shared" ca="1" si="45"/>
        <v>0</v>
      </c>
      <c r="F93" s="56">
        <f t="shared" ca="1" si="25"/>
        <v>0</v>
      </c>
      <c r="G93" s="55">
        <f t="shared" ca="1" si="38"/>
        <v>0</v>
      </c>
      <c r="H93" s="53">
        <f t="shared" ca="1" si="39"/>
        <v>0</v>
      </c>
      <c r="J93" s="49">
        <f t="shared" si="43"/>
        <v>74</v>
      </c>
      <c r="K93" s="54">
        <f t="shared" ca="1" si="40"/>
        <v>0</v>
      </c>
      <c r="L93" s="55">
        <f t="shared" ca="1" si="32"/>
        <v>0</v>
      </c>
      <c r="M93" s="56">
        <f t="shared" ca="1" si="33"/>
        <v>0</v>
      </c>
      <c r="N93" s="54">
        <f t="shared" ca="1" si="34"/>
        <v>0</v>
      </c>
      <c r="O93" s="186">
        <f t="shared" ca="1" si="35"/>
        <v>0</v>
      </c>
      <c r="P93" s="186">
        <f t="shared" ca="1" si="36"/>
        <v>0</v>
      </c>
      <c r="Q93" s="186">
        <f t="shared" ca="1" si="37"/>
        <v>0</v>
      </c>
    </row>
    <row r="94" spans="1:17" ht="19.5" thickBot="1">
      <c r="A94" s="53">
        <v>83</v>
      </c>
      <c r="B94" s="54">
        <f t="shared" ca="1" si="41"/>
        <v>0</v>
      </c>
      <c r="C94" s="55">
        <f ca="1">B93*$D$4</f>
        <v>0</v>
      </c>
      <c r="D94" s="56">
        <f t="shared" ca="1" si="31"/>
        <v>0</v>
      </c>
      <c r="E94" s="55">
        <f t="shared" ca="1" si="45"/>
        <v>0</v>
      </c>
      <c r="F94" s="56">
        <f t="shared" ca="1" si="25"/>
        <v>0</v>
      </c>
      <c r="G94" s="55">
        <f t="shared" ca="1" si="38"/>
        <v>0</v>
      </c>
      <c r="H94" s="53">
        <f t="shared" ca="1" si="39"/>
        <v>0</v>
      </c>
      <c r="J94" s="49">
        <f t="shared" si="43"/>
        <v>75</v>
      </c>
      <c r="K94" s="54">
        <f t="shared" ca="1" si="40"/>
        <v>0</v>
      </c>
      <c r="L94" s="55">
        <f t="shared" ca="1" si="32"/>
        <v>0</v>
      </c>
      <c r="M94" s="56">
        <f t="shared" ca="1" si="33"/>
        <v>0</v>
      </c>
      <c r="N94" s="54">
        <f t="shared" ca="1" si="34"/>
        <v>0</v>
      </c>
      <c r="O94" s="186">
        <f t="shared" ca="1" si="35"/>
        <v>0</v>
      </c>
      <c r="P94" s="186">
        <f t="shared" ca="1" si="36"/>
        <v>0</v>
      </c>
      <c r="Q94" s="186">
        <f t="shared" ca="1" si="37"/>
        <v>0</v>
      </c>
    </row>
    <row r="95" spans="1:17" ht="19.5" thickBot="1">
      <c r="A95" s="53">
        <v>84</v>
      </c>
      <c r="B95" s="54">
        <f t="shared" ca="1" si="41"/>
        <v>0</v>
      </c>
      <c r="C95" s="55">
        <f t="shared" ca="1" si="27"/>
        <v>0</v>
      </c>
      <c r="D95" s="56">
        <f t="shared" ca="1" si="31"/>
        <v>0</v>
      </c>
      <c r="E95" s="55">
        <f t="shared" ca="1" si="45"/>
        <v>0</v>
      </c>
      <c r="F95" s="56">
        <f t="shared" ca="1" si="25"/>
        <v>0</v>
      </c>
      <c r="G95" s="55">
        <f t="shared" ca="1" si="38"/>
        <v>0</v>
      </c>
      <c r="H95" s="53">
        <f t="shared" ca="1" si="39"/>
        <v>0</v>
      </c>
      <c r="J95" s="49">
        <f t="shared" si="43"/>
        <v>76</v>
      </c>
      <c r="K95" s="54">
        <f t="shared" ca="1" si="40"/>
        <v>0</v>
      </c>
      <c r="L95" s="55">
        <f t="shared" ca="1" si="32"/>
        <v>0</v>
      </c>
      <c r="M95" s="56">
        <f t="shared" ca="1" si="33"/>
        <v>0</v>
      </c>
      <c r="N95" s="54">
        <f t="shared" ca="1" si="34"/>
        <v>0</v>
      </c>
      <c r="O95" s="186">
        <f t="shared" ca="1" si="35"/>
        <v>0</v>
      </c>
      <c r="P95" s="186">
        <f t="shared" ca="1" si="36"/>
        <v>0</v>
      </c>
      <c r="Q95" s="186">
        <f t="shared" ca="1" si="37"/>
        <v>0</v>
      </c>
    </row>
    <row r="96" spans="1:17" ht="19.5" thickBot="1">
      <c r="A96" s="53">
        <v>85</v>
      </c>
      <c r="B96" s="54">
        <f t="shared" ca="1" si="41"/>
        <v>0</v>
      </c>
      <c r="C96" s="55">
        <f t="shared" ca="1" si="27"/>
        <v>0</v>
      </c>
      <c r="D96" s="56">
        <f t="shared" ca="1" si="31"/>
        <v>0</v>
      </c>
      <c r="E96" s="55">
        <f t="shared" ref="E96:E101" ca="1" si="46">IF(OR(C$6&gt;7,C96&lt;0.01),0,C$8-C96)</f>
        <v>0</v>
      </c>
      <c r="F96" s="56">
        <f t="shared" ca="1" si="25"/>
        <v>0</v>
      </c>
      <c r="G96" s="55">
        <f t="shared" ca="1" si="38"/>
        <v>0</v>
      </c>
      <c r="H96" s="53">
        <f t="shared" ca="1" si="39"/>
        <v>0</v>
      </c>
      <c r="J96" s="49">
        <f t="shared" si="43"/>
        <v>77</v>
      </c>
      <c r="K96" s="54">
        <f t="shared" ca="1" si="40"/>
        <v>0</v>
      </c>
      <c r="L96" s="55">
        <f t="shared" ca="1" si="32"/>
        <v>0</v>
      </c>
      <c r="M96" s="56">
        <f t="shared" ca="1" si="33"/>
        <v>0</v>
      </c>
      <c r="N96" s="54">
        <f t="shared" ca="1" si="34"/>
        <v>0</v>
      </c>
      <c r="O96" s="186">
        <f t="shared" ca="1" si="35"/>
        <v>0</v>
      </c>
      <c r="P96" s="186">
        <f t="shared" ca="1" si="36"/>
        <v>0</v>
      </c>
      <c r="Q96" s="186">
        <f t="shared" ca="1" si="37"/>
        <v>0</v>
      </c>
    </row>
    <row r="97" spans="1:17" ht="19.5" thickBot="1">
      <c r="A97" s="53">
        <v>86</v>
      </c>
      <c r="B97" s="54">
        <f t="shared" ca="1" si="41"/>
        <v>0</v>
      </c>
      <c r="C97" s="55">
        <f ca="1">B96*$D$4</f>
        <v>0</v>
      </c>
      <c r="D97" s="56">
        <f t="shared" ca="1" si="31"/>
        <v>0</v>
      </c>
      <c r="E97" s="55">
        <f t="shared" ca="1" si="46"/>
        <v>0</v>
      </c>
      <c r="F97" s="56">
        <f t="shared" ca="1" si="25"/>
        <v>0</v>
      </c>
      <c r="G97" s="55">
        <f t="shared" ca="1" si="38"/>
        <v>0</v>
      </c>
      <c r="H97" s="53">
        <f t="shared" ca="1" si="39"/>
        <v>0</v>
      </c>
      <c r="J97" s="49">
        <f t="shared" si="43"/>
        <v>78</v>
      </c>
      <c r="K97" s="54">
        <f t="shared" ca="1" si="40"/>
        <v>0</v>
      </c>
      <c r="L97" s="55">
        <f t="shared" ca="1" si="32"/>
        <v>0</v>
      </c>
      <c r="M97" s="56">
        <f t="shared" ca="1" si="33"/>
        <v>0</v>
      </c>
      <c r="N97" s="54">
        <f t="shared" ca="1" si="34"/>
        <v>0</v>
      </c>
      <c r="O97" s="186">
        <f t="shared" ca="1" si="35"/>
        <v>0</v>
      </c>
      <c r="P97" s="186">
        <f t="shared" ca="1" si="36"/>
        <v>0</v>
      </c>
      <c r="Q97" s="186">
        <f t="shared" ca="1" si="37"/>
        <v>0</v>
      </c>
    </row>
    <row r="98" spans="1:17" ht="19.5" thickBot="1">
      <c r="A98" s="53">
        <v>87</v>
      </c>
      <c r="B98" s="54">
        <f t="shared" ca="1" si="41"/>
        <v>0</v>
      </c>
      <c r="C98" s="55">
        <f t="shared" ca="1" si="27"/>
        <v>0</v>
      </c>
      <c r="D98" s="56">
        <f t="shared" ca="1" si="31"/>
        <v>0</v>
      </c>
      <c r="E98" s="55">
        <f t="shared" ca="1" si="46"/>
        <v>0</v>
      </c>
      <c r="F98" s="56">
        <f t="shared" ca="1" si="25"/>
        <v>0</v>
      </c>
      <c r="G98" s="55">
        <f t="shared" ca="1" si="38"/>
        <v>0</v>
      </c>
      <c r="H98" s="53">
        <f t="shared" ca="1" si="39"/>
        <v>0</v>
      </c>
      <c r="J98" s="49">
        <f t="shared" si="43"/>
        <v>79</v>
      </c>
      <c r="K98" s="54">
        <f t="shared" ca="1" si="40"/>
        <v>0</v>
      </c>
      <c r="L98" s="55">
        <f t="shared" ca="1" si="32"/>
        <v>0</v>
      </c>
      <c r="M98" s="56">
        <f t="shared" ca="1" si="33"/>
        <v>0</v>
      </c>
      <c r="N98" s="54">
        <f t="shared" ca="1" si="34"/>
        <v>0</v>
      </c>
      <c r="O98" s="186">
        <f t="shared" ca="1" si="35"/>
        <v>0</v>
      </c>
      <c r="P98" s="186">
        <f t="shared" ca="1" si="36"/>
        <v>0</v>
      </c>
      <c r="Q98" s="186">
        <f t="shared" ca="1" si="37"/>
        <v>0</v>
      </c>
    </row>
    <row r="99" spans="1:17" ht="19.5" thickBot="1">
      <c r="A99" s="53">
        <v>88</v>
      </c>
      <c r="B99" s="54">
        <f t="shared" ca="1" si="41"/>
        <v>0</v>
      </c>
      <c r="C99" s="55">
        <f t="shared" ca="1" si="27"/>
        <v>0</v>
      </c>
      <c r="D99" s="56">
        <f t="shared" ca="1" si="31"/>
        <v>0</v>
      </c>
      <c r="E99" s="55">
        <f t="shared" ca="1" si="46"/>
        <v>0</v>
      </c>
      <c r="F99" s="56">
        <f t="shared" ca="1" si="25"/>
        <v>0</v>
      </c>
      <c r="G99" s="55">
        <f t="shared" ca="1" si="38"/>
        <v>0</v>
      </c>
      <c r="H99" s="53">
        <f t="shared" ca="1" si="39"/>
        <v>0</v>
      </c>
      <c r="J99" s="49">
        <f t="shared" si="43"/>
        <v>80</v>
      </c>
      <c r="K99" s="54">
        <f t="shared" ca="1" si="40"/>
        <v>0</v>
      </c>
      <c r="L99" s="55">
        <f t="shared" ca="1" si="32"/>
        <v>0</v>
      </c>
      <c r="M99" s="56">
        <f t="shared" ca="1" si="33"/>
        <v>0</v>
      </c>
      <c r="N99" s="54">
        <f t="shared" ca="1" si="34"/>
        <v>0</v>
      </c>
      <c r="O99" s="186">
        <f t="shared" ca="1" si="35"/>
        <v>0</v>
      </c>
      <c r="P99" s="186">
        <f t="shared" ca="1" si="36"/>
        <v>0</v>
      </c>
      <c r="Q99" s="186">
        <f t="shared" ca="1" si="37"/>
        <v>0</v>
      </c>
    </row>
    <row r="100" spans="1:17" ht="19.5" thickBot="1">
      <c r="A100" s="53">
        <v>89</v>
      </c>
      <c r="B100" s="54">
        <f t="shared" ca="1" si="41"/>
        <v>0</v>
      </c>
      <c r="C100" s="55">
        <f ca="1">B99*$D$4</f>
        <v>0</v>
      </c>
      <c r="D100" s="56">
        <f t="shared" ca="1" si="31"/>
        <v>0</v>
      </c>
      <c r="E100" s="55">
        <f t="shared" ca="1" si="46"/>
        <v>0</v>
      </c>
      <c r="F100" s="56">
        <f t="shared" ca="1" si="25"/>
        <v>0</v>
      </c>
      <c r="G100" s="55">
        <f t="shared" ca="1" si="38"/>
        <v>0</v>
      </c>
      <c r="H100" s="53">
        <f t="shared" ca="1" si="39"/>
        <v>0</v>
      </c>
      <c r="J100" s="49">
        <f t="shared" si="43"/>
        <v>81</v>
      </c>
      <c r="K100" s="54">
        <f t="shared" ca="1" si="40"/>
        <v>0</v>
      </c>
      <c r="L100" s="55">
        <f t="shared" ca="1" si="32"/>
        <v>0</v>
      </c>
      <c r="M100" s="56">
        <f t="shared" ca="1" si="33"/>
        <v>0</v>
      </c>
      <c r="N100" s="54">
        <f t="shared" ca="1" si="34"/>
        <v>0</v>
      </c>
      <c r="O100" s="186">
        <f t="shared" ca="1" si="35"/>
        <v>0</v>
      </c>
      <c r="P100" s="186">
        <f t="shared" ca="1" si="36"/>
        <v>0</v>
      </c>
      <c r="Q100" s="186">
        <f t="shared" ca="1" si="37"/>
        <v>0</v>
      </c>
    </row>
    <row r="101" spans="1:17" ht="19.5" thickBot="1">
      <c r="A101" s="53">
        <v>90</v>
      </c>
      <c r="B101" s="54">
        <f t="shared" ca="1" si="41"/>
        <v>0</v>
      </c>
      <c r="C101" s="55">
        <f t="shared" ca="1" si="27"/>
        <v>0</v>
      </c>
      <c r="D101" s="56">
        <f t="shared" ca="1" si="31"/>
        <v>0</v>
      </c>
      <c r="E101" s="55">
        <f t="shared" ca="1" si="46"/>
        <v>0</v>
      </c>
      <c r="F101" s="56">
        <f t="shared" ca="1" si="25"/>
        <v>0</v>
      </c>
      <c r="G101" s="55">
        <f t="shared" ca="1" si="38"/>
        <v>0</v>
      </c>
      <c r="H101" s="53">
        <f t="shared" ca="1" si="39"/>
        <v>0</v>
      </c>
      <c r="J101" s="49">
        <f t="shared" si="43"/>
        <v>82</v>
      </c>
      <c r="K101" s="54">
        <f t="shared" ca="1" si="40"/>
        <v>0</v>
      </c>
      <c r="L101" s="55">
        <f t="shared" ca="1" si="32"/>
        <v>0</v>
      </c>
      <c r="M101" s="56">
        <f t="shared" ca="1" si="33"/>
        <v>0</v>
      </c>
      <c r="N101" s="54">
        <f t="shared" ca="1" si="34"/>
        <v>0</v>
      </c>
      <c r="O101" s="186">
        <f t="shared" ca="1" si="35"/>
        <v>0</v>
      </c>
      <c r="P101" s="186">
        <f t="shared" ca="1" si="36"/>
        <v>0</v>
      </c>
      <c r="Q101" s="186">
        <f t="shared" ca="1" si="37"/>
        <v>0</v>
      </c>
    </row>
    <row r="102" spans="1:17" ht="19.5" thickBot="1">
      <c r="A102" s="53">
        <v>91</v>
      </c>
      <c r="B102" s="54">
        <f t="shared" ca="1" si="41"/>
        <v>0</v>
      </c>
      <c r="C102" s="55">
        <f t="shared" ca="1" si="27"/>
        <v>0</v>
      </c>
      <c r="D102" s="56">
        <f t="shared" ca="1" si="31"/>
        <v>0</v>
      </c>
      <c r="E102" s="55">
        <f t="shared" ref="E102:E107" ca="1" si="47">IF(OR(C$6&gt;7.5,C102&lt;0.01),0,C$8-C102)</f>
        <v>0</v>
      </c>
      <c r="F102" s="56">
        <f t="shared" ca="1" si="25"/>
        <v>0</v>
      </c>
      <c r="G102" s="55">
        <f t="shared" ca="1" si="38"/>
        <v>0</v>
      </c>
      <c r="H102" s="53">
        <f t="shared" ca="1" si="39"/>
        <v>0</v>
      </c>
      <c r="J102" s="49">
        <f t="shared" si="43"/>
        <v>83</v>
      </c>
      <c r="K102" s="54">
        <f t="shared" ca="1" si="40"/>
        <v>0</v>
      </c>
      <c r="L102" s="55">
        <f t="shared" ca="1" si="32"/>
        <v>0</v>
      </c>
      <c r="M102" s="56">
        <f t="shared" ca="1" si="33"/>
        <v>0</v>
      </c>
      <c r="N102" s="54">
        <f t="shared" ca="1" si="34"/>
        <v>0</v>
      </c>
      <c r="O102" s="186">
        <f t="shared" ca="1" si="35"/>
        <v>0</v>
      </c>
      <c r="P102" s="186">
        <f t="shared" ca="1" si="36"/>
        <v>0</v>
      </c>
      <c r="Q102" s="186">
        <f t="shared" ca="1" si="37"/>
        <v>0</v>
      </c>
    </row>
    <row r="103" spans="1:17" ht="19.5" thickBot="1">
      <c r="A103" s="53">
        <v>92</v>
      </c>
      <c r="B103" s="54">
        <f t="shared" ca="1" si="41"/>
        <v>0</v>
      </c>
      <c r="C103" s="55">
        <f ca="1">B102*$D$4</f>
        <v>0</v>
      </c>
      <c r="D103" s="56">
        <f t="shared" ca="1" si="31"/>
        <v>0</v>
      </c>
      <c r="E103" s="55">
        <f t="shared" ca="1" si="47"/>
        <v>0</v>
      </c>
      <c r="F103" s="56">
        <f t="shared" ca="1" si="25"/>
        <v>0</v>
      </c>
      <c r="G103" s="55">
        <f t="shared" ca="1" si="38"/>
        <v>0</v>
      </c>
      <c r="H103" s="53">
        <f t="shared" ca="1" si="39"/>
        <v>0</v>
      </c>
      <c r="J103" s="49">
        <f t="shared" si="43"/>
        <v>84</v>
      </c>
      <c r="K103" s="54">
        <f t="shared" ca="1" si="40"/>
        <v>0</v>
      </c>
      <c r="L103" s="55">
        <f t="shared" ca="1" si="32"/>
        <v>0</v>
      </c>
      <c r="M103" s="56">
        <f t="shared" ca="1" si="33"/>
        <v>0</v>
      </c>
      <c r="N103" s="54">
        <f t="shared" ca="1" si="34"/>
        <v>0</v>
      </c>
      <c r="O103" s="186">
        <f t="shared" ca="1" si="35"/>
        <v>0</v>
      </c>
      <c r="P103" s="186">
        <f t="shared" ca="1" si="36"/>
        <v>0</v>
      </c>
      <c r="Q103" s="186">
        <f t="shared" ca="1" si="37"/>
        <v>0</v>
      </c>
    </row>
    <row r="104" spans="1:17" ht="19.5" thickBot="1">
      <c r="A104" s="53">
        <v>93</v>
      </c>
      <c r="B104" s="54">
        <f t="shared" ca="1" si="41"/>
        <v>0</v>
      </c>
      <c r="C104" s="55">
        <f t="shared" ca="1" si="27"/>
        <v>0</v>
      </c>
      <c r="D104" s="56">
        <f t="shared" ca="1" si="31"/>
        <v>0</v>
      </c>
      <c r="E104" s="55">
        <f t="shared" ca="1" si="47"/>
        <v>0</v>
      </c>
      <c r="F104" s="56">
        <f t="shared" ca="1" si="25"/>
        <v>0</v>
      </c>
      <c r="G104" s="55">
        <f t="shared" ca="1" si="38"/>
        <v>0</v>
      </c>
      <c r="H104" s="53">
        <f t="shared" ca="1" si="39"/>
        <v>0</v>
      </c>
      <c r="J104" s="49">
        <f t="shared" si="43"/>
        <v>85</v>
      </c>
      <c r="K104" s="54">
        <f t="shared" ca="1" si="40"/>
        <v>0</v>
      </c>
      <c r="L104" s="55">
        <f t="shared" ca="1" si="32"/>
        <v>0</v>
      </c>
      <c r="M104" s="56">
        <f t="shared" ca="1" si="33"/>
        <v>0</v>
      </c>
      <c r="N104" s="54">
        <f t="shared" ca="1" si="34"/>
        <v>0</v>
      </c>
      <c r="O104" s="186">
        <f t="shared" ca="1" si="35"/>
        <v>0</v>
      </c>
      <c r="P104" s="186">
        <f t="shared" ca="1" si="36"/>
        <v>0</v>
      </c>
      <c r="Q104" s="186">
        <f t="shared" ca="1" si="37"/>
        <v>0</v>
      </c>
    </row>
    <row r="105" spans="1:17" ht="19.5" thickBot="1">
      <c r="A105" s="53">
        <v>94</v>
      </c>
      <c r="B105" s="54">
        <f t="shared" ca="1" si="41"/>
        <v>0</v>
      </c>
      <c r="C105" s="55">
        <f t="shared" ca="1" si="27"/>
        <v>0</v>
      </c>
      <c r="D105" s="56">
        <f t="shared" ca="1" si="31"/>
        <v>0</v>
      </c>
      <c r="E105" s="55">
        <f t="shared" ca="1" si="47"/>
        <v>0</v>
      </c>
      <c r="F105" s="56">
        <f t="shared" ca="1" si="25"/>
        <v>0</v>
      </c>
      <c r="G105" s="55">
        <f t="shared" ca="1" si="38"/>
        <v>0</v>
      </c>
      <c r="H105" s="53">
        <f t="shared" ca="1" si="39"/>
        <v>0</v>
      </c>
      <c r="J105" s="49">
        <f t="shared" si="43"/>
        <v>86</v>
      </c>
      <c r="K105" s="54">
        <f t="shared" ca="1" si="40"/>
        <v>0</v>
      </c>
      <c r="L105" s="55">
        <f t="shared" ca="1" si="32"/>
        <v>0</v>
      </c>
      <c r="M105" s="56">
        <f t="shared" ca="1" si="33"/>
        <v>0</v>
      </c>
      <c r="N105" s="54">
        <f t="shared" ca="1" si="34"/>
        <v>0</v>
      </c>
      <c r="O105" s="186">
        <f t="shared" ca="1" si="35"/>
        <v>0</v>
      </c>
      <c r="P105" s="186">
        <f t="shared" ca="1" si="36"/>
        <v>0</v>
      </c>
      <c r="Q105" s="186">
        <f t="shared" ca="1" si="37"/>
        <v>0</v>
      </c>
    </row>
    <row r="106" spans="1:17" ht="19.5" thickBot="1">
      <c r="A106" s="53">
        <v>95</v>
      </c>
      <c r="B106" s="54">
        <f t="shared" ca="1" si="41"/>
        <v>0</v>
      </c>
      <c r="C106" s="55">
        <f ca="1">B105*$D$4</f>
        <v>0</v>
      </c>
      <c r="D106" s="56">
        <f t="shared" ca="1" si="31"/>
        <v>0</v>
      </c>
      <c r="E106" s="55">
        <f t="shared" ca="1" si="47"/>
        <v>0</v>
      </c>
      <c r="F106" s="56">
        <f t="shared" ca="1" si="25"/>
        <v>0</v>
      </c>
      <c r="G106" s="55">
        <f t="shared" ca="1" si="38"/>
        <v>0</v>
      </c>
      <c r="H106" s="53">
        <f t="shared" ca="1" si="39"/>
        <v>0</v>
      </c>
      <c r="J106" s="49">
        <f t="shared" si="43"/>
        <v>87</v>
      </c>
      <c r="K106" s="54">
        <f t="shared" ca="1" si="40"/>
        <v>0</v>
      </c>
      <c r="L106" s="55">
        <f t="shared" ca="1" si="32"/>
        <v>0</v>
      </c>
      <c r="M106" s="56">
        <f t="shared" ca="1" si="33"/>
        <v>0</v>
      </c>
      <c r="N106" s="54">
        <f t="shared" ca="1" si="34"/>
        <v>0</v>
      </c>
      <c r="O106" s="186">
        <f t="shared" ca="1" si="35"/>
        <v>0</v>
      </c>
      <c r="P106" s="186">
        <f t="shared" ca="1" si="36"/>
        <v>0</v>
      </c>
      <c r="Q106" s="186">
        <f t="shared" ca="1" si="37"/>
        <v>0</v>
      </c>
    </row>
    <row r="107" spans="1:17" ht="19.5" thickBot="1">
      <c r="A107" s="53">
        <v>96</v>
      </c>
      <c r="B107" s="54">
        <f t="shared" ca="1" si="41"/>
        <v>0</v>
      </c>
      <c r="C107" s="55">
        <f t="shared" ca="1" si="27"/>
        <v>0</v>
      </c>
      <c r="D107" s="56">
        <f t="shared" ca="1" si="31"/>
        <v>0</v>
      </c>
      <c r="E107" s="55">
        <f t="shared" ca="1" si="47"/>
        <v>0</v>
      </c>
      <c r="F107" s="56">
        <f t="shared" ca="1" si="25"/>
        <v>0</v>
      </c>
      <c r="G107" s="55">
        <f t="shared" ca="1" si="38"/>
        <v>0</v>
      </c>
      <c r="H107" s="53">
        <f t="shared" ca="1" si="39"/>
        <v>0</v>
      </c>
      <c r="J107" s="49">
        <f t="shared" si="43"/>
        <v>88</v>
      </c>
      <c r="K107" s="54">
        <f t="shared" ca="1" si="40"/>
        <v>0</v>
      </c>
      <c r="L107" s="55">
        <f t="shared" ca="1" si="32"/>
        <v>0</v>
      </c>
      <c r="M107" s="56">
        <f t="shared" ca="1" si="33"/>
        <v>0</v>
      </c>
      <c r="N107" s="54">
        <f t="shared" ca="1" si="34"/>
        <v>0</v>
      </c>
      <c r="O107" s="186">
        <f t="shared" ca="1" si="35"/>
        <v>0</v>
      </c>
      <c r="P107" s="186">
        <f t="shared" ca="1" si="36"/>
        <v>0</v>
      </c>
      <c r="Q107" s="186">
        <f t="shared" ca="1" si="37"/>
        <v>0</v>
      </c>
    </row>
    <row r="108" spans="1:17" ht="19.5" thickBot="1">
      <c r="A108" s="53">
        <v>97</v>
      </c>
      <c r="B108" s="54">
        <f t="shared" ca="1" si="41"/>
        <v>0</v>
      </c>
      <c r="C108" s="55">
        <f t="shared" ca="1" si="27"/>
        <v>0</v>
      </c>
      <c r="D108" s="56">
        <f t="shared" ca="1" si="31"/>
        <v>0</v>
      </c>
      <c r="E108" s="55">
        <f t="shared" ref="E108:E113" ca="1" si="48">IF(OR(C$6&gt;8,C108&lt;0.01),0,C$8-C108)</f>
        <v>0</v>
      </c>
      <c r="F108" s="56">
        <f t="shared" ca="1" si="25"/>
        <v>0</v>
      </c>
      <c r="G108" s="55">
        <f t="shared" ca="1" si="38"/>
        <v>0</v>
      </c>
      <c r="H108" s="53">
        <f t="shared" ca="1" si="39"/>
        <v>0</v>
      </c>
      <c r="J108" s="49">
        <f t="shared" si="43"/>
        <v>89</v>
      </c>
      <c r="K108" s="54">
        <f t="shared" ca="1" si="40"/>
        <v>0</v>
      </c>
      <c r="L108" s="55">
        <f t="shared" ca="1" si="32"/>
        <v>0</v>
      </c>
      <c r="M108" s="56">
        <f t="shared" ca="1" si="33"/>
        <v>0</v>
      </c>
      <c r="N108" s="54">
        <f t="shared" ca="1" si="34"/>
        <v>0</v>
      </c>
      <c r="O108" s="186">
        <f t="shared" ca="1" si="35"/>
        <v>0</v>
      </c>
      <c r="P108" s="186">
        <f t="shared" ca="1" si="36"/>
        <v>0</v>
      </c>
      <c r="Q108" s="186">
        <f t="shared" ca="1" si="37"/>
        <v>0</v>
      </c>
    </row>
    <row r="109" spans="1:17" ht="19.5" thickBot="1">
      <c r="A109" s="53">
        <v>98</v>
      </c>
      <c r="B109" s="54">
        <f t="shared" ca="1" si="41"/>
        <v>0</v>
      </c>
      <c r="C109" s="55">
        <f ca="1">B108*$D$4</f>
        <v>0</v>
      </c>
      <c r="D109" s="56">
        <f t="shared" ca="1" si="31"/>
        <v>0</v>
      </c>
      <c r="E109" s="55">
        <f t="shared" ca="1" si="48"/>
        <v>0</v>
      </c>
      <c r="F109" s="56">
        <f t="shared" ca="1" si="25"/>
        <v>0</v>
      </c>
      <c r="G109" s="55">
        <f t="shared" ca="1" si="38"/>
        <v>0</v>
      </c>
      <c r="H109" s="53">
        <f t="shared" ca="1" si="39"/>
        <v>0</v>
      </c>
      <c r="J109" s="49">
        <f t="shared" si="43"/>
        <v>90</v>
      </c>
      <c r="K109" s="54">
        <f t="shared" ca="1" si="40"/>
        <v>0</v>
      </c>
      <c r="L109" s="55">
        <f t="shared" ca="1" si="32"/>
        <v>0</v>
      </c>
      <c r="M109" s="56">
        <f t="shared" ca="1" si="33"/>
        <v>0</v>
      </c>
      <c r="N109" s="54">
        <f t="shared" ca="1" si="34"/>
        <v>0</v>
      </c>
      <c r="O109" s="186">
        <f t="shared" ca="1" si="35"/>
        <v>0</v>
      </c>
      <c r="P109" s="186">
        <f t="shared" ca="1" si="36"/>
        <v>0</v>
      </c>
      <c r="Q109" s="186">
        <f t="shared" ca="1" si="37"/>
        <v>0</v>
      </c>
    </row>
    <row r="110" spans="1:17" ht="19.5" thickBot="1">
      <c r="A110" s="53">
        <v>99</v>
      </c>
      <c r="B110" s="54">
        <f t="shared" ca="1" si="41"/>
        <v>0</v>
      </c>
      <c r="C110" s="55">
        <f t="shared" ca="1" si="27"/>
        <v>0</v>
      </c>
      <c r="D110" s="56">
        <f t="shared" ca="1" si="31"/>
        <v>0</v>
      </c>
      <c r="E110" s="55">
        <f t="shared" ca="1" si="48"/>
        <v>0</v>
      </c>
      <c r="F110" s="56">
        <f t="shared" ca="1" si="25"/>
        <v>0</v>
      </c>
      <c r="G110" s="55">
        <f t="shared" ca="1" si="38"/>
        <v>0</v>
      </c>
      <c r="H110" s="53">
        <f t="shared" ca="1" si="39"/>
        <v>0</v>
      </c>
      <c r="J110" s="49">
        <f t="shared" si="43"/>
        <v>91</v>
      </c>
      <c r="K110" s="54">
        <f t="shared" ca="1" si="40"/>
        <v>0</v>
      </c>
      <c r="L110" s="55">
        <f t="shared" ca="1" si="32"/>
        <v>0</v>
      </c>
      <c r="M110" s="56">
        <f t="shared" ca="1" si="33"/>
        <v>0</v>
      </c>
      <c r="N110" s="54">
        <f t="shared" ca="1" si="34"/>
        <v>0</v>
      </c>
      <c r="O110" s="186">
        <f t="shared" ca="1" si="35"/>
        <v>0</v>
      </c>
      <c r="P110" s="186">
        <f t="shared" ca="1" si="36"/>
        <v>0</v>
      </c>
      <c r="Q110" s="186">
        <f t="shared" ca="1" si="37"/>
        <v>0</v>
      </c>
    </row>
    <row r="111" spans="1:17" ht="19.5" thickBot="1">
      <c r="A111" s="53">
        <v>100</v>
      </c>
      <c r="B111" s="54">
        <f t="shared" ca="1" si="41"/>
        <v>0</v>
      </c>
      <c r="C111" s="55">
        <f t="shared" ca="1" si="27"/>
        <v>0</v>
      </c>
      <c r="D111" s="56">
        <f t="shared" ca="1" si="31"/>
        <v>0</v>
      </c>
      <c r="E111" s="55">
        <f t="shared" ca="1" si="48"/>
        <v>0</v>
      </c>
      <c r="F111" s="56">
        <f t="shared" ca="1" si="25"/>
        <v>0</v>
      </c>
      <c r="G111" s="55">
        <f t="shared" ca="1" si="38"/>
        <v>0</v>
      </c>
      <c r="H111" s="53">
        <f t="shared" ca="1" si="39"/>
        <v>0</v>
      </c>
      <c r="J111" s="49">
        <f t="shared" si="43"/>
        <v>92</v>
      </c>
      <c r="K111" s="54">
        <f t="shared" ca="1" si="40"/>
        <v>0</v>
      </c>
      <c r="L111" s="55">
        <f t="shared" ca="1" si="32"/>
        <v>0</v>
      </c>
      <c r="M111" s="56">
        <f t="shared" ca="1" si="33"/>
        <v>0</v>
      </c>
      <c r="N111" s="54">
        <f t="shared" ca="1" si="34"/>
        <v>0</v>
      </c>
      <c r="O111" s="186">
        <f t="shared" ca="1" si="35"/>
        <v>0</v>
      </c>
      <c r="P111" s="186">
        <f t="shared" ca="1" si="36"/>
        <v>0</v>
      </c>
      <c r="Q111" s="186">
        <f t="shared" ca="1" si="37"/>
        <v>0</v>
      </c>
    </row>
    <row r="112" spans="1:17" ht="19.5" thickBot="1">
      <c r="A112" s="53">
        <v>101</v>
      </c>
      <c r="B112" s="54">
        <f t="shared" ca="1" si="41"/>
        <v>0</v>
      </c>
      <c r="C112" s="55">
        <f ca="1">B111*$D$4</f>
        <v>0</v>
      </c>
      <c r="D112" s="56">
        <f t="shared" ca="1" si="31"/>
        <v>0</v>
      </c>
      <c r="E112" s="55">
        <f t="shared" ca="1" si="48"/>
        <v>0</v>
      </c>
      <c r="F112" s="56">
        <f t="shared" ref="F112:F175" ca="1" si="49">IF(D112=0,0,F111+E112)</f>
        <v>0</v>
      </c>
      <c r="G112" s="55">
        <f t="shared" ca="1" si="38"/>
        <v>0</v>
      </c>
      <c r="H112" s="53">
        <f t="shared" ca="1" si="39"/>
        <v>0</v>
      </c>
      <c r="J112" s="49">
        <f t="shared" si="43"/>
        <v>93</v>
      </c>
      <c r="K112" s="54">
        <f t="shared" ca="1" si="40"/>
        <v>0</v>
      </c>
      <c r="L112" s="55">
        <f t="shared" ca="1" si="32"/>
        <v>0</v>
      </c>
      <c r="M112" s="56">
        <f t="shared" ca="1" si="33"/>
        <v>0</v>
      </c>
      <c r="N112" s="54">
        <f t="shared" ca="1" si="34"/>
        <v>0</v>
      </c>
      <c r="O112" s="186">
        <f t="shared" ca="1" si="35"/>
        <v>0</v>
      </c>
      <c r="P112" s="186">
        <f t="shared" ca="1" si="36"/>
        <v>0</v>
      </c>
      <c r="Q112" s="186">
        <f t="shared" ca="1" si="37"/>
        <v>0</v>
      </c>
    </row>
    <row r="113" spans="1:17" ht="19.5" thickBot="1">
      <c r="A113" s="53">
        <v>102</v>
      </c>
      <c r="B113" s="54">
        <f t="shared" ca="1" si="41"/>
        <v>0</v>
      </c>
      <c r="C113" s="55">
        <f t="shared" ca="1" si="27"/>
        <v>0</v>
      </c>
      <c r="D113" s="56">
        <f t="shared" ca="1" si="31"/>
        <v>0</v>
      </c>
      <c r="E113" s="55">
        <f t="shared" ca="1" si="48"/>
        <v>0</v>
      </c>
      <c r="F113" s="56">
        <f t="shared" ca="1" si="49"/>
        <v>0</v>
      </c>
      <c r="G113" s="55">
        <f t="shared" ca="1" si="38"/>
        <v>0</v>
      </c>
      <c r="H113" s="53">
        <f t="shared" ca="1" si="39"/>
        <v>0</v>
      </c>
      <c r="J113" s="49">
        <f t="shared" si="43"/>
        <v>94</v>
      </c>
      <c r="K113" s="54">
        <f t="shared" ca="1" si="40"/>
        <v>0</v>
      </c>
      <c r="L113" s="55">
        <f t="shared" ca="1" si="32"/>
        <v>0</v>
      </c>
      <c r="M113" s="56">
        <f t="shared" ca="1" si="33"/>
        <v>0</v>
      </c>
      <c r="N113" s="54">
        <f t="shared" ca="1" si="34"/>
        <v>0</v>
      </c>
      <c r="O113" s="186">
        <f t="shared" ca="1" si="35"/>
        <v>0</v>
      </c>
      <c r="P113" s="186">
        <f t="shared" ca="1" si="36"/>
        <v>0</v>
      </c>
      <c r="Q113" s="186">
        <f t="shared" ca="1" si="37"/>
        <v>0</v>
      </c>
    </row>
    <row r="114" spans="1:17" ht="19.5" thickBot="1">
      <c r="A114" s="53">
        <v>103</v>
      </c>
      <c r="B114" s="54">
        <f t="shared" ca="1" si="41"/>
        <v>0</v>
      </c>
      <c r="C114" s="55">
        <f t="shared" ca="1" si="27"/>
        <v>0</v>
      </c>
      <c r="D114" s="56">
        <f t="shared" ca="1" si="31"/>
        <v>0</v>
      </c>
      <c r="E114" s="55">
        <f t="shared" ref="E114:E119" ca="1" si="50">IF(OR(C$6&gt;8.5,C114&lt;0.01),0,C$8-C114)</f>
        <v>0</v>
      </c>
      <c r="F114" s="56">
        <f t="shared" ca="1" si="49"/>
        <v>0</v>
      </c>
      <c r="G114" s="55">
        <f t="shared" ca="1" si="38"/>
        <v>0</v>
      </c>
      <c r="H114" s="53">
        <f t="shared" ca="1" si="39"/>
        <v>0</v>
      </c>
      <c r="J114" s="49">
        <f t="shared" si="43"/>
        <v>95</v>
      </c>
      <c r="K114" s="54">
        <f t="shared" ca="1" si="40"/>
        <v>0</v>
      </c>
      <c r="L114" s="55">
        <f t="shared" ca="1" si="32"/>
        <v>0</v>
      </c>
      <c r="M114" s="56">
        <f t="shared" ca="1" si="33"/>
        <v>0</v>
      </c>
      <c r="N114" s="54">
        <f t="shared" ca="1" si="34"/>
        <v>0</v>
      </c>
      <c r="O114" s="186">
        <f t="shared" ca="1" si="35"/>
        <v>0</v>
      </c>
      <c r="P114" s="186">
        <f t="shared" ca="1" si="36"/>
        <v>0</v>
      </c>
      <c r="Q114" s="186">
        <f t="shared" ca="1" si="37"/>
        <v>0</v>
      </c>
    </row>
    <row r="115" spans="1:17" ht="19.5" thickBot="1">
      <c r="A115" s="53">
        <v>104</v>
      </c>
      <c r="B115" s="54">
        <f t="shared" ca="1" si="41"/>
        <v>0</v>
      </c>
      <c r="C115" s="55">
        <f ca="1">B114*$D$4</f>
        <v>0</v>
      </c>
      <c r="D115" s="56">
        <f t="shared" ca="1" si="31"/>
        <v>0</v>
      </c>
      <c r="E115" s="55">
        <f t="shared" ca="1" si="50"/>
        <v>0</v>
      </c>
      <c r="F115" s="56">
        <f t="shared" ca="1" si="49"/>
        <v>0</v>
      </c>
      <c r="G115" s="55">
        <f t="shared" ca="1" si="38"/>
        <v>0</v>
      </c>
      <c r="H115" s="53">
        <f t="shared" ca="1" si="39"/>
        <v>0</v>
      </c>
      <c r="J115" s="49">
        <f t="shared" si="43"/>
        <v>96</v>
      </c>
      <c r="K115" s="54">
        <f t="shared" ca="1" si="40"/>
        <v>0</v>
      </c>
      <c r="L115" s="55">
        <f t="shared" ca="1" si="32"/>
        <v>0</v>
      </c>
      <c r="M115" s="56">
        <f t="shared" ca="1" si="33"/>
        <v>0</v>
      </c>
      <c r="N115" s="54">
        <f t="shared" ca="1" si="34"/>
        <v>0</v>
      </c>
      <c r="O115" s="186">
        <f t="shared" ca="1" si="35"/>
        <v>0</v>
      </c>
      <c r="P115" s="186">
        <f t="shared" ca="1" si="36"/>
        <v>0</v>
      </c>
      <c r="Q115" s="186">
        <f t="shared" ca="1" si="37"/>
        <v>0</v>
      </c>
    </row>
    <row r="116" spans="1:17" ht="19.5" thickBot="1">
      <c r="A116" s="53">
        <v>105</v>
      </c>
      <c r="B116" s="54">
        <f t="shared" ca="1" si="41"/>
        <v>0</v>
      </c>
      <c r="C116" s="55">
        <f t="shared" ca="1" si="27"/>
        <v>0</v>
      </c>
      <c r="D116" s="56">
        <f t="shared" ca="1" si="31"/>
        <v>0</v>
      </c>
      <c r="E116" s="55">
        <f t="shared" ca="1" si="50"/>
        <v>0</v>
      </c>
      <c r="F116" s="56">
        <f t="shared" ca="1" si="49"/>
        <v>0</v>
      </c>
      <c r="G116" s="55">
        <f t="shared" ca="1" si="38"/>
        <v>0</v>
      </c>
      <c r="H116" s="53">
        <f t="shared" ca="1" si="39"/>
        <v>0</v>
      </c>
      <c r="J116" s="49">
        <f t="shared" si="43"/>
        <v>97</v>
      </c>
      <c r="K116" s="54">
        <f t="shared" ca="1" si="40"/>
        <v>0</v>
      </c>
      <c r="L116" s="55">
        <f t="shared" ca="1" si="32"/>
        <v>0</v>
      </c>
      <c r="M116" s="56">
        <f t="shared" ca="1" si="33"/>
        <v>0</v>
      </c>
      <c r="N116" s="54">
        <f t="shared" ca="1" si="34"/>
        <v>0</v>
      </c>
      <c r="O116" s="186">
        <f t="shared" ca="1" si="35"/>
        <v>0</v>
      </c>
      <c r="P116" s="186">
        <f t="shared" ca="1" si="36"/>
        <v>0</v>
      </c>
      <c r="Q116" s="186">
        <f t="shared" ca="1" si="37"/>
        <v>0</v>
      </c>
    </row>
    <row r="117" spans="1:17" ht="19.5" thickBot="1">
      <c r="A117" s="53">
        <v>106</v>
      </c>
      <c r="B117" s="54">
        <f t="shared" ca="1" si="41"/>
        <v>0</v>
      </c>
      <c r="C117" s="55">
        <f t="shared" ca="1" si="27"/>
        <v>0</v>
      </c>
      <c r="D117" s="56">
        <f t="shared" ca="1" si="31"/>
        <v>0</v>
      </c>
      <c r="E117" s="55">
        <f t="shared" ca="1" si="50"/>
        <v>0</v>
      </c>
      <c r="F117" s="56">
        <f t="shared" ca="1" si="49"/>
        <v>0</v>
      </c>
      <c r="G117" s="55">
        <f t="shared" ca="1" si="38"/>
        <v>0</v>
      </c>
      <c r="H117" s="53">
        <f t="shared" ca="1" si="39"/>
        <v>0</v>
      </c>
      <c r="J117" s="49">
        <f t="shared" si="43"/>
        <v>98</v>
      </c>
      <c r="K117" s="54">
        <f t="shared" ca="1" si="40"/>
        <v>0</v>
      </c>
      <c r="L117" s="55">
        <f t="shared" ca="1" si="32"/>
        <v>0</v>
      </c>
      <c r="M117" s="56">
        <f t="shared" ca="1" si="33"/>
        <v>0</v>
      </c>
      <c r="N117" s="54">
        <f t="shared" ca="1" si="34"/>
        <v>0</v>
      </c>
      <c r="O117" s="186">
        <f t="shared" ca="1" si="35"/>
        <v>0</v>
      </c>
      <c r="P117" s="186">
        <f t="shared" ca="1" si="36"/>
        <v>0</v>
      </c>
      <c r="Q117" s="186">
        <f t="shared" ca="1" si="37"/>
        <v>0</v>
      </c>
    </row>
    <row r="118" spans="1:17" ht="19.5" thickBot="1">
      <c r="A118" s="53">
        <v>107</v>
      </c>
      <c r="B118" s="54">
        <f t="shared" ca="1" si="41"/>
        <v>0</v>
      </c>
      <c r="C118" s="55">
        <f ca="1">B117*$D$4</f>
        <v>0</v>
      </c>
      <c r="D118" s="56">
        <f t="shared" ca="1" si="31"/>
        <v>0</v>
      </c>
      <c r="E118" s="55">
        <f t="shared" ca="1" si="50"/>
        <v>0</v>
      </c>
      <c r="F118" s="56">
        <f t="shared" ca="1" si="49"/>
        <v>0</v>
      </c>
      <c r="G118" s="55">
        <f t="shared" ca="1" si="38"/>
        <v>0</v>
      </c>
      <c r="H118" s="53">
        <f t="shared" ca="1" si="39"/>
        <v>0</v>
      </c>
      <c r="J118" s="49">
        <f t="shared" si="43"/>
        <v>99</v>
      </c>
      <c r="K118" s="54">
        <f t="shared" ca="1" si="40"/>
        <v>0</v>
      </c>
      <c r="L118" s="55">
        <f t="shared" ca="1" si="32"/>
        <v>0</v>
      </c>
      <c r="M118" s="56">
        <f t="shared" ca="1" si="33"/>
        <v>0</v>
      </c>
      <c r="N118" s="54">
        <f t="shared" ca="1" si="34"/>
        <v>0</v>
      </c>
      <c r="O118" s="186">
        <f t="shared" ca="1" si="35"/>
        <v>0</v>
      </c>
      <c r="P118" s="186">
        <f t="shared" ca="1" si="36"/>
        <v>0</v>
      </c>
      <c r="Q118" s="186">
        <f t="shared" ca="1" si="37"/>
        <v>0</v>
      </c>
    </row>
    <row r="119" spans="1:17" ht="19.5" thickBot="1">
      <c r="A119" s="53">
        <v>108</v>
      </c>
      <c r="B119" s="54">
        <f t="shared" ca="1" si="41"/>
        <v>0</v>
      </c>
      <c r="C119" s="55">
        <f t="shared" ca="1" si="27"/>
        <v>0</v>
      </c>
      <c r="D119" s="56">
        <f t="shared" ca="1" si="31"/>
        <v>0</v>
      </c>
      <c r="E119" s="55">
        <f t="shared" ca="1" si="50"/>
        <v>0</v>
      </c>
      <c r="F119" s="56">
        <f t="shared" ca="1" si="49"/>
        <v>0</v>
      </c>
      <c r="G119" s="55">
        <f t="shared" ca="1" si="38"/>
        <v>0</v>
      </c>
      <c r="H119" s="53">
        <f t="shared" ca="1" si="39"/>
        <v>0</v>
      </c>
      <c r="J119" s="49">
        <f t="shared" si="43"/>
        <v>100</v>
      </c>
      <c r="K119" s="54">
        <f t="shared" ca="1" si="40"/>
        <v>0</v>
      </c>
      <c r="L119" s="55">
        <f t="shared" ca="1" si="32"/>
        <v>0</v>
      </c>
      <c r="M119" s="56">
        <f t="shared" ca="1" si="33"/>
        <v>0</v>
      </c>
      <c r="N119" s="54">
        <f t="shared" ca="1" si="34"/>
        <v>0</v>
      </c>
      <c r="O119" s="186">
        <f t="shared" ca="1" si="35"/>
        <v>0</v>
      </c>
      <c r="P119" s="186">
        <f t="shared" ca="1" si="36"/>
        <v>0</v>
      </c>
      <c r="Q119" s="186">
        <f t="shared" ca="1" si="37"/>
        <v>0</v>
      </c>
    </row>
    <row r="120" spans="1:17" ht="19.5" thickBot="1">
      <c r="A120" s="53">
        <v>109</v>
      </c>
      <c r="B120" s="54">
        <f t="shared" ca="1" si="41"/>
        <v>0</v>
      </c>
      <c r="C120" s="55">
        <f t="shared" ca="1" si="27"/>
        <v>0</v>
      </c>
      <c r="D120" s="56">
        <f t="shared" ca="1" si="31"/>
        <v>0</v>
      </c>
      <c r="E120" s="55">
        <f t="shared" ref="E120:E125" ca="1" si="51">IF(OR(C$6&gt;9,C120&lt;0.01),0,C$8-C120)</f>
        <v>0</v>
      </c>
      <c r="F120" s="56">
        <f t="shared" ca="1" si="49"/>
        <v>0</v>
      </c>
      <c r="G120" s="55">
        <f t="shared" ca="1" si="38"/>
        <v>0</v>
      </c>
      <c r="H120" s="53">
        <f t="shared" ca="1" si="39"/>
        <v>0</v>
      </c>
      <c r="J120" s="49">
        <f t="shared" si="43"/>
        <v>101</v>
      </c>
      <c r="K120" s="54">
        <f t="shared" ca="1" si="40"/>
        <v>0</v>
      </c>
      <c r="L120" s="55">
        <f t="shared" ca="1" si="32"/>
        <v>0</v>
      </c>
      <c r="M120" s="56">
        <f t="shared" ca="1" si="33"/>
        <v>0</v>
      </c>
      <c r="N120" s="54">
        <f t="shared" ca="1" si="34"/>
        <v>0</v>
      </c>
      <c r="O120" s="186">
        <f t="shared" ca="1" si="35"/>
        <v>0</v>
      </c>
      <c r="P120" s="186">
        <f t="shared" ca="1" si="36"/>
        <v>0</v>
      </c>
      <c r="Q120" s="186">
        <f t="shared" ca="1" si="37"/>
        <v>0</v>
      </c>
    </row>
    <row r="121" spans="1:17" ht="19.5" thickBot="1">
      <c r="A121" s="53">
        <v>110</v>
      </c>
      <c r="B121" s="54">
        <f t="shared" ca="1" si="41"/>
        <v>0</v>
      </c>
      <c r="C121" s="55">
        <f ca="1">B120*$D$4</f>
        <v>0</v>
      </c>
      <c r="D121" s="56">
        <f t="shared" ca="1" si="31"/>
        <v>0</v>
      </c>
      <c r="E121" s="55">
        <f t="shared" ca="1" si="51"/>
        <v>0</v>
      </c>
      <c r="F121" s="56">
        <f t="shared" ca="1" si="49"/>
        <v>0</v>
      </c>
      <c r="G121" s="55">
        <f t="shared" ca="1" si="38"/>
        <v>0</v>
      </c>
      <c r="H121" s="53">
        <f t="shared" ca="1" si="39"/>
        <v>0</v>
      </c>
      <c r="J121" s="49">
        <f t="shared" si="43"/>
        <v>102</v>
      </c>
      <c r="K121" s="54">
        <f t="shared" ca="1" si="40"/>
        <v>0</v>
      </c>
      <c r="L121" s="55">
        <f t="shared" ca="1" si="32"/>
        <v>0</v>
      </c>
      <c r="M121" s="56">
        <f t="shared" ca="1" si="33"/>
        <v>0</v>
      </c>
      <c r="N121" s="54">
        <f t="shared" ca="1" si="34"/>
        <v>0</v>
      </c>
      <c r="O121" s="186">
        <f t="shared" ca="1" si="35"/>
        <v>0</v>
      </c>
      <c r="P121" s="186">
        <f t="shared" ca="1" si="36"/>
        <v>0</v>
      </c>
      <c r="Q121" s="186">
        <f t="shared" ca="1" si="37"/>
        <v>0</v>
      </c>
    </row>
    <row r="122" spans="1:17" ht="19.5" thickBot="1">
      <c r="A122" s="53">
        <v>111</v>
      </c>
      <c r="B122" s="54">
        <f t="shared" ca="1" si="41"/>
        <v>0</v>
      </c>
      <c r="C122" s="55">
        <f t="shared" ca="1" si="27"/>
        <v>0</v>
      </c>
      <c r="D122" s="56">
        <f t="shared" ca="1" si="31"/>
        <v>0</v>
      </c>
      <c r="E122" s="55">
        <f t="shared" ca="1" si="51"/>
        <v>0</v>
      </c>
      <c r="F122" s="56">
        <f t="shared" ca="1" si="49"/>
        <v>0</v>
      </c>
      <c r="G122" s="55">
        <f t="shared" ca="1" si="38"/>
        <v>0</v>
      </c>
      <c r="H122" s="53">
        <f t="shared" ca="1" si="39"/>
        <v>0</v>
      </c>
      <c r="J122" s="49">
        <f t="shared" si="43"/>
        <v>103</v>
      </c>
      <c r="K122" s="54">
        <f t="shared" ca="1" si="40"/>
        <v>0</v>
      </c>
      <c r="L122" s="55">
        <f t="shared" ca="1" si="32"/>
        <v>0</v>
      </c>
      <c r="M122" s="56">
        <f t="shared" ca="1" si="33"/>
        <v>0</v>
      </c>
      <c r="N122" s="54">
        <f t="shared" ca="1" si="34"/>
        <v>0</v>
      </c>
      <c r="O122" s="186">
        <f t="shared" ca="1" si="35"/>
        <v>0</v>
      </c>
      <c r="P122" s="186">
        <f t="shared" ca="1" si="36"/>
        <v>0</v>
      </c>
      <c r="Q122" s="186">
        <f t="shared" ca="1" si="37"/>
        <v>0</v>
      </c>
    </row>
    <row r="123" spans="1:17" ht="19.5" thickBot="1">
      <c r="A123" s="53">
        <v>112</v>
      </c>
      <c r="B123" s="54">
        <f t="shared" ca="1" si="41"/>
        <v>0</v>
      </c>
      <c r="C123" s="55">
        <f ca="1">IF(+$D$7=4,0,B122*$D$4)</f>
        <v>0</v>
      </c>
      <c r="D123" s="56">
        <f t="shared" ca="1" si="31"/>
        <v>0</v>
      </c>
      <c r="E123" s="55">
        <f t="shared" ca="1" si="51"/>
        <v>0</v>
      </c>
      <c r="F123" s="56">
        <f t="shared" ca="1" si="49"/>
        <v>0</v>
      </c>
      <c r="G123" s="55">
        <f t="shared" ca="1" si="38"/>
        <v>0</v>
      </c>
      <c r="H123" s="53">
        <f t="shared" ca="1" si="39"/>
        <v>0</v>
      </c>
      <c r="J123" s="49">
        <f t="shared" si="43"/>
        <v>104</v>
      </c>
      <c r="K123" s="54">
        <f t="shared" ca="1" si="40"/>
        <v>0</v>
      </c>
      <c r="L123" s="55">
        <f t="shared" ca="1" si="32"/>
        <v>0</v>
      </c>
      <c r="M123" s="56">
        <f t="shared" ca="1" si="33"/>
        <v>0</v>
      </c>
      <c r="N123" s="54">
        <f t="shared" ca="1" si="34"/>
        <v>0</v>
      </c>
      <c r="O123" s="186">
        <f t="shared" ca="1" si="35"/>
        <v>0</v>
      </c>
      <c r="P123" s="186">
        <f t="shared" ca="1" si="36"/>
        <v>0</v>
      </c>
      <c r="Q123" s="186">
        <f t="shared" ca="1" si="37"/>
        <v>0</v>
      </c>
    </row>
    <row r="124" spans="1:17" ht="19.5" thickBot="1">
      <c r="A124" s="53">
        <v>113</v>
      </c>
      <c r="B124" s="54">
        <f t="shared" ca="1" si="41"/>
        <v>0</v>
      </c>
      <c r="C124" s="55">
        <f ca="1">B123*$D$4</f>
        <v>0</v>
      </c>
      <c r="D124" s="56">
        <f t="shared" ca="1" si="31"/>
        <v>0</v>
      </c>
      <c r="E124" s="55">
        <f t="shared" ca="1" si="51"/>
        <v>0</v>
      </c>
      <c r="F124" s="56">
        <f t="shared" ca="1" si="49"/>
        <v>0</v>
      </c>
      <c r="G124" s="55">
        <f t="shared" ca="1" si="38"/>
        <v>0</v>
      </c>
      <c r="H124" s="53">
        <f t="shared" ca="1" si="39"/>
        <v>0</v>
      </c>
      <c r="J124" s="49">
        <f t="shared" si="43"/>
        <v>105</v>
      </c>
      <c r="K124" s="54">
        <f t="shared" ca="1" si="40"/>
        <v>0</v>
      </c>
      <c r="L124" s="55">
        <f t="shared" ca="1" si="32"/>
        <v>0</v>
      </c>
      <c r="M124" s="56">
        <f t="shared" ca="1" si="33"/>
        <v>0</v>
      </c>
      <c r="N124" s="54">
        <f t="shared" ca="1" si="34"/>
        <v>0</v>
      </c>
      <c r="O124" s="186">
        <f t="shared" ca="1" si="35"/>
        <v>0</v>
      </c>
      <c r="P124" s="186">
        <f t="shared" ca="1" si="36"/>
        <v>0</v>
      </c>
      <c r="Q124" s="186">
        <f t="shared" ca="1" si="37"/>
        <v>0</v>
      </c>
    </row>
    <row r="125" spans="1:17" ht="19.5" thickBot="1">
      <c r="A125" s="53">
        <v>114</v>
      </c>
      <c r="B125" s="54">
        <f t="shared" ca="1" si="41"/>
        <v>0</v>
      </c>
      <c r="C125" s="55">
        <f ca="1">IF(+$D$7=4,0,B124*$D$4)</f>
        <v>0</v>
      </c>
      <c r="D125" s="56">
        <f t="shared" ca="1" si="31"/>
        <v>0</v>
      </c>
      <c r="E125" s="55">
        <f t="shared" ca="1" si="51"/>
        <v>0</v>
      </c>
      <c r="F125" s="56">
        <f t="shared" ca="1" si="49"/>
        <v>0</v>
      </c>
      <c r="G125" s="55">
        <f t="shared" ca="1" si="38"/>
        <v>0</v>
      </c>
      <c r="H125" s="53">
        <f t="shared" ca="1" si="39"/>
        <v>0</v>
      </c>
      <c r="J125" s="49">
        <f t="shared" si="43"/>
        <v>106</v>
      </c>
      <c r="K125" s="54">
        <f t="shared" ca="1" si="40"/>
        <v>0</v>
      </c>
      <c r="L125" s="55">
        <f t="shared" ca="1" si="32"/>
        <v>0</v>
      </c>
      <c r="M125" s="56">
        <f t="shared" ca="1" si="33"/>
        <v>0</v>
      </c>
      <c r="N125" s="54">
        <f t="shared" ca="1" si="34"/>
        <v>0</v>
      </c>
      <c r="O125" s="186">
        <f t="shared" ca="1" si="35"/>
        <v>0</v>
      </c>
      <c r="P125" s="186">
        <f t="shared" ca="1" si="36"/>
        <v>0</v>
      </c>
      <c r="Q125" s="186">
        <f t="shared" ca="1" si="37"/>
        <v>0</v>
      </c>
    </row>
    <row r="126" spans="1:17" ht="19.5" thickBot="1">
      <c r="A126" s="53">
        <v>115</v>
      </c>
      <c r="B126" s="54">
        <f t="shared" ca="1" si="41"/>
        <v>0</v>
      </c>
      <c r="C126" s="55">
        <f ca="1">IF(+$D$7=4,0,B125*$D$4)</f>
        <v>0</v>
      </c>
      <c r="D126" s="56">
        <f t="shared" ca="1" si="31"/>
        <v>0</v>
      </c>
      <c r="E126" s="55">
        <f t="shared" ref="E126:E131" ca="1" si="52">IF(OR(C$6&gt;9.5,C126&lt;0.01),0,C$8-C126)</f>
        <v>0</v>
      </c>
      <c r="F126" s="56">
        <f t="shared" ca="1" si="49"/>
        <v>0</v>
      </c>
      <c r="G126" s="55">
        <f t="shared" ca="1" si="38"/>
        <v>0</v>
      </c>
      <c r="H126" s="53">
        <f t="shared" ca="1" si="39"/>
        <v>0</v>
      </c>
      <c r="J126" s="49">
        <f t="shared" si="43"/>
        <v>107</v>
      </c>
      <c r="K126" s="54">
        <f t="shared" ca="1" si="40"/>
        <v>0</v>
      </c>
      <c r="L126" s="55">
        <f t="shared" ca="1" si="32"/>
        <v>0</v>
      </c>
      <c r="M126" s="56">
        <f t="shared" ca="1" si="33"/>
        <v>0</v>
      </c>
      <c r="N126" s="54">
        <f t="shared" ca="1" si="34"/>
        <v>0</v>
      </c>
      <c r="O126" s="186">
        <f t="shared" ca="1" si="35"/>
        <v>0</v>
      </c>
      <c r="P126" s="186">
        <f t="shared" ca="1" si="36"/>
        <v>0</v>
      </c>
      <c r="Q126" s="186">
        <f t="shared" ca="1" si="37"/>
        <v>0</v>
      </c>
    </row>
    <row r="127" spans="1:17" ht="19.5" thickBot="1">
      <c r="A127" s="53">
        <v>116</v>
      </c>
      <c r="B127" s="54">
        <f t="shared" ca="1" si="41"/>
        <v>0</v>
      </c>
      <c r="C127" s="55">
        <f ca="1">B126*$D$4</f>
        <v>0</v>
      </c>
      <c r="D127" s="56">
        <f t="shared" ca="1" si="31"/>
        <v>0</v>
      </c>
      <c r="E127" s="55">
        <f t="shared" ca="1" si="52"/>
        <v>0</v>
      </c>
      <c r="F127" s="56">
        <f t="shared" ca="1" si="49"/>
        <v>0</v>
      </c>
      <c r="G127" s="55">
        <f t="shared" ca="1" si="38"/>
        <v>0</v>
      </c>
      <c r="H127" s="53">
        <f t="shared" ca="1" si="39"/>
        <v>0</v>
      </c>
      <c r="J127" s="49">
        <f t="shared" si="43"/>
        <v>108</v>
      </c>
      <c r="K127" s="54">
        <f t="shared" ca="1" si="40"/>
        <v>0</v>
      </c>
      <c r="L127" s="55">
        <f t="shared" ca="1" si="32"/>
        <v>0</v>
      </c>
      <c r="M127" s="56">
        <f t="shared" ca="1" si="33"/>
        <v>0</v>
      </c>
      <c r="N127" s="54">
        <f t="shared" ca="1" si="34"/>
        <v>0</v>
      </c>
      <c r="O127" s="186">
        <f t="shared" ca="1" si="35"/>
        <v>0</v>
      </c>
      <c r="P127" s="186">
        <f t="shared" ca="1" si="36"/>
        <v>0</v>
      </c>
      <c r="Q127" s="186">
        <f t="shared" ca="1" si="37"/>
        <v>0</v>
      </c>
    </row>
    <row r="128" spans="1:17" ht="19.5" thickBot="1">
      <c r="A128" s="53">
        <v>117</v>
      </c>
      <c r="B128" s="54">
        <f t="shared" ca="1" si="41"/>
        <v>0</v>
      </c>
      <c r="C128" s="55">
        <f ca="1">IF(+$D$7=4,0,B127*$D$4)</f>
        <v>0</v>
      </c>
      <c r="D128" s="56">
        <f t="shared" ca="1" si="31"/>
        <v>0</v>
      </c>
      <c r="E128" s="55">
        <f t="shared" ca="1" si="52"/>
        <v>0</v>
      </c>
      <c r="F128" s="56">
        <f t="shared" ca="1" si="49"/>
        <v>0</v>
      </c>
      <c r="G128" s="55">
        <f t="shared" ca="1" si="38"/>
        <v>0</v>
      </c>
      <c r="H128" s="53">
        <f t="shared" ca="1" si="39"/>
        <v>0</v>
      </c>
      <c r="J128" s="49">
        <f t="shared" si="43"/>
        <v>109</v>
      </c>
      <c r="K128" s="54">
        <f t="shared" ca="1" si="40"/>
        <v>0</v>
      </c>
      <c r="L128" s="55">
        <f t="shared" ca="1" si="32"/>
        <v>0</v>
      </c>
      <c r="M128" s="56">
        <f t="shared" ca="1" si="33"/>
        <v>0</v>
      </c>
      <c r="N128" s="54">
        <f t="shared" ca="1" si="34"/>
        <v>0</v>
      </c>
      <c r="O128" s="186">
        <f t="shared" ca="1" si="35"/>
        <v>0</v>
      </c>
      <c r="P128" s="186">
        <f t="shared" ca="1" si="36"/>
        <v>0</v>
      </c>
      <c r="Q128" s="186">
        <f t="shared" ca="1" si="37"/>
        <v>0</v>
      </c>
    </row>
    <row r="129" spans="1:17" ht="19.5" thickBot="1">
      <c r="A129" s="53">
        <v>118</v>
      </c>
      <c r="B129" s="54">
        <f t="shared" ca="1" si="41"/>
        <v>0</v>
      </c>
      <c r="C129" s="55">
        <f ca="1">IF(+$D$7=4,0,B128*$D$4)</f>
        <v>0</v>
      </c>
      <c r="D129" s="56">
        <f t="shared" ca="1" si="31"/>
        <v>0</v>
      </c>
      <c r="E129" s="55">
        <f t="shared" ca="1" si="52"/>
        <v>0</v>
      </c>
      <c r="F129" s="56">
        <f t="shared" ca="1" si="49"/>
        <v>0</v>
      </c>
      <c r="G129" s="55">
        <f t="shared" ca="1" si="38"/>
        <v>0</v>
      </c>
      <c r="H129" s="53">
        <f t="shared" ca="1" si="39"/>
        <v>0</v>
      </c>
      <c r="J129" s="49">
        <f t="shared" si="43"/>
        <v>110</v>
      </c>
      <c r="K129" s="54">
        <f t="shared" ca="1" si="40"/>
        <v>0</v>
      </c>
      <c r="L129" s="55">
        <f t="shared" ca="1" si="32"/>
        <v>0</v>
      </c>
      <c r="M129" s="56">
        <f t="shared" ca="1" si="33"/>
        <v>0</v>
      </c>
      <c r="N129" s="54">
        <f t="shared" ca="1" si="34"/>
        <v>0</v>
      </c>
      <c r="O129" s="186">
        <f t="shared" ca="1" si="35"/>
        <v>0</v>
      </c>
      <c r="P129" s="186">
        <f t="shared" ca="1" si="36"/>
        <v>0</v>
      </c>
      <c r="Q129" s="186">
        <f t="shared" ca="1" si="37"/>
        <v>0</v>
      </c>
    </row>
    <row r="130" spans="1:17" ht="19.5" thickBot="1">
      <c r="A130" s="53">
        <v>119</v>
      </c>
      <c r="B130" s="54">
        <f t="shared" ca="1" si="41"/>
        <v>0</v>
      </c>
      <c r="C130" s="55">
        <f ca="1">B129*$D$4</f>
        <v>0</v>
      </c>
      <c r="D130" s="56">
        <f t="shared" ca="1" si="31"/>
        <v>0</v>
      </c>
      <c r="E130" s="55">
        <f t="shared" ca="1" si="52"/>
        <v>0</v>
      </c>
      <c r="F130" s="56">
        <f t="shared" ca="1" si="49"/>
        <v>0</v>
      </c>
      <c r="G130" s="55">
        <f t="shared" ca="1" si="38"/>
        <v>0</v>
      </c>
      <c r="H130" s="53">
        <f t="shared" ca="1" si="39"/>
        <v>0</v>
      </c>
      <c r="J130" s="49">
        <f t="shared" si="43"/>
        <v>111</v>
      </c>
      <c r="K130" s="54">
        <f t="shared" ca="1" si="40"/>
        <v>0</v>
      </c>
      <c r="L130" s="55">
        <f t="shared" ca="1" si="32"/>
        <v>0</v>
      </c>
      <c r="M130" s="56">
        <f t="shared" ca="1" si="33"/>
        <v>0</v>
      </c>
      <c r="N130" s="54">
        <f t="shared" ca="1" si="34"/>
        <v>0</v>
      </c>
      <c r="O130" s="186">
        <f t="shared" ca="1" si="35"/>
        <v>0</v>
      </c>
      <c r="P130" s="186">
        <f t="shared" ca="1" si="36"/>
        <v>0</v>
      </c>
      <c r="Q130" s="186">
        <f t="shared" ca="1" si="37"/>
        <v>0</v>
      </c>
    </row>
    <row r="131" spans="1:17" ht="19.5" thickBot="1">
      <c r="A131" s="53">
        <v>120</v>
      </c>
      <c r="B131" s="54">
        <f t="shared" ca="1" si="41"/>
        <v>0</v>
      </c>
      <c r="C131" s="55">
        <f ca="1">IF(+$D$7=4,0,B130*$D$4)</f>
        <v>0</v>
      </c>
      <c r="D131" s="56">
        <f t="shared" ca="1" si="31"/>
        <v>0</v>
      </c>
      <c r="E131" s="55">
        <f t="shared" ca="1" si="52"/>
        <v>0</v>
      </c>
      <c r="F131" s="56">
        <f t="shared" ca="1" si="49"/>
        <v>0</v>
      </c>
      <c r="G131" s="55">
        <f t="shared" ca="1" si="38"/>
        <v>0</v>
      </c>
      <c r="H131" s="53">
        <f t="shared" ca="1" si="39"/>
        <v>0</v>
      </c>
      <c r="J131" s="49">
        <f t="shared" si="43"/>
        <v>112</v>
      </c>
      <c r="K131" s="54">
        <f t="shared" ca="1" si="40"/>
        <v>0</v>
      </c>
      <c r="L131" s="55">
        <f t="shared" ca="1" si="32"/>
        <v>0</v>
      </c>
      <c r="M131" s="56">
        <f t="shared" ca="1" si="33"/>
        <v>0</v>
      </c>
      <c r="N131" s="54">
        <f t="shared" ca="1" si="34"/>
        <v>0</v>
      </c>
      <c r="O131" s="186">
        <f t="shared" ca="1" si="35"/>
        <v>0</v>
      </c>
      <c r="P131" s="186">
        <f t="shared" ca="1" si="36"/>
        <v>0</v>
      </c>
      <c r="Q131" s="186">
        <f t="shared" ca="1" si="37"/>
        <v>0</v>
      </c>
    </row>
    <row r="132" spans="1:17" ht="19.5" thickBot="1">
      <c r="A132" s="53">
        <v>121</v>
      </c>
      <c r="B132" s="54">
        <f t="shared" ca="1" si="41"/>
        <v>0</v>
      </c>
      <c r="C132" s="55">
        <f ca="1">IF(+$D$7=4,0,B131*$D$4)</f>
        <v>0</v>
      </c>
      <c r="D132" s="56">
        <f t="shared" ca="1" si="31"/>
        <v>0</v>
      </c>
      <c r="E132" s="55">
        <f ca="1">IF(OR(C$6&gt;0,C132&lt;0.01),0,C$8-C132)</f>
        <v>0</v>
      </c>
      <c r="F132" s="56">
        <f t="shared" ca="1" si="49"/>
        <v>0</v>
      </c>
      <c r="G132" s="55">
        <f t="shared" ca="1" si="38"/>
        <v>0</v>
      </c>
      <c r="H132" s="53">
        <f t="shared" ca="1" si="39"/>
        <v>0</v>
      </c>
      <c r="J132" s="49">
        <f t="shared" si="43"/>
        <v>113</v>
      </c>
      <c r="K132" s="54">
        <f t="shared" ca="1" si="40"/>
        <v>0</v>
      </c>
      <c r="L132" s="55">
        <f t="shared" ca="1" si="32"/>
        <v>0</v>
      </c>
      <c r="M132" s="56">
        <f t="shared" ca="1" si="33"/>
        <v>0</v>
      </c>
      <c r="N132" s="54">
        <f t="shared" ca="1" si="34"/>
        <v>0</v>
      </c>
      <c r="O132" s="186">
        <f t="shared" ca="1" si="35"/>
        <v>0</v>
      </c>
      <c r="P132" s="186">
        <f t="shared" ca="1" si="36"/>
        <v>0</v>
      </c>
      <c r="Q132" s="186">
        <f t="shared" ca="1" si="37"/>
        <v>0</v>
      </c>
    </row>
    <row r="133" spans="1:17" ht="19.5" thickBot="1">
      <c r="A133" s="53">
        <v>122</v>
      </c>
      <c r="B133" s="54">
        <f t="shared" ca="1" si="41"/>
        <v>0</v>
      </c>
      <c r="C133" s="55">
        <f ca="1">B132*$D$4</f>
        <v>0</v>
      </c>
      <c r="D133" s="56">
        <f t="shared" ca="1" si="31"/>
        <v>0</v>
      </c>
      <c r="E133" s="55">
        <f t="shared" ref="E133:E138" ca="1" si="53">IF(OR(C$6&gt;10,C133&lt;0.01),0,C$8-C133)</f>
        <v>0</v>
      </c>
      <c r="F133" s="56">
        <f t="shared" ca="1" si="49"/>
        <v>0</v>
      </c>
      <c r="G133" s="55">
        <f t="shared" ca="1" si="38"/>
        <v>0</v>
      </c>
      <c r="H133" s="53">
        <f t="shared" ca="1" si="39"/>
        <v>0</v>
      </c>
      <c r="J133" s="49">
        <f t="shared" si="43"/>
        <v>114</v>
      </c>
      <c r="K133" s="54">
        <f t="shared" ca="1" si="40"/>
        <v>0</v>
      </c>
      <c r="L133" s="55">
        <f t="shared" ca="1" si="32"/>
        <v>0</v>
      </c>
      <c r="M133" s="56">
        <f t="shared" ca="1" si="33"/>
        <v>0</v>
      </c>
      <c r="N133" s="54">
        <f t="shared" ca="1" si="34"/>
        <v>0</v>
      </c>
      <c r="O133" s="186">
        <f t="shared" ca="1" si="35"/>
        <v>0</v>
      </c>
      <c r="P133" s="186">
        <f t="shared" ca="1" si="36"/>
        <v>0</v>
      </c>
      <c r="Q133" s="186">
        <f t="shared" ca="1" si="37"/>
        <v>0</v>
      </c>
    </row>
    <row r="134" spans="1:17" ht="19.5" thickBot="1">
      <c r="A134" s="53">
        <v>123</v>
      </c>
      <c r="B134" s="54">
        <f t="shared" ca="1" si="41"/>
        <v>0</v>
      </c>
      <c r="C134" s="55">
        <f ca="1">IF(+$D$7=4,0,B133*$D$4)</f>
        <v>0</v>
      </c>
      <c r="D134" s="56">
        <f t="shared" ca="1" si="31"/>
        <v>0</v>
      </c>
      <c r="E134" s="55">
        <f t="shared" ca="1" si="53"/>
        <v>0</v>
      </c>
      <c r="F134" s="56">
        <f t="shared" ca="1" si="49"/>
        <v>0</v>
      </c>
      <c r="G134" s="55">
        <f t="shared" ca="1" si="38"/>
        <v>0</v>
      </c>
      <c r="H134" s="53">
        <f t="shared" ca="1" si="39"/>
        <v>0</v>
      </c>
      <c r="J134" s="49">
        <f t="shared" si="43"/>
        <v>115</v>
      </c>
      <c r="K134" s="54">
        <f t="shared" ca="1" si="40"/>
        <v>0</v>
      </c>
      <c r="L134" s="55">
        <f t="shared" ca="1" si="32"/>
        <v>0</v>
      </c>
      <c r="M134" s="56">
        <f t="shared" ca="1" si="33"/>
        <v>0</v>
      </c>
      <c r="N134" s="54">
        <f t="shared" ca="1" si="34"/>
        <v>0</v>
      </c>
      <c r="O134" s="186">
        <f t="shared" ca="1" si="35"/>
        <v>0</v>
      </c>
      <c r="P134" s="186">
        <f t="shared" ca="1" si="36"/>
        <v>0</v>
      </c>
      <c r="Q134" s="186">
        <f t="shared" ca="1" si="37"/>
        <v>0</v>
      </c>
    </row>
    <row r="135" spans="1:17" ht="19.5" thickBot="1">
      <c r="A135" s="53">
        <v>124</v>
      </c>
      <c r="B135" s="54">
        <f t="shared" ca="1" si="41"/>
        <v>0</v>
      </c>
      <c r="C135" s="55">
        <f ca="1">IF(+$D$7=4,0,B134*$D$4)</f>
        <v>0</v>
      </c>
      <c r="D135" s="56">
        <f t="shared" ca="1" si="31"/>
        <v>0</v>
      </c>
      <c r="E135" s="55">
        <f t="shared" ca="1" si="53"/>
        <v>0</v>
      </c>
      <c r="F135" s="56">
        <f t="shared" ca="1" si="49"/>
        <v>0</v>
      </c>
      <c r="G135" s="55">
        <f t="shared" ca="1" si="38"/>
        <v>0</v>
      </c>
      <c r="H135" s="53">
        <f t="shared" ca="1" si="39"/>
        <v>0</v>
      </c>
      <c r="J135" s="49">
        <f t="shared" si="43"/>
        <v>116</v>
      </c>
      <c r="K135" s="54">
        <f t="shared" ca="1" si="40"/>
        <v>0</v>
      </c>
      <c r="L135" s="55">
        <f t="shared" ca="1" si="32"/>
        <v>0</v>
      </c>
      <c r="M135" s="56">
        <f t="shared" ca="1" si="33"/>
        <v>0</v>
      </c>
      <c r="N135" s="54">
        <f t="shared" ca="1" si="34"/>
        <v>0</v>
      </c>
      <c r="O135" s="186">
        <f t="shared" ca="1" si="35"/>
        <v>0</v>
      </c>
      <c r="P135" s="186">
        <f t="shared" ca="1" si="36"/>
        <v>0</v>
      </c>
      <c r="Q135" s="186">
        <f t="shared" ca="1" si="37"/>
        <v>0</v>
      </c>
    </row>
    <row r="136" spans="1:17" ht="19.5" thickBot="1">
      <c r="A136" s="53">
        <v>125</v>
      </c>
      <c r="B136" s="54">
        <f t="shared" ca="1" si="41"/>
        <v>0</v>
      </c>
      <c r="C136" s="55">
        <f ca="1">B135*$D$4</f>
        <v>0</v>
      </c>
      <c r="D136" s="56">
        <f t="shared" ca="1" si="31"/>
        <v>0</v>
      </c>
      <c r="E136" s="55">
        <f t="shared" ca="1" si="53"/>
        <v>0</v>
      </c>
      <c r="F136" s="56">
        <f t="shared" ca="1" si="49"/>
        <v>0</v>
      </c>
      <c r="G136" s="55">
        <f t="shared" ca="1" si="38"/>
        <v>0</v>
      </c>
      <c r="H136" s="53">
        <f t="shared" ca="1" si="39"/>
        <v>0</v>
      </c>
      <c r="J136" s="49">
        <f t="shared" si="43"/>
        <v>117</v>
      </c>
      <c r="K136" s="54">
        <f t="shared" ca="1" si="40"/>
        <v>0</v>
      </c>
      <c r="L136" s="55">
        <f t="shared" ca="1" si="32"/>
        <v>0</v>
      </c>
      <c r="M136" s="56">
        <f t="shared" ca="1" si="33"/>
        <v>0</v>
      </c>
      <c r="N136" s="54">
        <f t="shared" ca="1" si="34"/>
        <v>0</v>
      </c>
      <c r="O136" s="186">
        <f t="shared" ca="1" si="35"/>
        <v>0</v>
      </c>
      <c r="P136" s="186">
        <f t="shared" ca="1" si="36"/>
        <v>0</v>
      </c>
      <c r="Q136" s="186">
        <f t="shared" ca="1" si="37"/>
        <v>0</v>
      </c>
    </row>
    <row r="137" spans="1:17" ht="19.5" thickBot="1">
      <c r="A137" s="53">
        <v>126</v>
      </c>
      <c r="B137" s="54">
        <f t="shared" ca="1" si="41"/>
        <v>0</v>
      </c>
      <c r="C137" s="55">
        <f ca="1">IF(+$D$7=4,0,B136*$D$4)</f>
        <v>0</v>
      </c>
      <c r="D137" s="56">
        <f t="shared" ca="1" si="31"/>
        <v>0</v>
      </c>
      <c r="E137" s="55">
        <f t="shared" ca="1" si="53"/>
        <v>0</v>
      </c>
      <c r="F137" s="56">
        <f t="shared" ca="1" si="49"/>
        <v>0</v>
      </c>
      <c r="G137" s="55">
        <f t="shared" ca="1" si="38"/>
        <v>0</v>
      </c>
      <c r="H137" s="53">
        <f t="shared" ca="1" si="39"/>
        <v>0</v>
      </c>
      <c r="J137" s="49">
        <f t="shared" si="43"/>
        <v>118</v>
      </c>
      <c r="K137" s="54">
        <f t="shared" ca="1" si="40"/>
        <v>0</v>
      </c>
      <c r="L137" s="55">
        <f t="shared" ca="1" si="32"/>
        <v>0</v>
      </c>
      <c r="M137" s="56">
        <f t="shared" ca="1" si="33"/>
        <v>0</v>
      </c>
      <c r="N137" s="54">
        <f t="shared" ca="1" si="34"/>
        <v>0</v>
      </c>
      <c r="O137" s="186">
        <f t="shared" ca="1" si="35"/>
        <v>0</v>
      </c>
      <c r="P137" s="186">
        <f t="shared" ca="1" si="36"/>
        <v>0</v>
      </c>
      <c r="Q137" s="186">
        <f t="shared" ca="1" si="37"/>
        <v>0</v>
      </c>
    </row>
    <row r="138" spans="1:17" ht="19.5" thickBot="1">
      <c r="A138" s="53">
        <v>127</v>
      </c>
      <c r="B138" s="54">
        <f t="shared" ca="1" si="41"/>
        <v>0</v>
      </c>
      <c r="C138" s="55">
        <f ca="1">IF(+$D$7=4,0,B137*$D$4)</f>
        <v>0</v>
      </c>
      <c r="D138" s="56">
        <f t="shared" ca="1" si="31"/>
        <v>0</v>
      </c>
      <c r="E138" s="55">
        <f t="shared" ca="1" si="53"/>
        <v>0</v>
      </c>
      <c r="F138" s="56">
        <f t="shared" ca="1" si="49"/>
        <v>0</v>
      </c>
      <c r="G138" s="55">
        <f t="shared" ca="1" si="38"/>
        <v>0</v>
      </c>
      <c r="H138" s="53">
        <f t="shared" ca="1" si="39"/>
        <v>0</v>
      </c>
      <c r="J138" s="49">
        <f t="shared" si="43"/>
        <v>119</v>
      </c>
      <c r="K138" s="54">
        <f t="shared" ca="1" si="40"/>
        <v>0</v>
      </c>
      <c r="L138" s="55">
        <f t="shared" ca="1" si="32"/>
        <v>0</v>
      </c>
      <c r="M138" s="56">
        <f t="shared" ca="1" si="33"/>
        <v>0</v>
      </c>
      <c r="N138" s="54">
        <f t="shared" ca="1" si="34"/>
        <v>0</v>
      </c>
      <c r="O138" s="186">
        <f t="shared" ca="1" si="35"/>
        <v>0</v>
      </c>
      <c r="P138" s="186">
        <f t="shared" ca="1" si="36"/>
        <v>0</v>
      </c>
      <c r="Q138" s="186">
        <f t="shared" ca="1" si="37"/>
        <v>0</v>
      </c>
    </row>
    <row r="139" spans="1:17" ht="19.5" thickBot="1">
      <c r="A139" s="53">
        <v>128</v>
      </c>
      <c r="B139" s="54">
        <f t="shared" ca="1" si="41"/>
        <v>0</v>
      </c>
      <c r="C139" s="55">
        <f ca="1">B138*$D$4</f>
        <v>0</v>
      </c>
      <c r="D139" s="56">
        <f t="shared" ca="1" si="31"/>
        <v>0</v>
      </c>
      <c r="E139" s="55">
        <f t="shared" ref="E139:E144" ca="1" si="54">IF(OR(C$6&gt;10.5,C139&lt;0.01),0,C$8-C139)</f>
        <v>0</v>
      </c>
      <c r="F139" s="56">
        <f t="shared" ca="1" si="49"/>
        <v>0</v>
      </c>
      <c r="G139" s="55">
        <f t="shared" ca="1" si="38"/>
        <v>0</v>
      </c>
      <c r="H139" s="53">
        <f t="shared" ca="1" si="39"/>
        <v>0</v>
      </c>
      <c r="J139" s="49">
        <f t="shared" si="43"/>
        <v>120</v>
      </c>
      <c r="K139" s="54">
        <f t="shared" ca="1" si="40"/>
        <v>0</v>
      </c>
      <c r="L139" s="55">
        <f t="shared" ca="1" si="32"/>
        <v>0</v>
      </c>
      <c r="M139" s="56">
        <f t="shared" ca="1" si="33"/>
        <v>0</v>
      </c>
      <c r="N139" s="54">
        <f t="shared" ca="1" si="34"/>
        <v>0</v>
      </c>
      <c r="O139" s="186">
        <f t="shared" ca="1" si="35"/>
        <v>0</v>
      </c>
      <c r="P139" s="186">
        <f t="shared" ca="1" si="36"/>
        <v>0</v>
      </c>
      <c r="Q139" s="186">
        <f t="shared" ca="1" si="37"/>
        <v>0</v>
      </c>
    </row>
    <row r="140" spans="1:17" ht="19.5" thickBot="1">
      <c r="A140" s="53">
        <v>129</v>
      </c>
      <c r="B140" s="54">
        <f t="shared" ca="1" si="41"/>
        <v>0</v>
      </c>
      <c r="C140" s="55">
        <f ca="1">IF(+$D$7=4,0,B139*$D$4)</f>
        <v>0</v>
      </c>
      <c r="D140" s="56">
        <f t="shared" ref="D140:D187" ca="1" si="55">IF(B140=0,0,D139+C140)</f>
        <v>0</v>
      </c>
      <c r="E140" s="55">
        <f t="shared" ca="1" si="54"/>
        <v>0</v>
      </c>
      <c r="F140" s="56">
        <f t="shared" ca="1" si="49"/>
        <v>0</v>
      </c>
      <c r="G140" s="55">
        <f t="shared" ca="1" si="38"/>
        <v>0</v>
      </c>
      <c r="H140" s="53">
        <f t="shared" ca="1" si="39"/>
        <v>0</v>
      </c>
      <c r="J140" s="49">
        <f t="shared" si="43"/>
        <v>121</v>
      </c>
      <c r="K140" s="54">
        <f t="shared" ca="1" si="40"/>
        <v>0</v>
      </c>
      <c r="L140" s="55">
        <f t="shared" ref="L140:L191" ca="1" si="56">VLOOKUP($J140,$A$11:$H$191,3,0)</f>
        <v>0</v>
      </c>
      <c r="M140" s="56">
        <f t="shared" ref="M140:M191" ca="1" si="57">VLOOKUP($J140,$A$11:$H$191,4,0)</f>
        <v>0</v>
      </c>
      <c r="N140" s="54">
        <f t="shared" ref="N140:N191" ca="1" si="58">VLOOKUP($J140,$A$11:$H$191,5,0)</f>
        <v>0</v>
      </c>
      <c r="O140" s="186">
        <f t="shared" ref="O140:O191" ca="1" si="59">VLOOKUP($J140,$A$11:$H$191,6,0)</f>
        <v>0</v>
      </c>
      <c r="P140" s="186">
        <f t="shared" ref="P140:P191" ca="1" si="60">VLOOKUP($J140,$A$11:$H$191,7,0)</f>
        <v>0</v>
      </c>
      <c r="Q140" s="186">
        <f t="shared" ref="Q140:Q191" ca="1" si="61">VLOOKUP($J140,$A$11:$H$191,8,0)</f>
        <v>0</v>
      </c>
    </row>
    <row r="141" spans="1:17" ht="19.5" thickBot="1">
      <c r="A141" s="53">
        <v>130</v>
      </c>
      <c r="B141" s="54">
        <f t="shared" ca="1" si="41"/>
        <v>0</v>
      </c>
      <c r="C141" s="55">
        <f ca="1">IF(+$D$7=4,0,B140*$D$4)</f>
        <v>0</v>
      </c>
      <c r="D141" s="56">
        <f t="shared" ca="1" si="55"/>
        <v>0</v>
      </c>
      <c r="E141" s="55">
        <f t="shared" ca="1" si="54"/>
        <v>0</v>
      </c>
      <c r="F141" s="56">
        <f t="shared" ca="1" si="49"/>
        <v>0</v>
      </c>
      <c r="G141" s="55">
        <f t="shared" ref="G141:G190" ca="1" si="62">C$8*H141</f>
        <v>0</v>
      </c>
      <c r="H141" s="53">
        <f t="shared" ref="H141:H191" ca="1" si="63">IF(E141=0,0,A141-D$6)</f>
        <v>0</v>
      </c>
      <c r="J141" s="49">
        <f t="shared" si="43"/>
        <v>122</v>
      </c>
      <c r="K141" s="54">
        <f t="shared" ref="K141:K191" ca="1" si="64">VLOOKUP(J141,$A$11:$H$191,2,0)</f>
        <v>0</v>
      </c>
      <c r="L141" s="55">
        <f t="shared" ca="1" si="56"/>
        <v>0</v>
      </c>
      <c r="M141" s="56">
        <f t="shared" ca="1" si="57"/>
        <v>0</v>
      </c>
      <c r="N141" s="54">
        <f t="shared" ca="1" si="58"/>
        <v>0</v>
      </c>
      <c r="O141" s="186">
        <f t="shared" ca="1" si="59"/>
        <v>0</v>
      </c>
      <c r="P141" s="186">
        <f t="shared" ca="1" si="60"/>
        <v>0</v>
      </c>
      <c r="Q141" s="186">
        <f t="shared" ca="1" si="61"/>
        <v>0</v>
      </c>
    </row>
    <row r="142" spans="1:17" ht="19.5" thickBot="1">
      <c r="A142" s="53">
        <v>131</v>
      </c>
      <c r="B142" s="54">
        <f t="shared" ref="B142:B187" ca="1" si="65">IF(B141&lt;1,0,B141-E142)</f>
        <v>0</v>
      </c>
      <c r="C142" s="55">
        <f ca="1">B141*$D$4</f>
        <v>0</v>
      </c>
      <c r="D142" s="56">
        <f t="shared" ca="1" si="55"/>
        <v>0</v>
      </c>
      <c r="E142" s="55">
        <f t="shared" ca="1" si="54"/>
        <v>0</v>
      </c>
      <c r="F142" s="56">
        <f t="shared" ca="1" si="49"/>
        <v>0</v>
      </c>
      <c r="G142" s="55">
        <f t="shared" ca="1" si="62"/>
        <v>0</v>
      </c>
      <c r="H142" s="53">
        <f t="shared" ca="1" si="63"/>
        <v>0</v>
      </c>
      <c r="J142" s="49">
        <f t="shared" si="43"/>
        <v>123</v>
      </c>
      <c r="K142" s="54">
        <f t="shared" ca="1" si="64"/>
        <v>0</v>
      </c>
      <c r="L142" s="55">
        <f t="shared" ca="1" si="56"/>
        <v>0</v>
      </c>
      <c r="M142" s="56">
        <f t="shared" ca="1" si="57"/>
        <v>0</v>
      </c>
      <c r="N142" s="54">
        <f t="shared" ca="1" si="58"/>
        <v>0</v>
      </c>
      <c r="O142" s="186">
        <f t="shared" ca="1" si="59"/>
        <v>0</v>
      </c>
      <c r="P142" s="186">
        <f t="shared" ca="1" si="60"/>
        <v>0</v>
      </c>
      <c r="Q142" s="186">
        <f t="shared" ca="1" si="61"/>
        <v>0</v>
      </c>
    </row>
    <row r="143" spans="1:17" ht="19.5" thickBot="1">
      <c r="A143" s="53">
        <v>132</v>
      </c>
      <c r="B143" s="54">
        <f t="shared" ca="1" si="65"/>
        <v>0</v>
      </c>
      <c r="C143" s="55">
        <f ca="1">IF(+$D$7=4,0,B142*$D$4)</f>
        <v>0</v>
      </c>
      <c r="D143" s="56">
        <f t="shared" ca="1" si="55"/>
        <v>0</v>
      </c>
      <c r="E143" s="55">
        <f t="shared" ca="1" si="54"/>
        <v>0</v>
      </c>
      <c r="F143" s="56">
        <f t="shared" ca="1" si="49"/>
        <v>0</v>
      </c>
      <c r="G143" s="55">
        <f t="shared" ca="1" si="62"/>
        <v>0</v>
      </c>
      <c r="H143" s="53">
        <f t="shared" ca="1" si="63"/>
        <v>0</v>
      </c>
      <c r="J143" s="49">
        <f t="shared" si="43"/>
        <v>124</v>
      </c>
      <c r="K143" s="54">
        <f t="shared" ca="1" si="64"/>
        <v>0</v>
      </c>
      <c r="L143" s="55">
        <f t="shared" ca="1" si="56"/>
        <v>0</v>
      </c>
      <c r="M143" s="56">
        <f t="shared" ca="1" si="57"/>
        <v>0</v>
      </c>
      <c r="N143" s="54">
        <f t="shared" ca="1" si="58"/>
        <v>0</v>
      </c>
      <c r="O143" s="186">
        <f t="shared" ca="1" si="59"/>
        <v>0</v>
      </c>
      <c r="P143" s="186">
        <f t="shared" ca="1" si="60"/>
        <v>0</v>
      </c>
      <c r="Q143" s="186">
        <f t="shared" ca="1" si="61"/>
        <v>0</v>
      </c>
    </row>
    <row r="144" spans="1:17" ht="19.5" thickBot="1">
      <c r="A144" s="53">
        <v>133</v>
      </c>
      <c r="B144" s="54">
        <f t="shared" ca="1" si="65"/>
        <v>0</v>
      </c>
      <c r="C144" s="55">
        <f ca="1">IF(+$D$7=4,0,B143*$D$4)</f>
        <v>0</v>
      </c>
      <c r="D144" s="56">
        <f t="shared" ca="1" si="55"/>
        <v>0</v>
      </c>
      <c r="E144" s="55">
        <f t="shared" ca="1" si="54"/>
        <v>0</v>
      </c>
      <c r="F144" s="56">
        <f t="shared" ca="1" si="49"/>
        <v>0</v>
      </c>
      <c r="G144" s="55">
        <f t="shared" ca="1" si="62"/>
        <v>0</v>
      </c>
      <c r="H144" s="53">
        <f t="shared" ca="1" si="63"/>
        <v>0</v>
      </c>
      <c r="J144" s="49">
        <f t="shared" ref="J144:J191" si="66">IF($A144=$F$4,1,IF($A144&gt;$F$4,$J143+1,0))</f>
        <v>125</v>
      </c>
      <c r="K144" s="54">
        <f t="shared" ca="1" si="64"/>
        <v>0</v>
      </c>
      <c r="L144" s="55">
        <f t="shared" ca="1" si="56"/>
        <v>0</v>
      </c>
      <c r="M144" s="56">
        <f t="shared" ca="1" si="57"/>
        <v>0</v>
      </c>
      <c r="N144" s="54">
        <f t="shared" ca="1" si="58"/>
        <v>0</v>
      </c>
      <c r="O144" s="186">
        <f t="shared" ca="1" si="59"/>
        <v>0</v>
      </c>
      <c r="P144" s="186">
        <f t="shared" ca="1" si="60"/>
        <v>0</v>
      </c>
      <c r="Q144" s="186">
        <f t="shared" ca="1" si="61"/>
        <v>0</v>
      </c>
    </row>
    <row r="145" spans="1:17" ht="19.5" thickBot="1">
      <c r="A145" s="53">
        <v>134</v>
      </c>
      <c r="B145" s="54">
        <f t="shared" ca="1" si="65"/>
        <v>0</v>
      </c>
      <c r="C145" s="55">
        <f ca="1">B144*$D$4</f>
        <v>0</v>
      </c>
      <c r="D145" s="56">
        <f t="shared" ca="1" si="55"/>
        <v>0</v>
      </c>
      <c r="E145" s="55">
        <f t="shared" ref="E145:E150" ca="1" si="67">IF(OR(C$6&gt;11,C145&lt;0.01),0,C$8-C145)</f>
        <v>0</v>
      </c>
      <c r="F145" s="56">
        <f t="shared" ca="1" si="49"/>
        <v>0</v>
      </c>
      <c r="G145" s="55">
        <f t="shared" ca="1" si="62"/>
        <v>0</v>
      </c>
      <c r="H145" s="53">
        <f t="shared" ca="1" si="63"/>
        <v>0</v>
      </c>
      <c r="J145" s="49">
        <f t="shared" si="66"/>
        <v>126</v>
      </c>
      <c r="K145" s="54">
        <f t="shared" ca="1" si="64"/>
        <v>0</v>
      </c>
      <c r="L145" s="55">
        <f t="shared" ca="1" si="56"/>
        <v>0</v>
      </c>
      <c r="M145" s="56">
        <f t="shared" ca="1" si="57"/>
        <v>0</v>
      </c>
      <c r="N145" s="54">
        <f t="shared" ca="1" si="58"/>
        <v>0</v>
      </c>
      <c r="O145" s="186">
        <f t="shared" ca="1" si="59"/>
        <v>0</v>
      </c>
      <c r="P145" s="186">
        <f t="shared" ca="1" si="60"/>
        <v>0</v>
      </c>
      <c r="Q145" s="186">
        <f t="shared" ca="1" si="61"/>
        <v>0</v>
      </c>
    </row>
    <row r="146" spans="1:17" ht="19.5" thickBot="1">
      <c r="A146" s="53">
        <v>135</v>
      </c>
      <c r="B146" s="54">
        <f t="shared" ca="1" si="65"/>
        <v>0</v>
      </c>
      <c r="C146" s="55">
        <f ca="1">IF(+$D$7=4,0,B145*$D$4)</f>
        <v>0</v>
      </c>
      <c r="D146" s="56">
        <f t="shared" ca="1" si="55"/>
        <v>0</v>
      </c>
      <c r="E146" s="55">
        <f t="shared" ca="1" si="67"/>
        <v>0</v>
      </c>
      <c r="F146" s="56">
        <f t="shared" ca="1" si="49"/>
        <v>0</v>
      </c>
      <c r="G146" s="55">
        <f t="shared" ca="1" si="62"/>
        <v>0</v>
      </c>
      <c r="H146" s="53">
        <f t="shared" ca="1" si="63"/>
        <v>0</v>
      </c>
      <c r="J146" s="49">
        <f t="shared" si="66"/>
        <v>127</v>
      </c>
      <c r="K146" s="54">
        <f t="shared" ca="1" si="64"/>
        <v>0</v>
      </c>
      <c r="L146" s="55">
        <f t="shared" ca="1" si="56"/>
        <v>0</v>
      </c>
      <c r="M146" s="56">
        <f t="shared" ca="1" si="57"/>
        <v>0</v>
      </c>
      <c r="N146" s="54">
        <f t="shared" ca="1" si="58"/>
        <v>0</v>
      </c>
      <c r="O146" s="186">
        <f t="shared" ca="1" si="59"/>
        <v>0</v>
      </c>
      <c r="P146" s="186">
        <f t="shared" ca="1" si="60"/>
        <v>0</v>
      </c>
      <c r="Q146" s="186">
        <f t="shared" ca="1" si="61"/>
        <v>0</v>
      </c>
    </row>
    <row r="147" spans="1:17" ht="19.5" thickBot="1">
      <c r="A147" s="53">
        <v>136</v>
      </c>
      <c r="B147" s="54">
        <f t="shared" ca="1" si="65"/>
        <v>0</v>
      </c>
      <c r="C147" s="55">
        <f ca="1">IF(+$D$7=4,0,B146*$D$4)</f>
        <v>0</v>
      </c>
      <c r="D147" s="56">
        <f t="shared" ca="1" si="55"/>
        <v>0</v>
      </c>
      <c r="E147" s="55">
        <f t="shared" ca="1" si="67"/>
        <v>0</v>
      </c>
      <c r="F147" s="56">
        <f t="shared" ca="1" si="49"/>
        <v>0</v>
      </c>
      <c r="G147" s="55">
        <f t="shared" ca="1" si="62"/>
        <v>0</v>
      </c>
      <c r="H147" s="53">
        <f t="shared" ca="1" si="63"/>
        <v>0</v>
      </c>
      <c r="J147" s="49">
        <f t="shared" si="66"/>
        <v>128</v>
      </c>
      <c r="K147" s="54">
        <f t="shared" ca="1" si="64"/>
        <v>0</v>
      </c>
      <c r="L147" s="55">
        <f t="shared" ca="1" si="56"/>
        <v>0</v>
      </c>
      <c r="M147" s="56">
        <f t="shared" ca="1" si="57"/>
        <v>0</v>
      </c>
      <c r="N147" s="54">
        <f t="shared" ca="1" si="58"/>
        <v>0</v>
      </c>
      <c r="O147" s="186">
        <f t="shared" ca="1" si="59"/>
        <v>0</v>
      </c>
      <c r="P147" s="186">
        <f t="shared" ca="1" si="60"/>
        <v>0</v>
      </c>
      <c r="Q147" s="186">
        <f t="shared" ca="1" si="61"/>
        <v>0</v>
      </c>
    </row>
    <row r="148" spans="1:17" ht="19.5" thickBot="1">
      <c r="A148" s="53">
        <v>137</v>
      </c>
      <c r="B148" s="54">
        <f t="shared" ca="1" si="65"/>
        <v>0</v>
      </c>
      <c r="C148" s="55">
        <f ca="1">B147*$D$4</f>
        <v>0</v>
      </c>
      <c r="D148" s="56">
        <f t="shared" ca="1" si="55"/>
        <v>0</v>
      </c>
      <c r="E148" s="55">
        <f t="shared" ca="1" si="67"/>
        <v>0</v>
      </c>
      <c r="F148" s="56">
        <f t="shared" ca="1" si="49"/>
        <v>0</v>
      </c>
      <c r="G148" s="55">
        <f t="shared" ca="1" si="62"/>
        <v>0</v>
      </c>
      <c r="H148" s="53">
        <f t="shared" ca="1" si="63"/>
        <v>0</v>
      </c>
      <c r="J148" s="49">
        <f t="shared" si="66"/>
        <v>129</v>
      </c>
      <c r="K148" s="54">
        <f t="shared" ca="1" si="64"/>
        <v>0</v>
      </c>
      <c r="L148" s="55">
        <f t="shared" ca="1" si="56"/>
        <v>0</v>
      </c>
      <c r="M148" s="56">
        <f t="shared" ca="1" si="57"/>
        <v>0</v>
      </c>
      <c r="N148" s="54">
        <f t="shared" ca="1" si="58"/>
        <v>0</v>
      </c>
      <c r="O148" s="186">
        <f t="shared" ca="1" si="59"/>
        <v>0</v>
      </c>
      <c r="P148" s="186">
        <f t="shared" ca="1" si="60"/>
        <v>0</v>
      </c>
      <c r="Q148" s="186">
        <f t="shared" ca="1" si="61"/>
        <v>0</v>
      </c>
    </row>
    <row r="149" spans="1:17" ht="19.5" thickBot="1">
      <c r="A149" s="53">
        <v>138</v>
      </c>
      <c r="B149" s="54">
        <f t="shared" ca="1" si="65"/>
        <v>0</v>
      </c>
      <c r="C149" s="55">
        <f ca="1">IF(+$D$7=4,0,B148*$D$4)</f>
        <v>0</v>
      </c>
      <c r="D149" s="56">
        <f t="shared" ca="1" si="55"/>
        <v>0</v>
      </c>
      <c r="E149" s="55">
        <f t="shared" ca="1" si="67"/>
        <v>0</v>
      </c>
      <c r="F149" s="56">
        <f t="shared" ca="1" si="49"/>
        <v>0</v>
      </c>
      <c r="G149" s="55">
        <f t="shared" ca="1" si="62"/>
        <v>0</v>
      </c>
      <c r="H149" s="53">
        <f t="shared" ca="1" si="63"/>
        <v>0</v>
      </c>
      <c r="J149" s="49">
        <f t="shared" si="66"/>
        <v>130</v>
      </c>
      <c r="K149" s="54">
        <f t="shared" ca="1" si="64"/>
        <v>0</v>
      </c>
      <c r="L149" s="55">
        <f t="shared" ca="1" si="56"/>
        <v>0</v>
      </c>
      <c r="M149" s="56">
        <f t="shared" ca="1" si="57"/>
        <v>0</v>
      </c>
      <c r="N149" s="54">
        <f t="shared" ca="1" si="58"/>
        <v>0</v>
      </c>
      <c r="O149" s="186">
        <f t="shared" ca="1" si="59"/>
        <v>0</v>
      </c>
      <c r="P149" s="186">
        <f t="shared" ca="1" si="60"/>
        <v>0</v>
      </c>
      <c r="Q149" s="186">
        <f t="shared" ca="1" si="61"/>
        <v>0</v>
      </c>
    </row>
    <row r="150" spans="1:17" ht="19.5" thickBot="1">
      <c r="A150" s="53">
        <v>139</v>
      </c>
      <c r="B150" s="54">
        <f t="shared" ca="1" si="65"/>
        <v>0</v>
      </c>
      <c r="C150" s="55">
        <f ca="1">IF(+$D$7=4,0,B149*$D$4)</f>
        <v>0</v>
      </c>
      <c r="D150" s="56">
        <f t="shared" ca="1" si="55"/>
        <v>0</v>
      </c>
      <c r="E150" s="55">
        <f t="shared" ca="1" si="67"/>
        <v>0</v>
      </c>
      <c r="F150" s="56">
        <f t="shared" ca="1" si="49"/>
        <v>0</v>
      </c>
      <c r="G150" s="55">
        <f t="shared" ca="1" si="62"/>
        <v>0</v>
      </c>
      <c r="H150" s="53">
        <f t="shared" ca="1" si="63"/>
        <v>0</v>
      </c>
      <c r="J150" s="49">
        <f t="shared" si="66"/>
        <v>131</v>
      </c>
      <c r="K150" s="54">
        <f t="shared" ca="1" si="64"/>
        <v>0</v>
      </c>
      <c r="L150" s="55">
        <f t="shared" ca="1" si="56"/>
        <v>0</v>
      </c>
      <c r="M150" s="56">
        <f t="shared" ca="1" si="57"/>
        <v>0</v>
      </c>
      <c r="N150" s="54">
        <f t="shared" ca="1" si="58"/>
        <v>0</v>
      </c>
      <c r="O150" s="186">
        <f t="shared" ca="1" si="59"/>
        <v>0</v>
      </c>
      <c r="P150" s="186">
        <f t="shared" ca="1" si="60"/>
        <v>0</v>
      </c>
      <c r="Q150" s="186">
        <f t="shared" ca="1" si="61"/>
        <v>0</v>
      </c>
    </row>
    <row r="151" spans="1:17" ht="19.5" thickBot="1">
      <c r="A151" s="53">
        <v>140</v>
      </c>
      <c r="B151" s="54">
        <f t="shared" ca="1" si="65"/>
        <v>0</v>
      </c>
      <c r="C151" s="55">
        <f ca="1">B150*$D$4</f>
        <v>0</v>
      </c>
      <c r="D151" s="56">
        <f t="shared" ca="1" si="55"/>
        <v>0</v>
      </c>
      <c r="E151" s="55">
        <f t="shared" ref="E151:E156" ca="1" si="68">IF(OR(C$6&gt;11.5,C151&lt;0.01),0,C$8-C151)</f>
        <v>0</v>
      </c>
      <c r="F151" s="56">
        <f t="shared" ca="1" si="49"/>
        <v>0</v>
      </c>
      <c r="G151" s="55">
        <f t="shared" ca="1" si="62"/>
        <v>0</v>
      </c>
      <c r="H151" s="53">
        <f t="shared" ca="1" si="63"/>
        <v>0</v>
      </c>
      <c r="J151" s="49">
        <f t="shared" si="66"/>
        <v>132</v>
      </c>
      <c r="K151" s="54">
        <f t="shared" ca="1" si="64"/>
        <v>0</v>
      </c>
      <c r="L151" s="55">
        <f t="shared" ca="1" si="56"/>
        <v>0</v>
      </c>
      <c r="M151" s="56">
        <f t="shared" ca="1" si="57"/>
        <v>0</v>
      </c>
      <c r="N151" s="54">
        <f t="shared" ca="1" si="58"/>
        <v>0</v>
      </c>
      <c r="O151" s="186">
        <f t="shared" ca="1" si="59"/>
        <v>0</v>
      </c>
      <c r="P151" s="186">
        <f t="shared" ca="1" si="60"/>
        <v>0</v>
      </c>
      <c r="Q151" s="186">
        <f t="shared" ca="1" si="61"/>
        <v>0</v>
      </c>
    </row>
    <row r="152" spans="1:17" ht="19.5" thickBot="1">
      <c r="A152" s="53">
        <v>141</v>
      </c>
      <c r="B152" s="54">
        <f t="shared" ca="1" si="65"/>
        <v>0</v>
      </c>
      <c r="C152" s="55">
        <f ca="1">IF(+$D$7=4,0,B151*$D$4)</f>
        <v>0</v>
      </c>
      <c r="D152" s="56">
        <f t="shared" ca="1" si="55"/>
        <v>0</v>
      </c>
      <c r="E152" s="55">
        <f t="shared" ca="1" si="68"/>
        <v>0</v>
      </c>
      <c r="F152" s="56">
        <f t="shared" ca="1" si="49"/>
        <v>0</v>
      </c>
      <c r="G152" s="55">
        <f t="shared" ca="1" si="62"/>
        <v>0</v>
      </c>
      <c r="H152" s="53">
        <f t="shared" ca="1" si="63"/>
        <v>0</v>
      </c>
      <c r="J152" s="49">
        <f t="shared" si="66"/>
        <v>133</v>
      </c>
      <c r="K152" s="54">
        <f t="shared" ca="1" si="64"/>
        <v>0</v>
      </c>
      <c r="L152" s="55">
        <f t="shared" ca="1" si="56"/>
        <v>0</v>
      </c>
      <c r="M152" s="56">
        <f t="shared" ca="1" si="57"/>
        <v>0</v>
      </c>
      <c r="N152" s="54">
        <f t="shared" ca="1" si="58"/>
        <v>0</v>
      </c>
      <c r="O152" s="186">
        <f t="shared" ca="1" si="59"/>
        <v>0</v>
      </c>
      <c r="P152" s="186">
        <f t="shared" ca="1" si="60"/>
        <v>0</v>
      </c>
      <c r="Q152" s="186">
        <f t="shared" ca="1" si="61"/>
        <v>0</v>
      </c>
    </row>
    <row r="153" spans="1:17" ht="19.5" thickBot="1">
      <c r="A153" s="53">
        <v>142</v>
      </c>
      <c r="B153" s="54">
        <f t="shared" ca="1" si="65"/>
        <v>0</v>
      </c>
      <c r="C153" s="55">
        <f ca="1">IF(+$D$7=4,0,B152*$D$4)</f>
        <v>0</v>
      </c>
      <c r="D153" s="56">
        <f t="shared" ca="1" si="55"/>
        <v>0</v>
      </c>
      <c r="E153" s="55">
        <f t="shared" ca="1" si="68"/>
        <v>0</v>
      </c>
      <c r="F153" s="56">
        <f t="shared" ca="1" si="49"/>
        <v>0</v>
      </c>
      <c r="G153" s="55">
        <f t="shared" ca="1" si="62"/>
        <v>0</v>
      </c>
      <c r="H153" s="53">
        <f t="shared" ca="1" si="63"/>
        <v>0</v>
      </c>
      <c r="J153" s="49">
        <f t="shared" si="66"/>
        <v>134</v>
      </c>
      <c r="K153" s="54">
        <f t="shared" ca="1" si="64"/>
        <v>0</v>
      </c>
      <c r="L153" s="55">
        <f t="shared" ca="1" si="56"/>
        <v>0</v>
      </c>
      <c r="M153" s="56">
        <f t="shared" ca="1" si="57"/>
        <v>0</v>
      </c>
      <c r="N153" s="54">
        <f t="shared" ca="1" si="58"/>
        <v>0</v>
      </c>
      <c r="O153" s="186">
        <f t="shared" ca="1" si="59"/>
        <v>0</v>
      </c>
      <c r="P153" s="186">
        <f t="shared" ca="1" si="60"/>
        <v>0</v>
      </c>
      <c r="Q153" s="186">
        <f t="shared" ca="1" si="61"/>
        <v>0</v>
      </c>
    </row>
    <row r="154" spans="1:17" ht="19.5" thickBot="1">
      <c r="A154" s="53">
        <v>143</v>
      </c>
      <c r="B154" s="54">
        <f t="shared" ca="1" si="65"/>
        <v>0</v>
      </c>
      <c r="C154" s="55">
        <f ca="1">B153*$D$4</f>
        <v>0</v>
      </c>
      <c r="D154" s="56">
        <f t="shared" ca="1" si="55"/>
        <v>0</v>
      </c>
      <c r="E154" s="55">
        <f t="shared" ca="1" si="68"/>
        <v>0</v>
      </c>
      <c r="F154" s="56">
        <f t="shared" ca="1" si="49"/>
        <v>0</v>
      </c>
      <c r="G154" s="55">
        <f t="shared" ca="1" si="62"/>
        <v>0</v>
      </c>
      <c r="H154" s="53">
        <f t="shared" ca="1" si="63"/>
        <v>0</v>
      </c>
      <c r="J154" s="49">
        <f t="shared" si="66"/>
        <v>135</v>
      </c>
      <c r="K154" s="54">
        <f t="shared" ca="1" si="64"/>
        <v>0</v>
      </c>
      <c r="L154" s="55">
        <f t="shared" ca="1" si="56"/>
        <v>0</v>
      </c>
      <c r="M154" s="56">
        <f t="shared" ca="1" si="57"/>
        <v>0</v>
      </c>
      <c r="N154" s="54">
        <f t="shared" ca="1" si="58"/>
        <v>0</v>
      </c>
      <c r="O154" s="186">
        <f t="shared" ca="1" si="59"/>
        <v>0</v>
      </c>
      <c r="P154" s="186">
        <f t="shared" ca="1" si="60"/>
        <v>0</v>
      </c>
      <c r="Q154" s="186">
        <f t="shared" ca="1" si="61"/>
        <v>0</v>
      </c>
    </row>
    <row r="155" spans="1:17" ht="19.5" thickBot="1">
      <c r="A155" s="53">
        <v>144</v>
      </c>
      <c r="B155" s="54">
        <f t="shared" ca="1" si="65"/>
        <v>0</v>
      </c>
      <c r="C155" s="55">
        <f ca="1">IF(+$D$7=4,0,B154*$D$4)</f>
        <v>0</v>
      </c>
      <c r="D155" s="56">
        <f t="shared" ca="1" si="55"/>
        <v>0</v>
      </c>
      <c r="E155" s="55">
        <f t="shared" ca="1" si="68"/>
        <v>0</v>
      </c>
      <c r="F155" s="56">
        <f t="shared" ca="1" si="49"/>
        <v>0</v>
      </c>
      <c r="G155" s="55">
        <f t="shared" ca="1" si="62"/>
        <v>0</v>
      </c>
      <c r="H155" s="53">
        <f t="shared" ca="1" si="63"/>
        <v>0</v>
      </c>
      <c r="J155" s="49">
        <f t="shared" si="66"/>
        <v>136</v>
      </c>
      <c r="K155" s="54">
        <f t="shared" ca="1" si="64"/>
        <v>0</v>
      </c>
      <c r="L155" s="55">
        <f t="shared" ca="1" si="56"/>
        <v>0</v>
      </c>
      <c r="M155" s="56">
        <f t="shared" ca="1" si="57"/>
        <v>0</v>
      </c>
      <c r="N155" s="54">
        <f t="shared" ca="1" si="58"/>
        <v>0</v>
      </c>
      <c r="O155" s="186">
        <f t="shared" ca="1" si="59"/>
        <v>0</v>
      </c>
      <c r="P155" s="186">
        <f t="shared" ca="1" si="60"/>
        <v>0</v>
      </c>
      <c r="Q155" s="186">
        <f t="shared" ca="1" si="61"/>
        <v>0</v>
      </c>
    </row>
    <row r="156" spans="1:17" ht="19.5" thickBot="1">
      <c r="A156" s="53">
        <v>145</v>
      </c>
      <c r="B156" s="54">
        <f t="shared" ca="1" si="65"/>
        <v>0</v>
      </c>
      <c r="C156" s="55">
        <f ca="1">IF(+$D$7=4,0,B155*$D$4)</f>
        <v>0</v>
      </c>
      <c r="D156" s="56">
        <f t="shared" ca="1" si="55"/>
        <v>0</v>
      </c>
      <c r="E156" s="55">
        <f t="shared" ca="1" si="68"/>
        <v>0</v>
      </c>
      <c r="F156" s="56">
        <f t="shared" ca="1" si="49"/>
        <v>0</v>
      </c>
      <c r="G156" s="55">
        <f t="shared" ca="1" si="62"/>
        <v>0</v>
      </c>
      <c r="H156" s="53">
        <f t="shared" ca="1" si="63"/>
        <v>0</v>
      </c>
      <c r="J156" s="49">
        <f t="shared" si="66"/>
        <v>137</v>
      </c>
      <c r="K156" s="54">
        <f t="shared" ca="1" si="64"/>
        <v>0</v>
      </c>
      <c r="L156" s="55">
        <f t="shared" ca="1" si="56"/>
        <v>0</v>
      </c>
      <c r="M156" s="56">
        <f t="shared" ca="1" si="57"/>
        <v>0</v>
      </c>
      <c r="N156" s="54">
        <f t="shared" ca="1" si="58"/>
        <v>0</v>
      </c>
      <c r="O156" s="186">
        <f t="shared" ca="1" si="59"/>
        <v>0</v>
      </c>
      <c r="P156" s="186">
        <f t="shared" ca="1" si="60"/>
        <v>0</v>
      </c>
      <c r="Q156" s="186">
        <f t="shared" ca="1" si="61"/>
        <v>0</v>
      </c>
    </row>
    <row r="157" spans="1:17" ht="19.5" thickBot="1">
      <c r="A157" s="53">
        <v>146</v>
      </c>
      <c r="B157" s="54">
        <f t="shared" ca="1" si="65"/>
        <v>0</v>
      </c>
      <c r="C157" s="55">
        <f ca="1">B156*$D$4</f>
        <v>0</v>
      </c>
      <c r="D157" s="56">
        <f t="shared" ca="1" si="55"/>
        <v>0</v>
      </c>
      <c r="E157" s="55">
        <f t="shared" ref="E157:E162" ca="1" si="69">IF(OR(C$6&gt;12,C157&lt;0.01),0,C$8-C157)</f>
        <v>0</v>
      </c>
      <c r="F157" s="56">
        <f t="shared" ca="1" si="49"/>
        <v>0</v>
      </c>
      <c r="G157" s="55">
        <f t="shared" ca="1" si="62"/>
        <v>0</v>
      </c>
      <c r="H157" s="53">
        <f t="shared" ca="1" si="63"/>
        <v>0</v>
      </c>
      <c r="J157" s="49">
        <f t="shared" si="66"/>
        <v>138</v>
      </c>
      <c r="K157" s="54">
        <f t="shared" ca="1" si="64"/>
        <v>0</v>
      </c>
      <c r="L157" s="55">
        <f t="shared" ca="1" si="56"/>
        <v>0</v>
      </c>
      <c r="M157" s="56">
        <f t="shared" ca="1" si="57"/>
        <v>0</v>
      </c>
      <c r="N157" s="54">
        <f t="shared" ca="1" si="58"/>
        <v>0</v>
      </c>
      <c r="O157" s="186">
        <f t="shared" ca="1" si="59"/>
        <v>0</v>
      </c>
      <c r="P157" s="186">
        <f t="shared" ca="1" si="60"/>
        <v>0</v>
      </c>
      <c r="Q157" s="186">
        <f t="shared" ca="1" si="61"/>
        <v>0</v>
      </c>
    </row>
    <row r="158" spans="1:17" ht="19.5" thickBot="1">
      <c r="A158" s="53">
        <v>147</v>
      </c>
      <c r="B158" s="54">
        <f t="shared" ca="1" si="65"/>
        <v>0</v>
      </c>
      <c r="C158" s="55">
        <f ca="1">IF(+$D$7=4,0,B157*$D$4)</f>
        <v>0</v>
      </c>
      <c r="D158" s="56">
        <f t="shared" ca="1" si="55"/>
        <v>0</v>
      </c>
      <c r="E158" s="55">
        <f t="shared" ca="1" si="69"/>
        <v>0</v>
      </c>
      <c r="F158" s="56">
        <f t="shared" ca="1" si="49"/>
        <v>0</v>
      </c>
      <c r="G158" s="55">
        <f t="shared" ca="1" si="62"/>
        <v>0</v>
      </c>
      <c r="H158" s="53">
        <f t="shared" ca="1" si="63"/>
        <v>0</v>
      </c>
      <c r="J158" s="49">
        <f t="shared" si="66"/>
        <v>139</v>
      </c>
      <c r="K158" s="54">
        <f t="shared" ca="1" si="64"/>
        <v>0</v>
      </c>
      <c r="L158" s="55">
        <f t="shared" ca="1" si="56"/>
        <v>0</v>
      </c>
      <c r="M158" s="56">
        <f t="shared" ca="1" si="57"/>
        <v>0</v>
      </c>
      <c r="N158" s="54">
        <f t="shared" ca="1" si="58"/>
        <v>0</v>
      </c>
      <c r="O158" s="186">
        <f t="shared" ca="1" si="59"/>
        <v>0</v>
      </c>
      <c r="P158" s="186">
        <f t="shared" ca="1" si="60"/>
        <v>0</v>
      </c>
      <c r="Q158" s="186">
        <f t="shared" ca="1" si="61"/>
        <v>0</v>
      </c>
    </row>
    <row r="159" spans="1:17" ht="19.5" thickBot="1">
      <c r="A159" s="53">
        <v>148</v>
      </c>
      <c r="B159" s="54">
        <f t="shared" ca="1" si="65"/>
        <v>0</v>
      </c>
      <c r="C159" s="55">
        <f ca="1">IF(+$D$7=4,0,B158*$D$4)</f>
        <v>0</v>
      </c>
      <c r="D159" s="56">
        <f t="shared" ca="1" si="55"/>
        <v>0</v>
      </c>
      <c r="E159" s="55">
        <f t="shared" ca="1" si="69"/>
        <v>0</v>
      </c>
      <c r="F159" s="56">
        <f t="shared" ca="1" si="49"/>
        <v>0</v>
      </c>
      <c r="G159" s="55">
        <f t="shared" ca="1" si="62"/>
        <v>0</v>
      </c>
      <c r="H159" s="53">
        <f t="shared" ca="1" si="63"/>
        <v>0</v>
      </c>
      <c r="J159" s="49">
        <f t="shared" si="66"/>
        <v>140</v>
      </c>
      <c r="K159" s="54">
        <f t="shared" ca="1" si="64"/>
        <v>0</v>
      </c>
      <c r="L159" s="55">
        <f t="shared" ca="1" si="56"/>
        <v>0</v>
      </c>
      <c r="M159" s="56">
        <f t="shared" ca="1" si="57"/>
        <v>0</v>
      </c>
      <c r="N159" s="54">
        <f t="shared" ca="1" si="58"/>
        <v>0</v>
      </c>
      <c r="O159" s="186">
        <f t="shared" ca="1" si="59"/>
        <v>0</v>
      </c>
      <c r="P159" s="186">
        <f t="shared" ca="1" si="60"/>
        <v>0</v>
      </c>
      <c r="Q159" s="186">
        <f t="shared" ca="1" si="61"/>
        <v>0</v>
      </c>
    </row>
    <row r="160" spans="1:17" ht="19.5" thickBot="1">
      <c r="A160" s="53">
        <v>149</v>
      </c>
      <c r="B160" s="54">
        <f t="shared" ca="1" si="65"/>
        <v>0</v>
      </c>
      <c r="C160" s="55">
        <f ca="1">B159*$D$4</f>
        <v>0</v>
      </c>
      <c r="D160" s="56">
        <f t="shared" ca="1" si="55"/>
        <v>0</v>
      </c>
      <c r="E160" s="55">
        <f t="shared" ca="1" si="69"/>
        <v>0</v>
      </c>
      <c r="F160" s="56">
        <f t="shared" ca="1" si="49"/>
        <v>0</v>
      </c>
      <c r="G160" s="55">
        <f t="shared" ca="1" si="62"/>
        <v>0</v>
      </c>
      <c r="H160" s="53">
        <f t="shared" ca="1" si="63"/>
        <v>0</v>
      </c>
      <c r="J160" s="49">
        <f t="shared" si="66"/>
        <v>141</v>
      </c>
      <c r="K160" s="54">
        <f t="shared" ca="1" si="64"/>
        <v>0</v>
      </c>
      <c r="L160" s="55">
        <f t="shared" ca="1" si="56"/>
        <v>0</v>
      </c>
      <c r="M160" s="56">
        <f t="shared" ca="1" si="57"/>
        <v>0</v>
      </c>
      <c r="N160" s="54">
        <f t="shared" ca="1" si="58"/>
        <v>0</v>
      </c>
      <c r="O160" s="186">
        <f t="shared" ca="1" si="59"/>
        <v>0</v>
      </c>
      <c r="P160" s="186">
        <f t="shared" ca="1" si="60"/>
        <v>0</v>
      </c>
      <c r="Q160" s="186">
        <f t="shared" ca="1" si="61"/>
        <v>0</v>
      </c>
    </row>
    <row r="161" spans="1:17" ht="19.5" thickBot="1">
      <c r="A161" s="53">
        <v>150</v>
      </c>
      <c r="B161" s="54">
        <f t="shared" ca="1" si="65"/>
        <v>0</v>
      </c>
      <c r="C161" s="55">
        <f ca="1">IF(+$D$7=4,0,B160*$D$4)</f>
        <v>0</v>
      </c>
      <c r="D161" s="56">
        <f t="shared" ca="1" si="55"/>
        <v>0</v>
      </c>
      <c r="E161" s="55">
        <f t="shared" ca="1" si="69"/>
        <v>0</v>
      </c>
      <c r="F161" s="56">
        <f t="shared" ca="1" si="49"/>
        <v>0</v>
      </c>
      <c r="G161" s="55">
        <f t="shared" ca="1" si="62"/>
        <v>0</v>
      </c>
      <c r="H161" s="53">
        <f t="shared" ca="1" si="63"/>
        <v>0</v>
      </c>
      <c r="J161" s="49">
        <f t="shared" si="66"/>
        <v>142</v>
      </c>
      <c r="K161" s="54">
        <f t="shared" ca="1" si="64"/>
        <v>0</v>
      </c>
      <c r="L161" s="55">
        <f t="shared" ca="1" si="56"/>
        <v>0</v>
      </c>
      <c r="M161" s="56">
        <f t="shared" ca="1" si="57"/>
        <v>0</v>
      </c>
      <c r="N161" s="54">
        <f t="shared" ca="1" si="58"/>
        <v>0</v>
      </c>
      <c r="O161" s="186">
        <f t="shared" ca="1" si="59"/>
        <v>0</v>
      </c>
      <c r="P161" s="186">
        <f t="shared" ca="1" si="60"/>
        <v>0</v>
      </c>
      <c r="Q161" s="186">
        <f t="shared" ca="1" si="61"/>
        <v>0</v>
      </c>
    </row>
    <row r="162" spans="1:17" ht="19.5" thickBot="1">
      <c r="A162" s="53">
        <v>151</v>
      </c>
      <c r="B162" s="54">
        <f t="shared" ca="1" si="65"/>
        <v>0</v>
      </c>
      <c r="C162" s="55">
        <f ca="1">IF(+$D$7=4,0,B161*$D$4)</f>
        <v>0</v>
      </c>
      <c r="D162" s="56">
        <f t="shared" ca="1" si="55"/>
        <v>0</v>
      </c>
      <c r="E162" s="55">
        <f t="shared" ca="1" si="69"/>
        <v>0</v>
      </c>
      <c r="F162" s="56">
        <f t="shared" ca="1" si="49"/>
        <v>0</v>
      </c>
      <c r="G162" s="55">
        <f t="shared" ca="1" si="62"/>
        <v>0</v>
      </c>
      <c r="H162" s="53">
        <f t="shared" ca="1" si="63"/>
        <v>0</v>
      </c>
      <c r="J162" s="49">
        <f t="shared" si="66"/>
        <v>143</v>
      </c>
      <c r="K162" s="54">
        <f t="shared" ca="1" si="64"/>
        <v>0</v>
      </c>
      <c r="L162" s="55">
        <f t="shared" ca="1" si="56"/>
        <v>0</v>
      </c>
      <c r="M162" s="56">
        <f t="shared" ca="1" si="57"/>
        <v>0</v>
      </c>
      <c r="N162" s="54">
        <f t="shared" ca="1" si="58"/>
        <v>0</v>
      </c>
      <c r="O162" s="186">
        <f t="shared" ca="1" si="59"/>
        <v>0</v>
      </c>
      <c r="P162" s="186">
        <f t="shared" ca="1" si="60"/>
        <v>0</v>
      </c>
      <c r="Q162" s="186">
        <f t="shared" ca="1" si="61"/>
        <v>0</v>
      </c>
    </row>
    <row r="163" spans="1:17" ht="19.5" thickBot="1">
      <c r="A163" s="53">
        <v>152</v>
      </c>
      <c r="B163" s="54">
        <f t="shared" ca="1" si="65"/>
        <v>0</v>
      </c>
      <c r="C163" s="55">
        <f ca="1">B162*$D$4</f>
        <v>0</v>
      </c>
      <c r="D163" s="56">
        <f t="shared" ca="1" si="55"/>
        <v>0</v>
      </c>
      <c r="E163" s="55">
        <f t="shared" ref="E163:E168" ca="1" si="70">IF(OR(C$6&gt;12.5,C163&lt;0.01),0,C$8-C163)</f>
        <v>0</v>
      </c>
      <c r="F163" s="56">
        <f t="shared" ca="1" si="49"/>
        <v>0</v>
      </c>
      <c r="G163" s="55">
        <f t="shared" ca="1" si="62"/>
        <v>0</v>
      </c>
      <c r="H163" s="53">
        <f t="shared" ca="1" si="63"/>
        <v>0</v>
      </c>
      <c r="J163" s="49">
        <f t="shared" si="66"/>
        <v>144</v>
      </c>
      <c r="K163" s="54">
        <f t="shared" ca="1" si="64"/>
        <v>0</v>
      </c>
      <c r="L163" s="55">
        <f t="shared" ca="1" si="56"/>
        <v>0</v>
      </c>
      <c r="M163" s="56">
        <f t="shared" ca="1" si="57"/>
        <v>0</v>
      </c>
      <c r="N163" s="54">
        <f t="shared" ca="1" si="58"/>
        <v>0</v>
      </c>
      <c r="O163" s="186">
        <f t="shared" ca="1" si="59"/>
        <v>0</v>
      </c>
      <c r="P163" s="186">
        <f t="shared" ca="1" si="60"/>
        <v>0</v>
      </c>
      <c r="Q163" s="186">
        <f t="shared" ca="1" si="61"/>
        <v>0</v>
      </c>
    </row>
    <row r="164" spans="1:17" ht="19.5" thickBot="1">
      <c r="A164" s="53">
        <v>153</v>
      </c>
      <c r="B164" s="54">
        <f t="shared" ca="1" si="65"/>
        <v>0</v>
      </c>
      <c r="C164" s="55">
        <f ca="1">IF(+$D$7=4,0,B163*$D$4)</f>
        <v>0</v>
      </c>
      <c r="D164" s="56">
        <f t="shared" ca="1" si="55"/>
        <v>0</v>
      </c>
      <c r="E164" s="55">
        <f t="shared" ca="1" si="70"/>
        <v>0</v>
      </c>
      <c r="F164" s="56">
        <f t="shared" ca="1" si="49"/>
        <v>0</v>
      </c>
      <c r="G164" s="55">
        <f t="shared" ca="1" si="62"/>
        <v>0</v>
      </c>
      <c r="H164" s="53">
        <f t="shared" ca="1" si="63"/>
        <v>0</v>
      </c>
      <c r="J164" s="49">
        <f t="shared" si="66"/>
        <v>145</v>
      </c>
      <c r="K164" s="54">
        <f t="shared" ca="1" si="64"/>
        <v>0</v>
      </c>
      <c r="L164" s="55">
        <f t="shared" ca="1" si="56"/>
        <v>0</v>
      </c>
      <c r="M164" s="56">
        <f t="shared" ca="1" si="57"/>
        <v>0</v>
      </c>
      <c r="N164" s="54">
        <f t="shared" ca="1" si="58"/>
        <v>0</v>
      </c>
      <c r="O164" s="186">
        <f t="shared" ca="1" si="59"/>
        <v>0</v>
      </c>
      <c r="P164" s="186">
        <f t="shared" ca="1" si="60"/>
        <v>0</v>
      </c>
      <c r="Q164" s="186">
        <f t="shared" ca="1" si="61"/>
        <v>0</v>
      </c>
    </row>
    <row r="165" spans="1:17" ht="19.5" thickBot="1">
      <c r="A165" s="53">
        <v>154</v>
      </c>
      <c r="B165" s="54">
        <f t="shared" ca="1" si="65"/>
        <v>0</v>
      </c>
      <c r="C165" s="55">
        <f ca="1">IF(+$D$7=4,0,B164*$D$4)</f>
        <v>0</v>
      </c>
      <c r="D165" s="56">
        <f t="shared" ca="1" si="55"/>
        <v>0</v>
      </c>
      <c r="E165" s="55">
        <f t="shared" ca="1" si="70"/>
        <v>0</v>
      </c>
      <c r="F165" s="56">
        <f t="shared" ca="1" si="49"/>
        <v>0</v>
      </c>
      <c r="G165" s="55">
        <f t="shared" ca="1" si="62"/>
        <v>0</v>
      </c>
      <c r="H165" s="53">
        <f t="shared" ca="1" si="63"/>
        <v>0</v>
      </c>
      <c r="J165" s="49">
        <f t="shared" si="66"/>
        <v>146</v>
      </c>
      <c r="K165" s="54">
        <f t="shared" ca="1" si="64"/>
        <v>0</v>
      </c>
      <c r="L165" s="55">
        <f t="shared" ca="1" si="56"/>
        <v>0</v>
      </c>
      <c r="M165" s="56">
        <f t="shared" ca="1" si="57"/>
        <v>0</v>
      </c>
      <c r="N165" s="54">
        <f t="shared" ca="1" si="58"/>
        <v>0</v>
      </c>
      <c r="O165" s="186">
        <f t="shared" ca="1" si="59"/>
        <v>0</v>
      </c>
      <c r="P165" s="186">
        <f t="shared" ca="1" si="60"/>
        <v>0</v>
      </c>
      <c r="Q165" s="186">
        <f t="shared" ca="1" si="61"/>
        <v>0</v>
      </c>
    </row>
    <row r="166" spans="1:17" ht="19.5" thickBot="1">
      <c r="A166" s="53">
        <v>155</v>
      </c>
      <c r="B166" s="54">
        <f t="shared" ca="1" si="65"/>
        <v>0</v>
      </c>
      <c r="C166" s="55">
        <f ca="1">B165*$D$4</f>
        <v>0</v>
      </c>
      <c r="D166" s="56">
        <f t="shared" ca="1" si="55"/>
        <v>0</v>
      </c>
      <c r="E166" s="55">
        <f t="shared" ca="1" si="70"/>
        <v>0</v>
      </c>
      <c r="F166" s="56">
        <f t="shared" ca="1" si="49"/>
        <v>0</v>
      </c>
      <c r="G166" s="55">
        <f t="shared" ca="1" si="62"/>
        <v>0</v>
      </c>
      <c r="H166" s="53">
        <f t="shared" ca="1" si="63"/>
        <v>0</v>
      </c>
      <c r="J166" s="49">
        <f t="shared" si="66"/>
        <v>147</v>
      </c>
      <c r="K166" s="54">
        <f t="shared" ca="1" si="64"/>
        <v>0</v>
      </c>
      <c r="L166" s="55">
        <f t="shared" ca="1" si="56"/>
        <v>0</v>
      </c>
      <c r="M166" s="56">
        <f t="shared" ca="1" si="57"/>
        <v>0</v>
      </c>
      <c r="N166" s="54">
        <f t="shared" ca="1" si="58"/>
        <v>0</v>
      </c>
      <c r="O166" s="186">
        <f t="shared" ca="1" si="59"/>
        <v>0</v>
      </c>
      <c r="P166" s="186">
        <f t="shared" ca="1" si="60"/>
        <v>0</v>
      </c>
      <c r="Q166" s="186">
        <f t="shared" ca="1" si="61"/>
        <v>0</v>
      </c>
    </row>
    <row r="167" spans="1:17" ht="19.5" thickBot="1">
      <c r="A167" s="53">
        <v>156</v>
      </c>
      <c r="B167" s="54">
        <f t="shared" ca="1" si="65"/>
        <v>0</v>
      </c>
      <c r="C167" s="55">
        <f ca="1">IF(+$D$7=4,0,B166*$D$4)</f>
        <v>0</v>
      </c>
      <c r="D167" s="56">
        <f t="shared" ca="1" si="55"/>
        <v>0</v>
      </c>
      <c r="E167" s="55">
        <f t="shared" ca="1" si="70"/>
        <v>0</v>
      </c>
      <c r="F167" s="56">
        <f t="shared" ca="1" si="49"/>
        <v>0</v>
      </c>
      <c r="G167" s="55">
        <f t="shared" ca="1" si="62"/>
        <v>0</v>
      </c>
      <c r="H167" s="53">
        <f t="shared" ca="1" si="63"/>
        <v>0</v>
      </c>
      <c r="J167" s="49">
        <f t="shared" si="66"/>
        <v>148</v>
      </c>
      <c r="K167" s="54">
        <f t="shared" ca="1" si="64"/>
        <v>0</v>
      </c>
      <c r="L167" s="55">
        <f t="shared" ca="1" si="56"/>
        <v>0</v>
      </c>
      <c r="M167" s="56">
        <f t="shared" ca="1" si="57"/>
        <v>0</v>
      </c>
      <c r="N167" s="54">
        <f t="shared" ca="1" si="58"/>
        <v>0</v>
      </c>
      <c r="O167" s="186">
        <f t="shared" ca="1" si="59"/>
        <v>0</v>
      </c>
      <c r="P167" s="186">
        <f t="shared" ca="1" si="60"/>
        <v>0</v>
      </c>
      <c r="Q167" s="186">
        <f t="shared" ca="1" si="61"/>
        <v>0</v>
      </c>
    </row>
    <row r="168" spans="1:17" ht="19.5" thickBot="1">
      <c r="A168" s="53">
        <v>157</v>
      </c>
      <c r="B168" s="54">
        <f t="shared" ca="1" si="65"/>
        <v>0</v>
      </c>
      <c r="C168" s="55">
        <f ca="1">IF(+$D$7=4,0,B167*$D$4)</f>
        <v>0</v>
      </c>
      <c r="D168" s="56">
        <f t="shared" ca="1" si="55"/>
        <v>0</v>
      </c>
      <c r="E168" s="55">
        <f t="shared" ca="1" si="70"/>
        <v>0</v>
      </c>
      <c r="F168" s="56">
        <f t="shared" ca="1" si="49"/>
        <v>0</v>
      </c>
      <c r="G168" s="55">
        <f t="shared" ca="1" si="62"/>
        <v>0</v>
      </c>
      <c r="H168" s="53">
        <f t="shared" ca="1" si="63"/>
        <v>0</v>
      </c>
      <c r="J168" s="49">
        <f t="shared" si="66"/>
        <v>149</v>
      </c>
      <c r="K168" s="54">
        <f t="shared" ca="1" si="64"/>
        <v>0</v>
      </c>
      <c r="L168" s="55">
        <f t="shared" ca="1" si="56"/>
        <v>0</v>
      </c>
      <c r="M168" s="56">
        <f t="shared" ca="1" si="57"/>
        <v>0</v>
      </c>
      <c r="N168" s="54">
        <f t="shared" ca="1" si="58"/>
        <v>0</v>
      </c>
      <c r="O168" s="186">
        <f t="shared" ca="1" si="59"/>
        <v>0</v>
      </c>
      <c r="P168" s="186">
        <f t="shared" ca="1" si="60"/>
        <v>0</v>
      </c>
      <c r="Q168" s="186">
        <f t="shared" ca="1" si="61"/>
        <v>0</v>
      </c>
    </row>
    <row r="169" spans="1:17" ht="19.5" thickBot="1">
      <c r="A169" s="53">
        <v>158</v>
      </c>
      <c r="B169" s="54">
        <f t="shared" ca="1" si="65"/>
        <v>0</v>
      </c>
      <c r="C169" s="55">
        <f ca="1">B168*$D$4</f>
        <v>0</v>
      </c>
      <c r="D169" s="56">
        <f t="shared" ca="1" si="55"/>
        <v>0</v>
      </c>
      <c r="E169" s="55">
        <f t="shared" ref="E169:E174" ca="1" si="71">IF(OR(C$6&gt;13,C169&lt;0.01),0,C$8-C169)</f>
        <v>0</v>
      </c>
      <c r="F169" s="56">
        <f t="shared" ca="1" si="49"/>
        <v>0</v>
      </c>
      <c r="G169" s="55">
        <f t="shared" ca="1" si="62"/>
        <v>0</v>
      </c>
      <c r="H169" s="53">
        <f t="shared" ca="1" si="63"/>
        <v>0</v>
      </c>
      <c r="J169" s="49">
        <f t="shared" si="66"/>
        <v>150</v>
      </c>
      <c r="K169" s="54">
        <f t="shared" ca="1" si="64"/>
        <v>0</v>
      </c>
      <c r="L169" s="55">
        <f t="shared" ca="1" si="56"/>
        <v>0</v>
      </c>
      <c r="M169" s="56">
        <f t="shared" ca="1" si="57"/>
        <v>0</v>
      </c>
      <c r="N169" s="54">
        <f t="shared" ca="1" si="58"/>
        <v>0</v>
      </c>
      <c r="O169" s="186">
        <f t="shared" ca="1" si="59"/>
        <v>0</v>
      </c>
      <c r="P169" s="186">
        <f t="shared" ca="1" si="60"/>
        <v>0</v>
      </c>
      <c r="Q169" s="186">
        <f t="shared" ca="1" si="61"/>
        <v>0</v>
      </c>
    </row>
    <row r="170" spans="1:17" ht="19.5" thickBot="1">
      <c r="A170" s="53">
        <v>159</v>
      </c>
      <c r="B170" s="54">
        <f t="shared" ca="1" si="65"/>
        <v>0</v>
      </c>
      <c r="C170" s="55">
        <f ca="1">IF(+$D$7=4,0,B169*$D$4)</f>
        <v>0</v>
      </c>
      <c r="D170" s="56">
        <f t="shared" ca="1" si="55"/>
        <v>0</v>
      </c>
      <c r="E170" s="55">
        <f t="shared" ca="1" si="71"/>
        <v>0</v>
      </c>
      <c r="F170" s="56">
        <f t="shared" ca="1" si="49"/>
        <v>0</v>
      </c>
      <c r="G170" s="55">
        <f t="shared" ca="1" si="62"/>
        <v>0</v>
      </c>
      <c r="H170" s="53">
        <f t="shared" ca="1" si="63"/>
        <v>0</v>
      </c>
      <c r="J170" s="49">
        <f t="shared" si="66"/>
        <v>151</v>
      </c>
      <c r="K170" s="54">
        <f t="shared" ca="1" si="64"/>
        <v>0</v>
      </c>
      <c r="L170" s="55">
        <f t="shared" ca="1" si="56"/>
        <v>0</v>
      </c>
      <c r="M170" s="56">
        <f t="shared" ca="1" si="57"/>
        <v>0</v>
      </c>
      <c r="N170" s="54">
        <f t="shared" ca="1" si="58"/>
        <v>0</v>
      </c>
      <c r="O170" s="186">
        <f t="shared" ca="1" si="59"/>
        <v>0</v>
      </c>
      <c r="P170" s="186">
        <f t="shared" ca="1" si="60"/>
        <v>0</v>
      </c>
      <c r="Q170" s="186">
        <f t="shared" ca="1" si="61"/>
        <v>0</v>
      </c>
    </row>
    <row r="171" spans="1:17" ht="19.5" thickBot="1">
      <c r="A171" s="53">
        <v>160</v>
      </c>
      <c r="B171" s="54">
        <f t="shared" ca="1" si="65"/>
        <v>0</v>
      </c>
      <c r="C171" s="55">
        <f ca="1">IF(+$D$7=4,0,B170*$D$4)</f>
        <v>0</v>
      </c>
      <c r="D171" s="56">
        <f t="shared" ca="1" si="55"/>
        <v>0</v>
      </c>
      <c r="E171" s="55">
        <f t="shared" ca="1" si="71"/>
        <v>0</v>
      </c>
      <c r="F171" s="56">
        <f t="shared" ca="1" si="49"/>
        <v>0</v>
      </c>
      <c r="G171" s="55">
        <f t="shared" ca="1" si="62"/>
        <v>0</v>
      </c>
      <c r="H171" s="53">
        <f t="shared" ca="1" si="63"/>
        <v>0</v>
      </c>
      <c r="J171" s="49">
        <f t="shared" si="66"/>
        <v>152</v>
      </c>
      <c r="K171" s="54">
        <f t="shared" ca="1" si="64"/>
        <v>0</v>
      </c>
      <c r="L171" s="55">
        <f t="shared" ca="1" si="56"/>
        <v>0</v>
      </c>
      <c r="M171" s="56">
        <f t="shared" ca="1" si="57"/>
        <v>0</v>
      </c>
      <c r="N171" s="54">
        <f t="shared" ca="1" si="58"/>
        <v>0</v>
      </c>
      <c r="O171" s="186">
        <f t="shared" ca="1" si="59"/>
        <v>0</v>
      </c>
      <c r="P171" s="186">
        <f t="shared" ca="1" si="60"/>
        <v>0</v>
      </c>
      <c r="Q171" s="186">
        <f t="shared" ca="1" si="61"/>
        <v>0</v>
      </c>
    </row>
    <row r="172" spans="1:17" ht="19.5" thickBot="1">
      <c r="A172" s="53">
        <v>161</v>
      </c>
      <c r="B172" s="54">
        <f t="shared" ca="1" si="65"/>
        <v>0</v>
      </c>
      <c r="C172" s="55">
        <f ca="1">B171*$D$4</f>
        <v>0</v>
      </c>
      <c r="D172" s="56">
        <f t="shared" ca="1" si="55"/>
        <v>0</v>
      </c>
      <c r="E172" s="55">
        <f t="shared" ca="1" si="71"/>
        <v>0</v>
      </c>
      <c r="F172" s="56">
        <f t="shared" ca="1" si="49"/>
        <v>0</v>
      </c>
      <c r="G172" s="55">
        <f t="shared" ca="1" si="62"/>
        <v>0</v>
      </c>
      <c r="H172" s="53">
        <f t="shared" ca="1" si="63"/>
        <v>0</v>
      </c>
      <c r="J172" s="49">
        <f t="shared" si="66"/>
        <v>153</v>
      </c>
      <c r="K172" s="54">
        <f t="shared" ca="1" si="64"/>
        <v>0</v>
      </c>
      <c r="L172" s="55">
        <f t="shared" ca="1" si="56"/>
        <v>0</v>
      </c>
      <c r="M172" s="56">
        <f t="shared" ca="1" si="57"/>
        <v>0</v>
      </c>
      <c r="N172" s="54">
        <f t="shared" ca="1" si="58"/>
        <v>0</v>
      </c>
      <c r="O172" s="186">
        <f t="shared" ca="1" si="59"/>
        <v>0</v>
      </c>
      <c r="P172" s="186">
        <f t="shared" ca="1" si="60"/>
        <v>0</v>
      </c>
      <c r="Q172" s="186">
        <f t="shared" ca="1" si="61"/>
        <v>0</v>
      </c>
    </row>
    <row r="173" spans="1:17" ht="19.5" thickBot="1">
      <c r="A173" s="53">
        <v>162</v>
      </c>
      <c r="B173" s="54">
        <f t="shared" ca="1" si="65"/>
        <v>0</v>
      </c>
      <c r="C173" s="55">
        <f ca="1">IF(+$D$7=4,0,B172*$D$4)</f>
        <v>0</v>
      </c>
      <c r="D173" s="56">
        <f t="shared" ca="1" si="55"/>
        <v>0</v>
      </c>
      <c r="E173" s="55">
        <f t="shared" ca="1" si="71"/>
        <v>0</v>
      </c>
      <c r="F173" s="56">
        <f t="shared" ca="1" si="49"/>
        <v>0</v>
      </c>
      <c r="G173" s="55">
        <f t="shared" ca="1" si="62"/>
        <v>0</v>
      </c>
      <c r="H173" s="53">
        <f t="shared" ca="1" si="63"/>
        <v>0</v>
      </c>
      <c r="J173" s="49">
        <f t="shared" si="66"/>
        <v>154</v>
      </c>
      <c r="K173" s="54">
        <f t="shared" ca="1" si="64"/>
        <v>0</v>
      </c>
      <c r="L173" s="55">
        <f t="shared" ca="1" si="56"/>
        <v>0</v>
      </c>
      <c r="M173" s="56">
        <f t="shared" ca="1" si="57"/>
        <v>0</v>
      </c>
      <c r="N173" s="54">
        <f t="shared" ca="1" si="58"/>
        <v>0</v>
      </c>
      <c r="O173" s="186">
        <f t="shared" ca="1" si="59"/>
        <v>0</v>
      </c>
      <c r="P173" s="186">
        <f t="shared" ca="1" si="60"/>
        <v>0</v>
      </c>
      <c r="Q173" s="186">
        <f t="shared" ca="1" si="61"/>
        <v>0</v>
      </c>
    </row>
    <row r="174" spans="1:17" ht="19.5" thickBot="1">
      <c r="A174" s="53">
        <v>163</v>
      </c>
      <c r="B174" s="54">
        <f t="shared" ca="1" si="65"/>
        <v>0</v>
      </c>
      <c r="C174" s="55">
        <f ca="1">IF(+$D$7=4,0,B173*$D$4)</f>
        <v>0</v>
      </c>
      <c r="D174" s="56">
        <f t="shared" ca="1" si="55"/>
        <v>0</v>
      </c>
      <c r="E174" s="55">
        <f t="shared" ca="1" si="71"/>
        <v>0</v>
      </c>
      <c r="F174" s="56">
        <f t="shared" ca="1" si="49"/>
        <v>0</v>
      </c>
      <c r="G174" s="55">
        <f t="shared" ca="1" si="62"/>
        <v>0</v>
      </c>
      <c r="H174" s="53">
        <f t="shared" ca="1" si="63"/>
        <v>0</v>
      </c>
      <c r="J174" s="49">
        <f t="shared" si="66"/>
        <v>155</v>
      </c>
      <c r="K174" s="54">
        <f t="shared" ca="1" si="64"/>
        <v>0</v>
      </c>
      <c r="L174" s="55">
        <f t="shared" ca="1" si="56"/>
        <v>0</v>
      </c>
      <c r="M174" s="56">
        <f t="shared" ca="1" si="57"/>
        <v>0</v>
      </c>
      <c r="N174" s="54">
        <f t="shared" ca="1" si="58"/>
        <v>0</v>
      </c>
      <c r="O174" s="186">
        <f t="shared" ca="1" si="59"/>
        <v>0</v>
      </c>
      <c r="P174" s="186">
        <f t="shared" ca="1" si="60"/>
        <v>0</v>
      </c>
      <c r="Q174" s="186">
        <f t="shared" ca="1" si="61"/>
        <v>0</v>
      </c>
    </row>
    <row r="175" spans="1:17" ht="19.5" thickBot="1">
      <c r="A175" s="53">
        <v>164</v>
      </c>
      <c r="B175" s="54">
        <f t="shared" ca="1" si="65"/>
        <v>0</v>
      </c>
      <c r="C175" s="55">
        <f ca="1">B174*$D$4</f>
        <v>0</v>
      </c>
      <c r="D175" s="56">
        <f t="shared" ca="1" si="55"/>
        <v>0</v>
      </c>
      <c r="E175" s="55">
        <f t="shared" ref="E175:E180" ca="1" si="72">IF(OR(C$6&gt;13.5,C175&lt;0.01),0,C$8-C175)</f>
        <v>0</v>
      </c>
      <c r="F175" s="56">
        <f t="shared" ca="1" si="49"/>
        <v>0</v>
      </c>
      <c r="G175" s="55">
        <f t="shared" ca="1" si="62"/>
        <v>0</v>
      </c>
      <c r="H175" s="53">
        <f t="shared" ca="1" si="63"/>
        <v>0</v>
      </c>
      <c r="J175" s="49">
        <f t="shared" si="66"/>
        <v>156</v>
      </c>
      <c r="K175" s="54">
        <f t="shared" ca="1" si="64"/>
        <v>0</v>
      </c>
      <c r="L175" s="55">
        <f t="shared" ca="1" si="56"/>
        <v>0</v>
      </c>
      <c r="M175" s="56">
        <f t="shared" ca="1" si="57"/>
        <v>0</v>
      </c>
      <c r="N175" s="54">
        <f t="shared" ca="1" si="58"/>
        <v>0</v>
      </c>
      <c r="O175" s="186">
        <f t="shared" ca="1" si="59"/>
        <v>0</v>
      </c>
      <c r="P175" s="186">
        <f t="shared" ca="1" si="60"/>
        <v>0</v>
      </c>
      <c r="Q175" s="186">
        <f t="shared" ca="1" si="61"/>
        <v>0</v>
      </c>
    </row>
    <row r="176" spans="1:17" ht="19.5" thickBot="1">
      <c r="A176" s="53">
        <v>165</v>
      </c>
      <c r="B176" s="54">
        <f t="shared" ca="1" si="65"/>
        <v>0</v>
      </c>
      <c r="C176" s="55">
        <f ca="1">IF(+$D$7=4,0,B175*$D$4)</f>
        <v>0</v>
      </c>
      <c r="D176" s="56">
        <f t="shared" ca="1" si="55"/>
        <v>0</v>
      </c>
      <c r="E176" s="55">
        <f t="shared" ca="1" si="72"/>
        <v>0</v>
      </c>
      <c r="F176" s="56">
        <f t="shared" ref="F176:F191" ca="1" si="73">IF(D176=0,0,F175+E176)</f>
        <v>0</v>
      </c>
      <c r="G176" s="55">
        <f t="shared" ca="1" si="62"/>
        <v>0</v>
      </c>
      <c r="H176" s="53">
        <f t="shared" ca="1" si="63"/>
        <v>0</v>
      </c>
      <c r="J176" s="49">
        <f t="shared" si="66"/>
        <v>157</v>
      </c>
      <c r="K176" s="54">
        <f t="shared" ca="1" si="64"/>
        <v>0</v>
      </c>
      <c r="L176" s="55">
        <f t="shared" ca="1" si="56"/>
        <v>0</v>
      </c>
      <c r="M176" s="56">
        <f t="shared" ca="1" si="57"/>
        <v>0</v>
      </c>
      <c r="N176" s="54">
        <f t="shared" ca="1" si="58"/>
        <v>0</v>
      </c>
      <c r="O176" s="186">
        <f t="shared" ca="1" si="59"/>
        <v>0</v>
      </c>
      <c r="P176" s="186">
        <f t="shared" ca="1" si="60"/>
        <v>0</v>
      </c>
      <c r="Q176" s="186">
        <f t="shared" ca="1" si="61"/>
        <v>0</v>
      </c>
    </row>
    <row r="177" spans="1:17" ht="19.5" thickBot="1">
      <c r="A177" s="53">
        <v>166</v>
      </c>
      <c r="B177" s="54">
        <f t="shared" ca="1" si="65"/>
        <v>0</v>
      </c>
      <c r="C177" s="55">
        <f ca="1">IF(+$D$7=4,0,B176*$D$4)</f>
        <v>0</v>
      </c>
      <c r="D177" s="56">
        <f t="shared" ca="1" si="55"/>
        <v>0</v>
      </c>
      <c r="E177" s="55">
        <f t="shared" ca="1" si="72"/>
        <v>0</v>
      </c>
      <c r="F177" s="56">
        <f t="shared" ca="1" si="73"/>
        <v>0</v>
      </c>
      <c r="G177" s="55">
        <f t="shared" ca="1" si="62"/>
        <v>0</v>
      </c>
      <c r="H177" s="53">
        <f t="shared" ca="1" si="63"/>
        <v>0</v>
      </c>
      <c r="J177" s="49">
        <f t="shared" si="66"/>
        <v>158</v>
      </c>
      <c r="K177" s="54">
        <f t="shared" ca="1" si="64"/>
        <v>0</v>
      </c>
      <c r="L177" s="55">
        <f t="shared" ca="1" si="56"/>
        <v>0</v>
      </c>
      <c r="M177" s="56">
        <f t="shared" ca="1" si="57"/>
        <v>0</v>
      </c>
      <c r="N177" s="54">
        <f t="shared" ca="1" si="58"/>
        <v>0</v>
      </c>
      <c r="O177" s="186">
        <f t="shared" ca="1" si="59"/>
        <v>0</v>
      </c>
      <c r="P177" s="186">
        <f t="shared" ca="1" si="60"/>
        <v>0</v>
      </c>
      <c r="Q177" s="186">
        <f t="shared" ca="1" si="61"/>
        <v>0</v>
      </c>
    </row>
    <row r="178" spans="1:17" ht="19.5" thickBot="1">
      <c r="A178" s="53">
        <v>167</v>
      </c>
      <c r="B178" s="54">
        <f t="shared" ca="1" si="65"/>
        <v>0</v>
      </c>
      <c r="C178" s="55">
        <f ca="1">B177*$D$4</f>
        <v>0</v>
      </c>
      <c r="D178" s="56">
        <f t="shared" ca="1" si="55"/>
        <v>0</v>
      </c>
      <c r="E178" s="55">
        <f t="shared" ca="1" si="72"/>
        <v>0</v>
      </c>
      <c r="F178" s="56">
        <f t="shared" ca="1" si="73"/>
        <v>0</v>
      </c>
      <c r="G178" s="55">
        <f t="shared" ca="1" si="62"/>
        <v>0</v>
      </c>
      <c r="H178" s="53">
        <f t="shared" ca="1" si="63"/>
        <v>0</v>
      </c>
      <c r="J178" s="49">
        <f t="shared" si="66"/>
        <v>159</v>
      </c>
      <c r="K178" s="54">
        <f t="shared" ca="1" si="64"/>
        <v>0</v>
      </c>
      <c r="L178" s="55">
        <f t="shared" ca="1" si="56"/>
        <v>0</v>
      </c>
      <c r="M178" s="56">
        <f t="shared" ca="1" si="57"/>
        <v>0</v>
      </c>
      <c r="N178" s="54">
        <f t="shared" ca="1" si="58"/>
        <v>0</v>
      </c>
      <c r="O178" s="186">
        <f t="shared" ca="1" si="59"/>
        <v>0</v>
      </c>
      <c r="P178" s="186">
        <f t="shared" ca="1" si="60"/>
        <v>0</v>
      </c>
      <c r="Q178" s="186">
        <f t="shared" ca="1" si="61"/>
        <v>0</v>
      </c>
    </row>
    <row r="179" spans="1:17" ht="19.5" thickBot="1">
      <c r="A179" s="53">
        <v>168</v>
      </c>
      <c r="B179" s="54">
        <f t="shared" ca="1" si="65"/>
        <v>0</v>
      </c>
      <c r="C179" s="55">
        <f ca="1">IF(+$D$7=4,0,B178*$D$4)</f>
        <v>0</v>
      </c>
      <c r="D179" s="56">
        <f t="shared" ca="1" si="55"/>
        <v>0</v>
      </c>
      <c r="E179" s="55">
        <f t="shared" ca="1" si="72"/>
        <v>0</v>
      </c>
      <c r="F179" s="56">
        <f t="shared" ca="1" si="73"/>
        <v>0</v>
      </c>
      <c r="G179" s="55">
        <f t="shared" ca="1" si="62"/>
        <v>0</v>
      </c>
      <c r="H179" s="53">
        <f t="shared" ca="1" si="63"/>
        <v>0</v>
      </c>
      <c r="J179" s="49">
        <f t="shared" si="66"/>
        <v>160</v>
      </c>
      <c r="K179" s="54">
        <f t="shared" ca="1" si="64"/>
        <v>0</v>
      </c>
      <c r="L179" s="55">
        <f t="shared" ca="1" si="56"/>
        <v>0</v>
      </c>
      <c r="M179" s="56">
        <f t="shared" ca="1" si="57"/>
        <v>0</v>
      </c>
      <c r="N179" s="54">
        <f t="shared" ca="1" si="58"/>
        <v>0</v>
      </c>
      <c r="O179" s="186">
        <f t="shared" ca="1" si="59"/>
        <v>0</v>
      </c>
      <c r="P179" s="186">
        <f t="shared" ca="1" si="60"/>
        <v>0</v>
      </c>
      <c r="Q179" s="186">
        <f t="shared" ca="1" si="61"/>
        <v>0</v>
      </c>
    </row>
    <row r="180" spans="1:17" ht="19.5" thickBot="1">
      <c r="A180" s="53">
        <v>169</v>
      </c>
      <c r="B180" s="54">
        <f t="shared" ca="1" si="65"/>
        <v>0</v>
      </c>
      <c r="C180" s="55">
        <f ca="1">IF(+$D$7=4,0,B179*$D$4)</f>
        <v>0</v>
      </c>
      <c r="D180" s="56">
        <f t="shared" ca="1" si="55"/>
        <v>0</v>
      </c>
      <c r="E180" s="55">
        <f t="shared" ca="1" si="72"/>
        <v>0</v>
      </c>
      <c r="F180" s="56">
        <f t="shared" ca="1" si="73"/>
        <v>0</v>
      </c>
      <c r="G180" s="55">
        <f t="shared" ca="1" si="62"/>
        <v>0</v>
      </c>
      <c r="H180" s="53">
        <f t="shared" ca="1" si="63"/>
        <v>0</v>
      </c>
      <c r="J180" s="49">
        <f t="shared" si="66"/>
        <v>161</v>
      </c>
      <c r="K180" s="54">
        <f t="shared" ca="1" si="64"/>
        <v>0</v>
      </c>
      <c r="L180" s="55">
        <f t="shared" ca="1" si="56"/>
        <v>0</v>
      </c>
      <c r="M180" s="56">
        <f t="shared" ca="1" si="57"/>
        <v>0</v>
      </c>
      <c r="N180" s="54">
        <f t="shared" ca="1" si="58"/>
        <v>0</v>
      </c>
      <c r="O180" s="186">
        <f t="shared" ca="1" si="59"/>
        <v>0</v>
      </c>
      <c r="P180" s="186">
        <f t="shared" ca="1" si="60"/>
        <v>0</v>
      </c>
      <c r="Q180" s="186">
        <f t="shared" ca="1" si="61"/>
        <v>0</v>
      </c>
    </row>
    <row r="181" spans="1:17" ht="19.5" thickBot="1">
      <c r="A181" s="53">
        <v>170</v>
      </c>
      <c r="B181" s="54">
        <f t="shared" ca="1" si="65"/>
        <v>0</v>
      </c>
      <c r="C181" s="55">
        <f ca="1">B180*$D$4</f>
        <v>0</v>
      </c>
      <c r="D181" s="56">
        <f t="shared" ca="1" si="55"/>
        <v>0</v>
      </c>
      <c r="E181" s="55">
        <f t="shared" ref="E181:E186" ca="1" si="74">IF(OR(C$6&gt;14,C181&lt;0.01),0,C$8-C181)</f>
        <v>0</v>
      </c>
      <c r="F181" s="56">
        <f t="shared" ca="1" si="73"/>
        <v>0</v>
      </c>
      <c r="G181" s="55">
        <f t="shared" ca="1" si="62"/>
        <v>0</v>
      </c>
      <c r="H181" s="53">
        <f t="shared" ca="1" si="63"/>
        <v>0</v>
      </c>
      <c r="J181" s="49">
        <f t="shared" si="66"/>
        <v>162</v>
      </c>
      <c r="K181" s="54">
        <f t="shared" ca="1" si="64"/>
        <v>0</v>
      </c>
      <c r="L181" s="55">
        <f t="shared" ca="1" si="56"/>
        <v>0</v>
      </c>
      <c r="M181" s="56">
        <f t="shared" ca="1" si="57"/>
        <v>0</v>
      </c>
      <c r="N181" s="54">
        <f t="shared" ca="1" si="58"/>
        <v>0</v>
      </c>
      <c r="O181" s="186">
        <f t="shared" ca="1" si="59"/>
        <v>0</v>
      </c>
      <c r="P181" s="186">
        <f t="shared" ca="1" si="60"/>
        <v>0</v>
      </c>
      <c r="Q181" s="186">
        <f t="shared" ca="1" si="61"/>
        <v>0</v>
      </c>
    </row>
    <row r="182" spans="1:17" ht="19.5" thickBot="1">
      <c r="A182" s="53">
        <v>171</v>
      </c>
      <c r="B182" s="54">
        <f t="shared" ca="1" si="65"/>
        <v>0</v>
      </c>
      <c r="C182" s="55">
        <f ca="1">IF(+$D$7=4,0,B181*$D$4)</f>
        <v>0</v>
      </c>
      <c r="D182" s="56">
        <f t="shared" ca="1" si="55"/>
        <v>0</v>
      </c>
      <c r="E182" s="55">
        <f t="shared" ca="1" si="74"/>
        <v>0</v>
      </c>
      <c r="F182" s="56">
        <f t="shared" ca="1" si="73"/>
        <v>0</v>
      </c>
      <c r="G182" s="55">
        <f t="shared" ca="1" si="62"/>
        <v>0</v>
      </c>
      <c r="H182" s="53">
        <f t="shared" ca="1" si="63"/>
        <v>0</v>
      </c>
      <c r="J182" s="49">
        <f t="shared" si="66"/>
        <v>163</v>
      </c>
      <c r="K182" s="54">
        <f t="shared" ca="1" si="64"/>
        <v>0</v>
      </c>
      <c r="L182" s="55">
        <f t="shared" ca="1" si="56"/>
        <v>0</v>
      </c>
      <c r="M182" s="56">
        <f t="shared" ca="1" si="57"/>
        <v>0</v>
      </c>
      <c r="N182" s="54">
        <f t="shared" ca="1" si="58"/>
        <v>0</v>
      </c>
      <c r="O182" s="186">
        <f t="shared" ca="1" si="59"/>
        <v>0</v>
      </c>
      <c r="P182" s="186">
        <f t="shared" ca="1" si="60"/>
        <v>0</v>
      </c>
      <c r="Q182" s="186">
        <f t="shared" ca="1" si="61"/>
        <v>0</v>
      </c>
    </row>
    <row r="183" spans="1:17" ht="19.5" thickBot="1">
      <c r="A183" s="53">
        <v>172</v>
      </c>
      <c r="B183" s="54">
        <f t="shared" ca="1" si="65"/>
        <v>0</v>
      </c>
      <c r="C183" s="55">
        <f ca="1">IF(+$D$7=4,0,B182*$D$4)</f>
        <v>0</v>
      </c>
      <c r="D183" s="56">
        <f t="shared" ca="1" si="55"/>
        <v>0</v>
      </c>
      <c r="E183" s="55">
        <f t="shared" ca="1" si="74"/>
        <v>0</v>
      </c>
      <c r="F183" s="56">
        <f t="shared" ca="1" si="73"/>
        <v>0</v>
      </c>
      <c r="G183" s="55">
        <f t="shared" ca="1" si="62"/>
        <v>0</v>
      </c>
      <c r="H183" s="53">
        <f t="shared" ca="1" si="63"/>
        <v>0</v>
      </c>
      <c r="J183" s="49">
        <f t="shared" si="66"/>
        <v>164</v>
      </c>
      <c r="K183" s="54">
        <f t="shared" ca="1" si="64"/>
        <v>0</v>
      </c>
      <c r="L183" s="55">
        <f t="shared" ca="1" si="56"/>
        <v>0</v>
      </c>
      <c r="M183" s="56">
        <f t="shared" ca="1" si="57"/>
        <v>0</v>
      </c>
      <c r="N183" s="54">
        <f t="shared" ca="1" si="58"/>
        <v>0</v>
      </c>
      <c r="O183" s="186">
        <f t="shared" ca="1" si="59"/>
        <v>0</v>
      </c>
      <c r="P183" s="186">
        <f t="shared" ca="1" si="60"/>
        <v>0</v>
      </c>
      <c r="Q183" s="186">
        <f t="shared" ca="1" si="61"/>
        <v>0</v>
      </c>
    </row>
    <row r="184" spans="1:17" ht="19.5" thickBot="1">
      <c r="A184" s="53">
        <v>173</v>
      </c>
      <c r="B184" s="54">
        <f t="shared" ca="1" si="65"/>
        <v>0</v>
      </c>
      <c r="C184" s="55">
        <f ca="1">B183*$D$4</f>
        <v>0</v>
      </c>
      <c r="D184" s="56">
        <f t="shared" ca="1" si="55"/>
        <v>0</v>
      </c>
      <c r="E184" s="55">
        <f t="shared" ca="1" si="74"/>
        <v>0</v>
      </c>
      <c r="F184" s="56">
        <f t="shared" ca="1" si="73"/>
        <v>0</v>
      </c>
      <c r="G184" s="55">
        <f t="shared" ca="1" si="62"/>
        <v>0</v>
      </c>
      <c r="H184" s="53">
        <f t="shared" ca="1" si="63"/>
        <v>0</v>
      </c>
      <c r="J184" s="49">
        <f t="shared" si="66"/>
        <v>165</v>
      </c>
      <c r="K184" s="54">
        <f t="shared" ca="1" si="64"/>
        <v>0</v>
      </c>
      <c r="L184" s="55">
        <f t="shared" ca="1" si="56"/>
        <v>0</v>
      </c>
      <c r="M184" s="56">
        <f t="shared" ca="1" si="57"/>
        <v>0</v>
      </c>
      <c r="N184" s="54">
        <f t="shared" ca="1" si="58"/>
        <v>0</v>
      </c>
      <c r="O184" s="186">
        <f t="shared" ca="1" si="59"/>
        <v>0</v>
      </c>
      <c r="P184" s="186">
        <f t="shared" ca="1" si="60"/>
        <v>0</v>
      </c>
      <c r="Q184" s="186">
        <f t="shared" ca="1" si="61"/>
        <v>0</v>
      </c>
    </row>
    <row r="185" spans="1:17" ht="19.5" thickBot="1">
      <c r="A185" s="53">
        <v>174</v>
      </c>
      <c r="B185" s="54">
        <f t="shared" ca="1" si="65"/>
        <v>0</v>
      </c>
      <c r="C185" s="55">
        <f ca="1">IF(+$D$7=4,0,B184*$D$4)</f>
        <v>0</v>
      </c>
      <c r="D185" s="56">
        <f t="shared" ca="1" si="55"/>
        <v>0</v>
      </c>
      <c r="E185" s="55">
        <f t="shared" ca="1" si="74"/>
        <v>0</v>
      </c>
      <c r="F185" s="56">
        <f t="shared" ca="1" si="73"/>
        <v>0</v>
      </c>
      <c r="G185" s="55">
        <f t="shared" ca="1" si="62"/>
        <v>0</v>
      </c>
      <c r="H185" s="53">
        <f t="shared" ca="1" si="63"/>
        <v>0</v>
      </c>
      <c r="J185" s="49">
        <f t="shared" si="66"/>
        <v>166</v>
      </c>
      <c r="K185" s="54">
        <f t="shared" ca="1" si="64"/>
        <v>0</v>
      </c>
      <c r="L185" s="55">
        <f t="shared" ca="1" si="56"/>
        <v>0</v>
      </c>
      <c r="M185" s="56">
        <f t="shared" ca="1" si="57"/>
        <v>0</v>
      </c>
      <c r="N185" s="54">
        <f t="shared" ca="1" si="58"/>
        <v>0</v>
      </c>
      <c r="O185" s="186">
        <f t="shared" ca="1" si="59"/>
        <v>0</v>
      </c>
      <c r="P185" s="186">
        <f t="shared" ca="1" si="60"/>
        <v>0</v>
      </c>
      <c r="Q185" s="186">
        <f t="shared" ca="1" si="61"/>
        <v>0</v>
      </c>
    </row>
    <row r="186" spans="1:17" ht="19.5" thickBot="1">
      <c r="A186" s="53">
        <v>175</v>
      </c>
      <c r="B186" s="54">
        <f t="shared" ca="1" si="65"/>
        <v>0</v>
      </c>
      <c r="C186" s="55">
        <f ca="1">IF(+$D$7=4,0,B185*$D$4)</f>
        <v>0</v>
      </c>
      <c r="D186" s="56">
        <f t="shared" ca="1" si="55"/>
        <v>0</v>
      </c>
      <c r="E186" s="55">
        <f t="shared" ca="1" si="74"/>
        <v>0</v>
      </c>
      <c r="F186" s="56">
        <f t="shared" ca="1" si="73"/>
        <v>0</v>
      </c>
      <c r="G186" s="55">
        <f t="shared" ca="1" si="62"/>
        <v>0</v>
      </c>
      <c r="H186" s="53">
        <f t="shared" ca="1" si="63"/>
        <v>0</v>
      </c>
      <c r="J186" s="49">
        <f t="shared" si="66"/>
        <v>167</v>
      </c>
      <c r="K186" s="54">
        <f t="shared" ca="1" si="64"/>
        <v>0</v>
      </c>
      <c r="L186" s="55">
        <f t="shared" ca="1" si="56"/>
        <v>0</v>
      </c>
      <c r="M186" s="56">
        <f t="shared" ca="1" si="57"/>
        <v>0</v>
      </c>
      <c r="N186" s="54">
        <f t="shared" ca="1" si="58"/>
        <v>0</v>
      </c>
      <c r="O186" s="186">
        <f t="shared" ca="1" si="59"/>
        <v>0</v>
      </c>
      <c r="P186" s="186">
        <f t="shared" ca="1" si="60"/>
        <v>0</v>
      </c>
      <c r="Q186" s="186">
        <f t="shared" ca="1" si="61"/>
        <v>0</v>
      </c>
    </row>
    <row r="187" spans="1:17" ht="19.5" thickBot="1">
      <c r="A187" s="53">
        <v>176</v>
      </c>
      <c r="B187" s="54">
        <f t="shared" ca="1" si="65"/>
        <v>0</v>
      </c>
      <c r="C187" s="55">
        <f ca="1">B186*$D$4</f>
        <v>0</v>
      </c>
      <c r="D187" s="56">
        <f t="shared" ca="1" si="55"/>
        <v>0</v>
      </c>
      <c r="E187" s="55">
        <f ca="1">IF(OR(C$6&gt;14.5,C187&lt;0.01),0,C$8-C187)</f>
        <v>0</v>
      </c>
      <c r="F187" s="56">
        <f t="shared" ca="1" si="73"/>
        <v>0</v>
      </c>
      <c r="G187" s="55">
        <f t="shared" ca="1" si="62"/>
        <v>0</v>
      </c>
      <c r="H187" s="53">
        <f t="shared" ca="1" si="63"/>
        <v>0</v>
      </c>
      <c r="J187" s="49">
        <f t="shared" si="66"/>
        <v>168</v>
      </c>
      <c r="K187" s="54">
        <f t="shared" ca="1" si="64"/>
        <v>0</v>
      </c>
      <c r="L187" s="55">
        <f t="shared" ca="1" si="56"/>
        <v>0</v>
      </c>
      <c r="M187" s="56">
        <f t="shared" ca="1" si="57"/>
        <v>0</v>
      </c>
      <c r="N187" s="54">
        <f t="shared" ca="1" si="58"/>
        <v>0</v>
      </c>
      <c r="O187" s="186">
        <f t="shared" ca="1" si="59"/>
        <v>0</v>
      </c>
      <c r="P187" s="186">
        <f t="shared" ca="1" si="60"/>
        <v>0</v>
      </c>
      <c r="Q187" s="186">
        <f t="shared" ca="1" si="61"/>
        <v>0</v>
      </c>
    </row>
    <row r="188" spans="1:17" ht="19.5" thickBot="1">
      <c r="A188" s="53">
        <v>177</v>
      </c>
      <c r="B188" s="54">
        <f ca="1">IF(B187&lt;1,0,B187-E188)</f>
        <v>0</v>
      </c>
      <c r="C188" s="55">
        <f ca="1">IF(+$D$7=4,0,B187*$D$4)</f>
        <v>0</v>
      </c>
      <c r="D188" s="56">
        <f ca="1">IF(B188=0,0,D187+C188)</f>
        <v>0</v>
      </c>
      <c r="E188" s="55">
        <f ca="1">IF(OR(C$6&gt;14.5,C188&lt;0.01),0,C$8-C188)</f>
        <v>0</v>
      </c>
      <c r="F188" s="56">
        <f t="shared" ca="1" si="73"/>
        <v>0</v>
      </c>
      <c r="G188" s="55">
        <f t="shared" ca="1" si="62"/>
        <v>0</v>
      </c>
      <c r="H188" s="53">
        <f t="shared" ca="1" si="63"/>
        <v>0</v>
      </c>
      <c r="J188" s="49">
        <f t="shared" si="66"/>
        <v>169</v>
      </c>
      <c r="K188" s="54">
        <f t="shared" ca="1" si="64"/>
        <v>0</v>
      </c>
      <c r="L188" s="55">
        <f t="shared" ca="1" si="56"/>
        <v>0</v>
      </c>
      <c r="M188" s="56">
        <f t="shared" ca="1" si="57"/>
        <v>0</v>
      </c>
      <c r="N188" s="54">
        <f t="shared" ca="1" si="58"/>
        <v>0</v>
      </c>
      <c r="O188" s="186">
        <f t="shared" ca="1" si="59"/>
        <v>0</v>
      </c>
      <c r="P188" s="186">
        <f t="shared" ca="1" si="60"/>
        <v>0</v>
      </c>
      <c r="Q188" s="186">
        <f t="shared" ca="1" si="61"/>
        <v>0</v>
      </c>
    </row>
    <row r="189" spans="1:17" ht="19.5" thickBot="1">
      <c r="A189" s="53">
        <v>178</v>
      </c>
      <c r="B189" s="54">
        <f ca="1">IF(B188&lt;1,0,B188-E189)</f>
        <v>0</v>
      </c>
      <c r="C189" s="55">
        <f ca="1">IF(+$D$7=4,0,B188*$D$4)</f>
        <v>0</v>
      </c>
      <c r="D189" s="56">
        <f ca="1">IF(B189=0,0,D188+C189)</f>
        <v>0</v>
      </c>
      <c r="E189" s="55">
        <f ca="1">IF(OR(C$6&gt;14.5,C189&lt;0.01),0,C$8-C189)</f>
        <v>0</v>
      </c>
      <c r="F189" s="56">
        <f t="shared" ca="1" si="73"/>
        <v>0</v>
      </c>
      <c r="G189" s="55">
        <f t="shared" ca="1" si="62"/>
        <v>0</v>
      </c>
      <c r="H189" s="53">
        <f t="shared" ca="1" si="63"/>
        <v>0</v>
      </c>
      <c r="J189" s="49">
        <f t="shared" si="66"/>
        <v>170</v>
      </c>
      <c r="K189" s="54">
        <f t="shared" ca="1" si="64"/>
        <v>0</v>
      </c>
      <c r="L189" s="55">
        <f t="shared" ca="1" si="56"/>
        <v>0</v>
      </c>
      <c r="M189" s="56">
        <f t="shared" ca="1" si="57"/>
        <v>0</v>
      </c>
      <c r="N189" s="54">
        <f t="shared" ca="1" si="58"/>
        <v>0</v>
      </c>
      <c r="O189" s="186">
        <f t="shared" ca="1" si="59"/>
        <v>0</v>
      </c>
      <c r="P189" s="186">
        <f t="shared" ca="1" si="60"/>
        <v>0</v>
      </c>
      <c r="Q189" s="186">
        <f t="shared" ca="1" si="61"/>
        <v>0</v>
      </c>
    </row>
    <row r="190" spans="1:17" ht="19.5" thickBot="1">
      <c r="A190" s="53">
        <v>179</v>
      </c>
      <c r="B190" s="54">
        <f ca="1">IF(B189&lt;1,0,B189-E190)</f>
        <v>0</v>
      </c>
      <c r="C190" s="55">
        <f ca="1">B189*$D$4</f>
        <v>0</v>
      </c>
      <c r="D190" s="56">
        <f ca="1">IF(B190=0,0,D189+C190)</f>
        <v>0</v>
      </c>
      <c r="E190" s="55">
        <f ca="1">IF(OR(C$6&gt;14.5,C190&lt;0.01),0,C$8-C190)</f>
        <v>0</v>
      </c>
      <c r="F190" s="56">
        <f t="shared" ca="1" si="73"/>
        <v>0</v>
      </c>
      <c r="G190" s="55">
        <f t="shared" ca="1" si="62"/>
        <v>0</v>
      </c>
      <c r="H190" s="53">
        <f t="shared" ca="1" si="63"/>
        <v>0</v>
      </c>
      <c r="J190" s="49">
        <f t="shared" si="66"/>
        <v>171</v>
      </c>
      <c r="K190" s="54">
        <f t="shared" ca="1" si="64"/>
        <v>0</v>
      </c>
      <c r="L190" s="55">
        <f t="shared" ca="1" si="56"/>
        <v>0</v>
      </c>
      <c r="M190" s="56">
        <f t="shared" ca="1" si="57"/>
        <v>0</v>
      </c>
      <c r="N190" s="54">
        <f t="shared" ca="1" si="58"/>
        <v>0</v>
      </c>
      <c r="O190" s="186">
        <f t="shared" ca="1" si="59"/>
        <v>0</v>
      </c>
      <c r="P190" s="186">
        <f t="shared" ca="1" si="60"/>
        <v>0</v>
      </c>
      <c r="Q190" s="186">
        <f t="shared" ca="1" si="61"/>
        <v>0</v>
      </c>
    </row>
    <row r="191" spans="1:17" ht="19.5" thickBot="1">
      <c r="A191" s="57">
        <v>180</v>
      </c>
      <c r="B191" s="58">
        <f ca="1">IF(B190&lt;1,0,B190-E191)</f>
        <v>0</v>
      </c>
      <c r="C191" s="55">
        <f ca="1">IF(+$D$7=4,0,B190*$D$4)</f>
        <v>0</v>
      </c>
      <c r="D191" s="59">
        <f ca="1">IF(B191=0,0,D190+C191)</f>
        <v>0</v>
      </c>
      <c r="E191" s="55">
        <f ca="1">IF(OR(C$6&gt;14.5,C191&lt;0.01),0,C$8-C191)</f>
        <v>0</v>
      </c>
      <c r="F191" s="59">
        <f t="shared" ca="1" si="73"/>
        <v>0</v>
      </c>
      <c r="G191" s="60">
        <f ca="1">IF(C191&lt;1,0,$C$8*A191)</f>
        <v>0</v>
      </c>
      <c r="H191" s="57">
        <f t="shared" ca="1" si="63"/>
        <v>0</v>
      </c>
      <c r="J191" s="49">
        <f t="shared" si="66"/>
        <v>172</v>
      </c>
      <c r="K191" s="54">
        <f t="shared" ca="1" si="64"/>
        <v>0</v>
      </c>
      <c r="L191" s="55">
        <f t="shared" ca="1" si="56"/>
        <v>0</v>
      </c>
      <c r="M191" s="56">
        <f t="shared" ca="1" si="57"/>
        <v>0</v>
      </c>
      <c r="N191" s="54">
        <f t="shared" ca="1" si="58"/>
        <v>0</v>
      </c>
      <c r="O191" s="186">
        <f t="shared" ca="1" si="59"/>
        <v>0</v>
      </c>
      <c r="P191" s="186">
        <f t="shared" ca="1" si="60"/>
        <v>0</v>
      </c>
      <c r="Q191" s="186">
        <f t="shared" ca="1" si="61"/>
        <v>0</v>
      </c>
    </row>
    <row r="192" spans="1:17" ht="19.5" thickBot="1">
      <c r="A192" s="61"/>
      <c r="B192" s="62" t="s">
        <v>61</v>
      </c>
      <c r="C192" s="63">
        <f ca="1">SUM(C12:C191)</f>
        <v>0</v>
      </c>
      <c r="D192" s="63"/>
      <c r="E192" s="63">
        <f ca="1">SUM(E12:E191)</f>
        <v>0</v>
      </c>
      <c r="F192" s="64"/>
      <c r="G192" s="63">
        <f ca="1">E192+C192</f>
        <v>0</v>
      </c>
      <c r="H192" s="61"/>
    </row>
  </sheetData>
  <mergeCells count="3">
    <mergeCell ref="J2:U2"/>
    <mergeCell ref="V2:AG2"/>
    <mergeCell ref="AH2:AS2"/>
  </mergeCells>
  <conditionalFormatting sqref="J2:AS3">
    <cfRule type="cellIs" dxfId="147" priority="1" operator="equal">
      <formula>0</formula>
    </cfRule>
    <cfRule type="cellIs" dxfId="146" priority="2" operator="equal">
      <formula>0</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tabColor rgb="FFC00000"/>
  </sheetPr>
  <dimension ref="A1:F548"/>
  <sheetViews>
    <sheetView topLeftCell="A94" workbookViewId="0">
      <selection activeCell="G106" sqref="G106"/>
    </sheetView>
  </sheetViews>
  <sheetFormatPr baseColWidth="10" defaultColWidth="11.42578125" defaultRowHeight="15.75"/>
  <cols>
    <col min="1" max="1" width="101" style="519" customWidth="1"/>
    <col min="2" max="2" width="4.7109375" style="458" customWidth="1"/>
    <col min="3" max="3" width="17.85546875" style="165" customWidth="1"/>
    <col min="4" max="16384" width="11.42578125" style="165"/>
  </cols>
  <sheetData>
    <row r="1" spans="1:4" s="768" customFormat="1" ht="47.25">
      <c r="A1" s="995" t="s">
        <v>1109</v>
      </c>
    </row>
    <row r="2" spans="1:4" s="768" customFormat="1">
      <c r="A2" s="90"/>
    </row>
    <row r="3" spans="1:4" s="768" customFormat="1" ht="61.5">
      <c r="A3" s="520" t="s">
        <v>555</v>
      </c>
    </row>
    <row r="4" spans="1:4" s="768" customFormat="1">
      <c r="A4" s="521"/>
    </row>
    <row r="5" spans="1:4" s="768" customFormat="1">
      <c r="A5" s="524"/>
    </row>
    <row r="6" spans="1:4" s="768" customFormat="1" ht="23.25">
      <c r="A6" s="522">
        <f>+Cuestionario!C5</f>
        <v>0</v>
      </c>
      <c r="D6" s="768" t="s">
        <v>44</v>
      </c>
    </row>
    <row r="7" spans="1:4" s="768" customFormat="1">
      <c r="A7" s="769"/>
    </row>
    <row r="8" spans="1:4" s="768" customFormat="1">
      <c r="A8" s="769"/>
    </row>
    <row r="9" spans="1:4" s="768" customFormat="1">
      <c r="A9" s="769"/>
    </row>
    <row r="10" spans="1:4" s="768" customFormat="1">
      <c r="A10" s="769"/>
    </row>
    <row r="11" spans="1:4" s="768" customFormat="1">
      <c r="A11" s="769"/>
    </row>
    <row r="12" spans="1:4" s="768" customFormat="1">
      <c r="A12" s="523">
        <f>+Cuestionario!C19</f>
        <v>0</v>
      </c>
    </row>
    <row r="13" spans="1:4" s="768" customFormat="1" ht="19.5">
      <c r="A13" s="524" t="s">
        <v>240</v>
      </c>
    </row>
    <row r="14" spans="1:4" s="768" customFormat="1">
      <c r="A14" s="770">
        <f>+Cuestionario!C9</f>
        <v>0</v>
      </c>
    </row>
    <row r="15" spans="1:4" s="768" customFormat="1" ht="18.75">
      <c r="A15" s="771" t="str">
        <f>"NIF: "&amp;+Cuestionario!H23</f>
        <v xml:space="preserve">NIF: </v>
      </c>
      <c r="D15" s="772"/>
    </row>
    <row r="16" spans="1:4" s="768" customFormat="1">
      <c r="A16" s="773"/>
    </row>
    <row r="17" spans="1:4" s="768" customFormat="1">
      <c r="A17" s="524" t="s">
        <v>1060</v>
      </c>
    </row>
    <row r="18" spans="1:4" s="768" customFormat="1">
      <c r="A18" s="523">
        <f>+Cuestionario!C20</f>
        <v>0</v>
      </c>
    </row>
    <row r="19" spans="1:4" s="768" customFormat="1">
      <c r="A19" s="523"/>
    </row>
    <row r="20" spans="1:4" s="768" customFormat="1">
      <c r="A20" s="524" t="str">
        <f>"FORMA JURÍDICA: "&amp;+Cuestionario!I5</f>
        <v>FORMA JURÍDICA: Empresario Individual</v>
      </c>
    </row>
    <row r="21" spans="1:4" s="768" customFormat="1">
      <c r="A21" s="90"/>
    </row>
    <row r="22" spans="1:4" s="768" customFormat="1">
      <c r="A22" s="524" t="s">
        <v>262</v>
      </c>
      <c r="D22" s="768" t="s">
        <v>44</v>
      </c>
    </row>
    <row r="23" spans="1:4" s="768" customFormat="1">
      <c r="A23" s="774">
        <f>+Cuestionario!C13</f>
        <v>46113</v>
      </c>
    </row>
    <row r="24" spans="1:4" s="768" customFormat="1">
      <c r="A24" s="524"/>
    </row>
    <row r="25" spans="1:4" s="768" customFormat="1">
      <c r="A25" s="524" t="s">
        <v>929</v>
      </c>
    </row>
    <row r="26" spans="1:4" s="768" customFormat="1">
      <c r="A26" s="524" t="s">
        <v>238</v>
      </c>
    </row>
    <row r="27" spans="1:4" s="768" customFormat="1">
      <c r="A27" s="524"/>
    </row>
    <row r="28" spans="1:4" s="768" customFormat="1">
      <c r="A28" s="524"/>
    </row>
    <row r="29" spans="1:4" s="768" customFormat="1">
      <c r="A29" s="524"/>
    </row>
    <row r="30" spans="1:4" s="768" customFormat="1">
      <c r="A30" s="90"/>
    </row>
    <row r="31" spans="1:4" s="768" customFormat="1">
      <c r="A31" s="90"/>
    </row>
    <row r="32" spans="1:4" s="768" customFormat="1">
      <c r="A32" s="90"/>
    </row>
    <row r="33" spans="1:1" s="768" customFormat="1">
      <c r="A33" s="90"/>
    </row>
    <row r="34" spans="1:1" s="768" customFormat="1">
      <c r="A34" s="90"/>
    </row>
    <row r="35" spans="1:1" s="768" customFormat="1">
      <c r="A35" s="90"/>
    </row>
    <row r="36" spans="1:1" s="768" customFormat="1">
      <c r="A36" s="90"/>
    </row>
    <row r="37" spans="1:1" s="768" customFormat="1">
      <c r="A37" s="90"/>
    </row>
    <row r="38" spans="1:1" s="768" customFormat="1">
      <c r="A38" s="90"/>
    </row>
    <row r="39" spans="1:1" s="768" customFormat="1">
      <c r="A39" s="90"/>
    </row>
    <row r="40" spans="1:1" s="768" customFormat="1">
      <c r="A40" s="90"/>
    </row>
    <row r="41" spans="1:1" s="768" customFormat="1">
      <c r="A41" s="90"/>
    </row>
    <row r="42" spans="1:1" s="768" customFormat="1">
      <c r="A42" s="525" t="s">
        <v>263</v>
      </c>
    </row>
    <row r="43" spans="1:1" s="768" customFormat="1">
      <c r="A43" s="90"/>
    </row>
    <row r="44" spans="1:1" s="768" customFormat="1">
      <c r="A44" s="526" t="s">
        <v>264</v>
      </c>
    </row>
    <row r="45" spans="1:1" s="768" customFormat="1">
      <c r="A45" s="525" t="s">
        <v>271</v>
      </c>
    </row>
    <row r="46" spans="1:1" s="768" customFormat="1">
      <c r="A46" s="525" t="s">
        <v>272</v>
      </c>
    </row>
    <row r="47" spans="1:1" s="768" customFormat="1">
      <c r="A47" s="526" t="s">
        <v>265</v>
      </c>
    </row>
    <row r="48" spans="1:1" s="768" customFormat="1">
      <c r="A48" s="525" t="s">
        <v>273</v>
      </c>
    </row>
    <row r="49" spans="1:1" s="768" customFormat="1">
      <c r="A49" s="525" t="s">
        <v>274</v>
      </c>
    </row>
    <row r="50" spans="1:1" s="768" customFormat="1">
      <c r="A50" s="525" t="s">
        <v>275</v>
      </c>
    </row>
    <row r="51" spans="1:1" s="768" customFormat="1">
      <c r="A51" s="525" t="s">
        <v>289</v>
      </c>
    </row>
    <row r="52" spans="1:1" s="768" customFormat="1">
      <c r="A52" s="525" t="s">
        <v>290</v>
      </c>
    </row>
    <row r="53" spans="1:1" s="768" customFormat="1">
      <c r="A53" s="525" t="s">
        <v>276</v>
      </c>
    </row>
    <row r="54" spans="1:1" s="768" customFormat="1">
      <c r="A54" s="525" t="s">
        <v>277</v>
      </c>
    </row>
    <row r="55" spans="1:1" s="768" customFormat="1">
      <c r="A55" s="526" t="s">
        <v>266</v>
      </c>
    </row>
    <row r="56" spans="1:1" s="768" customFormat="1">
      <c r="A56" s="525" t="s">
        <v>278</v>
      </c>
    </row>
    <row r="57" spans="1:1" s="768" customFormat="1">
      <c r="A57" s="525" t="s">
        <v>331</v>
      </c>
    </row>
    <row r="58" spans="1:1" s="768" customFormat="1">
      <c r="A58" s="525" t="s">
        <v>293</v>
      </c>
    </row>
    <row r="59" spans="1:1" s="768" customFormat="1">
      <c r="A59" s="526" t="s">
        <v>267</v>
      </c>
    </row>
    <row r="60" spans="1:1" s="768" customFormat="1">
      <c r="A60" s="525" t="s">
        <v>279</v>
      </c>
    </row>
    <row r="61" spans="1:1" s="768" customFormat="1">
      <c r="A61" s="525" t="s">
        <v>296</v>
      </c>
    </row>
    <row r="62" spans="1:1" s="768" customFormat="1">
      <c r="A62" s="526" t="s">
        <v>268</v>
      </c>
    </row>
    <row r="63" spans="1:1" s="768" customFormat="1">
      <c r="A63" s="525" t="s">
        <v>280</v>
      </c>
    </row>
    <row r="64" spans="1:1" s="768" customFormat="1">
      <c r="A64" s="525" t="s">
        <v>281</v>
      </c>
    </row>
    <row r="65" spans="1:1" s="768" customFormat="1">
      <c r="A65" s="526" t="s">
        <v>269</v>
      </c>
    </row>
    <row r="66" spans="1:1" s="768" customFormat="1">
      <c r="A66" s="525" t="s">
        <v>283</v>
      </c>
    </row>
    <row r="67" spans="1:1" s="768" customFormat="1">
      <c r="A67" s="525" t="s">
        <v>284</v>
      </c>
    </row>
    <row r="68" spans="1:1" s="768" customFormat="1">
      <c r="A68" s="525" t="s">
        <v>285</v>
      </c>
    </row>
    <row r="69" spans="1:1" s="768" customFormat="1">
      <c r="A69" s="525" t="s">
        <v>286</v>
      </c>
    </row>
    <row r="70" spans="1:1" s="768" customFormat="1">
      <c r="A70" s="525" t="s">
        <v>287</v>
      </c>
    </row>
    <row r="71" spans="1:1" s="768" customFormat="1">
      <c r="A71" s="526" t="s">
        <v>270</v>
      </c>
    </row>
    <row r="72" spans="1:1" s="768" customFormat="1">
      <c r="A72" s="527" t="s">
        <v>1074</v>
      </c>
    </row>
    <row r="73" spans="1:1" s="768" customFormat="1">
      <c r="A73" s="527" t="s">
        <v>1073</v>
      </c>
    </row>
    <row r="74" spans="1:1" s="768" customFormat="1">
      <c r="A74" s="775" t="s">
        <v>580</v>
      </c>
    </row>
    <row r="75" spans="1:1" s="768" customFormat="1">
      <c r="A75" s="775" t="str">
        <f>IF(Anexos!A2="","","Anexo "&amp;Anexos!A2&amp;":"&amp;Anexos!B2)</f>
        <v>Anexo 1: Currículum socios</v>
      </c>
    </row>
    <row r="76" spans="1:1" s="768" customFormat="1">
      <c r="A76" s="775" t="str">
        <f>IF(Anexos!A3="","","Anexo "&amp;Anexos!A3&amp;":"&amp;Anexos!B3)</f>
        <v>Anexo 2: Potenciales clientes</v>
      </c>
    </row>
    <row r="77" spans="1:1" s="768" customFormat="1">
      <c r="A77" s="775" t="str">
        <f>IF(Anexos!A4="","","Anexo "&amp;Anexos!A4&amp;":"&amp;Anexos!B4)</f>
        <v>Anexo 3: Mapa de posicionamiento. información competencia.</v>
      </c>
    </row>
    <row r="78" spans="1:1" s="768" customFormat="1">
      <c r="A78" s="775" t="str">
        <f>IF(Anexos!A5="","","Anexo "&amp;Anexos!A5&amp;":"&amp;Anexos!B5)</f>
        <v>Anexo 4: Tarifas precios/presupuesto. analítica de costes</v>
      </c>
    </row>
    <row r="79" spans="1:1" s="768" customFormat="1">
      <c r="A79" s="775" t="str">
        <f>IF(Anexos!A6="","","Anexo "&amp;Anexos!A6&amp;":"&amp;Anexos!B6)</f>
        <v>Anexo 5: Análisis actividad. Canvas</v>
      </c>
    </row>
    <row r="80" spans="1:1" s="768" customFormat="1">
      <c r="A80" s="775" t="str">
        <f>IF(Anexos!A7="","","Anexo "&amp;Anexos!A7&amp;":"&amp;Anexos!B7)</f>
        <v>Anexo 6: Esquema proceso productivo</v>
      </c>
    </row>
    <row r="81" spans="1:6" s="768" customFormat="1">
      <c r="A81" s="775" t="str">
        <f>IF(Anexos!A8="","","Anexo "&amp;Anexos!A8&amp;":"&amp;Anexos!B8)</f>
        <v>Anexo 7: Presupuestos inversiones</v>
      </c>
    </row>
    <row r="82" spans="1:6" s="768" customFormat="1">
      <c r="A82" s="775" t="str">
        <f>IF(Anexos!A9="","","Anexo "&amp;Anexos!A9&amp;":"&amp;Anexos!B9)</f>
        <v>Anexo 8: Existencias iniciales</v>
      </c>
    </row>
    <row r="83" spans="1:6" s="768" customFormat="1">
      <c r="A83" s="775" t="str">
        <f>IF(Anexos!A10="","","Anexo "&amp;Anexos!A10&amp;":"&amp;Anexos!B10)</f>
        <v xml:space="preserve">Anexo 9: Necesidades y gastos de personal. </v>
      </c>
    </row>
    <row r="84" spans="1:6" s="768" customFormat="1">
      <c r="A84" s="775" t="str">
        <f>IF(Anexos!A11="","","Anexo "&amp;Anexos!A11&amp;":"&amp;Anexos!B11)</f>
        <v>Anexo 10: Organigrama de la empresa</v>
      </c>
      <c r="D84" s="768" t="s">
        <v>44</v>
      </c>
    </row>
    <row r="85" spans="1:6" s="768" customFormat="1">
      <c r="A85" s="775" t="str">
        <f>IF(Anexos!A12="","","Anexo "&amp;Anexos!A12&amp;":"&amp;Anexos!B12)</f>
        <v>Anexo 11: Proveedores. Contratos partners</v>
      </c>
    </row>
    <row r="86" spans="1:6" s="768" customFormat="1">
      <c r="A86" s="775" t="str">
        <f>IF(Anexos!A13="","","Anexo "&amp;Anexos!A13&amp;":"&amp;Anexos!B13)</f>
        <v>Anexo 12: Escritura constitución</v>
      </c>
    </row>
    <row r="87" spans="1:6" s="768" customFormat="1">
      <c r="A87" s="775" t="str">
        <f>IF(Anexos!A14="","","Anexo "&amp;Anexos!A14&amp;":"&amp;Anexos!B14)</f>
        <v>Anexo 13: Pacto de socios</v>
      </c>
    </row>
    <row r="88" spans="1:6" s="768" customFormat="1">
      <c r="A88" s="775" t="str">
        <f>IF(Anexos!A15="","","Anexo "&amp;Anexos!A15&amp;":"&amp;Anexos!B15)</f>
        <v>Anexo 14: Métricas. (CAC, LTV, Burn Rate)</v>
      </c>
    </row>
    <row r="89" spans="1:6" s="768" customFormat="1">
      <c r="A89" s="775" t="str">
        <f>IF(Anexos!A16="","","Anexo "&amp;Anexos!A16&amp;":"&amp;Anexos!B16)</f>
        <v>Anexo 15: Información sectorial</v>
      </c>
    </row>
    <row r="90" spans="1:6" s="768" customFormat="1">
      <c r="A90" s="775" t="str">
        <f>IF(Anexos!A17="","","Anexo "&amp;Anexos!A17&amp;":"&amp;Anexos!B17)</f>
        <v>Anexo 16: Material comunicación</v>
      </c>
    </row>
    <row r="91" spans="1:6" s="768" customFormat="1">
      <c r="A91" s="775" t="str">
        <f>IF(Anexos!A18="","","Anexo "&amp;Anexos!A18&amp;":"&amp;Anexos!B18)</f>
        <v>Anexo 17: Plano local</v>
      </c>
    </row>
    <row r="92" spans="1:6" s="768" customFormat="1">
      <c r="A92" s="775" t="str">
        <f>IF(Anexos!A19="","","Anexo "&amp;Anexos!A19&amp;":"&amp;Anexos!B19)</f>
        <v>Anexo 18: Resumen ejecutivo</v>
      </c>
    </row>
    <row r="93" spans="1:6" s="768" customFormat="1">
      <c r="A93" s="526" t="s">
        <v>264</v>
      </c>
    </row>
    <row r="94" spans="1:6" s="768" customFormat="1">
      <c r="A94" s="525" t="s">
        <v>271</v>
      </c>
    </row>
    <row r="95" spans="1:6" s="768" customFormat="1">
      <c r="A95" s="528">
        <f>+Cuestionario!C15</f>
        <v>0</v>
      </c>
      <c r="F95" s="768" t="s">
        <v>44</v>
      </c>
    </row>
    <row r="96" spans="1:6" s="768" customFormat="1">
      <c r="A96" s="528">
        <f>+Cuestionario!C16</f>
        <v>0</v>
      </c>
    </row>
    <row r="97" spans="1:1" s="768" customFormat="1">
      <c r="A97" s="775" t="str">
        <f>"Problema que soluciona: " &amp;+Cuestionario!C17</f>
        <v xml:space="preserve">Problema que soluciona: </v>
      </c>
    </row>
    <row r="98" spans="1:1" s="173" customFormat="1">
      <c r="A98" s="904">
        <f>+Cuestionario!C18</f>
        <v>0</v>
      </c>
    </row>
    <row r="99" spans="1:1" s="173" customFormat="1">
      <c r="A99" s="776"/>
    </row>
    <row r="100" spans="1:1" s="173" customFormat="1">
      <c r="A100" s="525" t="s">
        <v>272</v>
      </c>
    </row>
    <row r="101" spans="1:1" s="173" customFormat="1">
      <c r="A101" s="525"/>
    </row>
    <row r="102" spans="1:1" s="173" customFormat="1">
      <c r="A102" s="525"/>
    </row>
    <row r="103" spans="1:1" s="173" customFormat="1">
      <c r="A103" s="525"/>
    </row>
    <row r="104" spans="1:1" s="173" customFormat="1">
      <c r="A104" s="525"/>
    </row>
    <row r="105" spans="1:1" s="173" customFormat="1">
      <c r="A105" s="525"/>
    </row>
    <row r="106" spans="1:1" s="173" customFormat="1">
      <c r="A106" s="525"/>
    </row>
    <row r="107" spans="1:1" s="173" customFormat="1">
      <c r="A107" s="525"/>
    </row>
    <row r="108" spans="1:1" s="173" customFormat="1">
      <c r="A108" s="525"/>
    </row>
    <row r="109" spans="1:1" s="173" customFormat="1">
      <c r="A109" s="525"/>
    </row>
    <row r="110" spans="1:1" s="173" customFormat="1">
      <c r="A110" s="525"/>
    </row>
    <row r="111" spans="1:1" s="173" customFormat="1">
      <c r="A111" s="777" t="s">
        <v>332</v>
      </c>
    </row>
    <row r="112" spans="1:1" s="173" customFormat="1">
      <c r="A112" s="526" t="s">
        <v>265</v>
      </c>
    </row>
    <row r="113" spans="1:1" s="173" customFormat="1">
      <c r="A113" s="525" t="s">
        <v>273</v>
      </c>
    </row>
    <row r="114" spans="1:1" s="173" customFormat="1" ht="32.25" thickBot="1">
      <c r="A114" s="778" t="s">
        <v>820</v>
      </c>
    </row>
    <row r="115" spans="1:1" s="173" customFormat="1">
      <c r="A115" s="779"/>
    </row>
    <row r="116" spans="1:1" s="173" customFormat="1">
      <c r="A116" s="779"/>
    </row>
    <row r="117" spans="1:1" s="173" customFormat="1">
      <c r="A117" s="779"/>
    </row>
    <row r="118" spans="1:1" s="173" customFormat="1">
      <c r="A118" s="779"/>
    </row>
    <row r="119" spans="1:1" s="173" customFormat="1">
      <c r="A119" s="779"/>
    </row>
    <row r="120" spans="1:1" s="173" customFormat="1">
      <c r="A120" s="779"/>
    </row>
    <row r="121" spans="1:1">
      <c r="A121" s="530"/>
    </row>
    <row r="122" spans="1:1">
      <c r="A122" s="530"/>
    </row>
    <row r="123" spans="1:1">
      <c r="A123" s="525" t="s">
        <v>274</v>
      </c>
    </row>
    <row r="124" spans="1:1">
      <c r="A124" s="525" t="str">
        <f>+Cuestionario!B76</f>
        <v>Mercado potencial cuantificado</v>
      </c>
    </row>
    <row r="125" spans="1:1">
      <c r="A125" s="528">
        <f>Cuestionario!E76</f>
        <v>0</v>
      </c>
    </row>
    <row r="126" spans="1:1">
      <c r="A126" s="531"/>
    </row>
    <row r="127" spans="1:1">
      <c r="A127" s="525" t="str">
        <f>Cuestionario!B77</f>
        <v xml:space="preserve">Cuota de mercado objetivo </v>
      </c>
    </row>
    <row r="128" spans="1:1">
      <c r="A128" s="528">
        <f>+Cuestionario!E77</f>
        <v>0</v>
      </c>
    </row>
    <row r="129" spans="1:3">
      <c r="A129" s="531"/>
    </row>
    <row r="130" spans="1:3">
      <c r="A130" s="525" t="str">
        <f>Cuestionario!B78</f>
        <v>Clientes objetivos / Target / Segmento</v>
      </c>
    </row>
    <row r="131" spans="1:3">
      <c r="A131" s="528">
        <f>+Cuestionario!E78</f>
        <v>0</v>
      </c>
    </row>
    <row r="132" spans="1:3">
      <c r="A132" s="531"/>
    </row>
    <row r="133" spans="1:3">
      <c r="A133" s="525" t="s">
        <v>275</v>
      </c>
    </row>
    <row r="134" spans="1:3">
      <c r="A134" s="528">
        <f>+Cuestionario!E79</f>
        <v>0</v>
      </c>
    </row>
    <row r="135" spans="1:3">
      <c r="A135" s="531"/>
    </row>
    <row r="136" spans="1:3">
      <c r="A136" s="525" t="s">
        <v>289</v>
      </c>
      <c r="C136" s="165" t="s">
        <v>44</v>
      </c>
    </row>
    <row r="137" spans="1:3">
      <c r="A137" s="528">
        <f>Cuestionario!E80</f>
        <v>0</v>
      </c>
    </row>
    <row r="138" spans="1:3">
      <c r="A138" s="531"/>
    </row>
    <row r="139" spans="1:3">
      <c r="A139" s="525" t="s">
        <v>290</v>
      </c>
    </row>
    <row r="140" spans="1:3">
      <c r="A140" s="528">
        <f>+Cuestionario!E83</f>
        <v>0</v>
      </c>
    </row>
    <row r="141" spans="1:3">
      <c r="A141" s="531"/>
    </row>
    <row r="142" spans="1:3">
      <c r="A142" s="525" t="s">
        <v>276</v>
      </c>
    </row>
    <row r="143" spans="1:3">
      <c r="A143" s="528">
        <f>+Cuestionario!E81</f>
        <v>0</v>
      </c>
    </row>
    <row r="144" spans="1:3">
      <c r="A144" s="531"/>
    </row>
    <row r="145" spans="1:4">
      <c r="A145" s="525" t="s">
        <v>277</v>
      </c>
    </row>
    <row r="146" spans="1:4">
      <c r="A146" s="874" t="s">
        <v>611</v>
      </c>
    </row>
    <row r="147" spans="1:4">
      <c r="A147" s="532"/>
    </row>
    <row r="148" spans="1:4">
      <c r="A148" s="525"/>
    </row>
    <row r="149" spans="1:4">
      <c r="A149" s="525"/>
    </row>
    <row r="150" spans="1:4">
      <c r="A150" s="525"/>
    </row>
    <row r="151" spans="1:4">
      <c r="A151" s="525"/>
      <c r="D151" s="165" t="s">
        <v>44</v>
      </c>
    </row>
    <row r="152" spans="1:4">
      <c r="A152" s="525"/>
    </row>
    <row r="153" spans="1:4">
      <c r="A153" s="525"/>
    </row>
    <row r="154" spans="1:4">
      <c r="A154" s="525"/>
      <c r="D154" s="165" t="s">
        <v>44</v>
      </c>
    </row>
    <row r="155" spans="1:4">
      <c r="A155" s="525"/>
    </row>
    <row r="156" spans="1:4">
      <c r="A156" s="525"/>
    </row>
    <row r="157" spans="1:4">
      <c r="A157" s="525"/>
    </row>
    <row r="158" spans="1:4">
      <c r="A158" s="532" t="s">
        <v>630</v>
      </c>
    </row>
    <row r="159" spans="1:4">
      <c r="A159" s="525"/>
    </row>
    <row r="160" spans="1:4">
      <c r="A160" s="525"/>
    </row>
    <row r="161" spans="1:3">
      <c r="A161" s="525"/>
    </row>
    <row r="162" spans="1:3">
      <c r="A162" s="525"/>
    </row>
    <row r="163" spans="1:3">
      <c r="A163" s="525"/>
    </row>
    <row r="164" spans="1:3">
      <c r="A164" s="525"/>
    </row>
    <row r="165" spans="1:3">
      <c r="A165" s="525"/>
    </row>
    <row r="166" spans="1:3">
      <c r="A166" s="525"/>
    </row>
    <row r="167" spans="1:3">
      <c r="A167" s="525"/>
    </row>
    <row r="168" spans="1:3">
      <c r="A168" s="525"/>
    </row>
    <row r="169" spans="1:3">
      <c r="A169" s="525"/>
    </row>
    <row r="170" spans="1:3">
      <c r="A170" s="525"/>
    </row>
    <row r="171" spans="1:3">
      <c r="A171" s="525"/>
    </row>
    <row r="172" spans="1:3">
      <c r="A172" s="525"/>
      <c r="C172" s="165" t="s">
        <v>44</v>
      </c>
    </row>
    <row r="173" spans="1:3">
      <c r="A173" s="525"/>
    </row>
    <row r="174" spans="1:3">
      <c r="A174" s="165"/>
    </row>
    <row r="175" spans="1:3">
      <c r="A175" s="532"/>
    </row>
    <row r="176" spans="1:3">
      <c r="A176" s="532"/>
    </row>
    <row r="177" spans="1:4">
      <c r="A177" s="532"/>
    </row>
    <row r="178" spans="1:4">
      <c r="A178" s="532"/>
    </row>
    <row r="179" spans="1:4">
      <c r="A179" s="532"/>
    </row>
    <row r="180" spans="1:4">
      <c r="A180" s="532"/>
    </row>
    <row r="181" spans="1:4">
      <c r="A181" s="532"/>
    </row>
    <row r="182" spans="1:4">
      <c r="A182" s="532"/>
    </row>
    <row r="183" spans="1:4">
      <c r="A183" s="532"/>
    </row>
    <row r="184" spans="1:4">
      <c r="A184" s="532"/>
    </row>
    <row r="185" spans="1:4">
      <c r="A185" s="532"/>
    </row>
    <row r="186" spans="1:4">
      <c r="A186" s="533">
        <f>Cuestionario!E82</f>
        <v>0</v>
      </c>
    </row>
    <row r="187" spans="1:4">
      <c r="A187" s="532" t="s">
        <v>806</v>
      </c>
      <c r="D187" s="165" t="s">
        <v>44</v>
      </c>
    </row>
    <row r="188" spans="1:4">
      <c r="A188" s="532"/>
    </row>
    <row r="189" spans="1:4">
      <c r="A189" s="532"/>
    </row>
    <row r="190" spans="1:4">
      <c r="A190" s="532"/>
    </row>
    <row r="191" spans="1:4">
      <c r="A191" s="532"/>
    </row>
    <row r="192" spans="1:4">
      <c r="A192" s="532"/>
    </row>
    <row r="193" spans="1:4">
      <c r="A193" s="532"/>
    </row>
    <row r="194" spans="1:4">
      <c r="A194" s="532"/>
    </row>
    <row r="195" spans="1:4">
      <c r="A195" s="532"/>
    </row>
    <row r="196" spans="1:4">
      <c r="A196" s="532"/>
    </row>
    <row r="197" spans="1:4">
      <c r="A197" s="532"/>
    </row>
    <row r="198" spans="1:4">
      <c r="A198" s="532"/>
    </row>
    <row r="199" spans="1:4">
      <c r="A199" s="532"/>
    </row>
    <row r="200" spans="1:4">
      <c r="A200" s="532"/>
    </row>
    <row r="201" spans="1:4">
      <c r="A201" s="532"/>
    </row>
    <row r="202" spans="1:4">
      <c r="A202" s="165"/>
    </row>
    <row r="203" spans="1:4">
      <c r="A203" s="526" t="s">
        <v>266</v>
      </c>
      <c r="B203" s="768"/>
    </row>
    <row r="204" spans="1:4">
      <c r="A204" s="525" t="s">
        <v>601</v>
      </c>
    </row>
    <row r="205" spans="1:4">
      <c r="A205" s="525" t="s">
        <v>600</v>
      </c>
      <c r="D205" s="165" t="s">
        <v>44</v>
      </c>
    </row>
    <row r="206" spans="1:4">
      <c r="A206" s="528">
        <f>+Cuestionario!E90</f>
        <v>0</v>
      </c>
    </row>
    <row r="207" spans="1:4">
      <c r="A207" s="534" t="str">
        <f>+Cuestionario!B91</f>
        <v>Aprovisionamientos/Proveedores / acreedores</v>
      </c>
    </row>
    <row r="208" spans="1:4">
      <c r="A208" s="528">
        <f>+Cuestionario!E91</f>
        <v>0</v>
      </c>
    </row>
    <row r="209" spans="1:1">
      <c r="A209" s="534" t="str">
        <f>+Cuestionario!B93</f>
        <v>Subcontratación de servicios</v>
      </c>
    </row>
    <row r="210" spans="1:1">
      <c r="A210" s="528">
        <f>+Cuestionario!E93</f>
        <v>0</v>
      </c>
    </row>
    <row r="211" spans="1:1">
      <c r="A211" s="534" t="str">
        <f>+Cuestionario!B94</f>
        <v>Control de Calidad</v>
      </c>
    </row>
    <row r="212" spans="1:1">
      <c r="A212" s="528">
        <f>+Cuestionario!E94</f>
        <v>0</v>
      </c>
    </row>
    <row r="213" spans="1:1">
      <c r="A213" s="534" t="str">
        <f>+Cuestionario!B96</f>
        <v>Descripción del local</v>
      </c>
    </row>
    <row r="214" spans="1:1">
      <c r="A214" s="528">
        <f>+Cuestionario!E96</f>
        <v>0</v>
      </c>
    </row>
    <row r="215" spans="1:1">
      <c r="A215" s="534" t="str">
        <f>+Cuestionario!B97</f>
        <v>Existencias. Aprovisionamiento y almacenamiento</v>
      </c>
    </row>
    <row r="216" spans="1:1">
      <c r="A216" s="528">
        <f>+Cuestionario!E97</f>
        <v>0</v>
      </c>
    </row>
    <row r="217" spans="1:1">
      <c r="A217" s="531"/>
    </row>
    <row r="218" spans="1:1">
      <c r="A218" s="525" t="s">
        <v>331</v>
      </c>
    </row>
    <row r="219" spans="1:1">
      <c r="A219" s="525"/>
    </row>
    <row r="220" spans="1:1">
      <c r="A220" s="525"/>
    </row>
    <row r="221" spans="1:1">
      <c r="A221" s="525"/>
    </row>
    <row r="222" spans="1:1">
      <c r="A222" s="525"/>
    </row>
    <row r="223" spans="1:1">
      <c r="A223" s="525"/>
    </row>
    <row r="224" spans="1:1">
      <c r="A224" s="525"/>
    </row>
    <row r="225" spans="1:1">
      <c r="A225" s="525"/>
    </row>
    <row r="226" spans="1:1">
      <c r="A226" s="525"/>
    </row>
    <row r="227" spans="1:1">
      <c r="A227" s="525"/>
    </row>
    <row r="228" spans="1:1">
      <c r="A228" s="525"/>
    </row>
    <row r="229" spans="1:1">
      <c r="A229" s="525"/>
    </row>
    <row r="230" spans="1:1">
      <c r="A230" s="525"/>
    </row>
    <row r="231" spans="1:1">
      <c r="A231" s="525"/>
    </row>
    <row r="232" spans="1:1">
      <c r="A232" s="525"/>
    </row>
    <row r="233" spans="1:1">
      <c r="A233" s="525"/>
    </row>
    <row r="234" spans="1:1">
      <c r="A234" s="525"/>
    </row>
    <row r="235" spans="1:1">
      <c r="A235" s="525"/>
    </row>
    <row r="236" spans="1:1">
      <c r="A236" s="525"/>
    </row>
    <row r="237" spans="1:1">
      <c r="A237" s="525"/>
    </row>
    <row r="238" spans="1:1">
      <c r="A238" s="525"/>
    </row>
    <row r="239" spans="1:1">
      <c r="A239" s="525"/>
    </row>
    <row r="240" spans="1:1">
      <c r="A240" s="525"/>
    </row>
    <row r="241" spans="1:1">
      <c r="A241" s="525"/>
    </row>
    <row r="242" spans="1:1">
      <c r="A242" s="525"/>
    </row>
    <row r="243" spans="1:1">
      <c r="A243" s="525"/>
    </row>
    <row r="244" spans="1:1">
      <c r="A244" s="525"/>
    </row>
    <row r="245" spans="1:1">
      <c r="A245" s="525"/>
    </row>
    <row r="246" spans="1:1">
      <c r="A246" s="525"/>
    </row>
    <row r="247" spans="1:1">
      <c r="A247" s="525"/>
    </row>
    <row r="248" spans="1:1">
      <c r="A248" s="525"/>
    </row>
    <row r="249" spans="1:1">
      <c r="A249" s="525"/>
    </row>
    <row r="250" spans="1:1">
      <c r="A250" s="525"/>
    </row>
    <row r="251" spans="1:1">
      <c r="A251" s="525"/>
    </row>
    <row r="252" spans="1:1">
      <c r="A252" s="525"/>
    </row>
    <row r="253" spans="1:1">
      <c r="A253" s="525"/>
    </row>
    <row r="254" spans="1:1">
      <c r="A254" s="525"/>
    </row>
    <row r="255" spans="1:1">
      <c r="A255" s="525"/>
    </row>
    <row r="256" spans="1:1">
      <c r="A256" s="525"/>
    </row>
    <row r="257" spans="1:2">
      <c r="A257" s="525"/>
    </row>
    <row r="258" spans="1:2">
      <c r="A258" s="721" t="s">
        <v>822</v>
      </c>
    </row>
    <row r="259" spans="1:2">
      <c r="A259" s="531">
        <f>+'Inversión-Financiación'!C62</f>
        <v>0</v>
      </c>
    </row>
    <row r="260" spans="1:2">
      <c r="A260" s="531"/>
    </row>
    <row r="261" spans="1:2">
      <c r="A261" s="525" t="s">
        <v>293</v>
      </c>
    </row>
    <row r="262" spans="1:2">
      <c r="A262" s="528">
        <f>+Cuestionario!E103</f>
        <v>0</v>
      </c>
    </row>
    <row r="263" spans="1:2">
      <c r="A263" s="529" t="s">
        <v>44</v>
      </c>
    </row>
    <row r="264" spans="1:2">
      <c r="A264" s="526" t="s">
        <v>267</v>
      </c>
      <c r="B264" s="768"/>
    </row>
    <row r="265" spans="1:2">
      <c r="A265" s="525" t="s">
        <v>279</v>
      </c>
    </row>
    <row r="266" spans="1:2">
      <c r="A266" s="525"/>
    </row>
    <row r="267" spans="1:2">
      <c r="A267" s="525"/>
    </row>
    <row r="268" spans="1:2">
      <c r="A268" s="525"/>
    </row>
    <row r="269" spans="1:2">
      <c r="A269" s="525"/>
    </row>
    <row r="270" spans="1:2">
      <c r="A270" s="535"/>
    </row>
    <row r="271" spans="1:2">
      <c r="A271" s="535"/>
    </row>
    <row r="272" spans="1:2">
      <c r="A272" s="535"/>
    </row>
    <row r="273" spans="1:6">
      <c r="A273" s="535"/>
      <c r="F273" s="165" t="s">
        <v>44</v>
      </c>
    </row>
    <row r="274" spans="1:6">
      <c r="A274" s="525" t="s">
        <v>294</v>
      </c>
    </row>
    <row r="275" spans="1:6">
      <c r="A275" s="525"/>
    </row>
    <row r="276" spans="1:6">
      <c r="A276" s="525"/>
    </row>
    <row r="277" spans="1:6">
      <c r="A277" s="525"/>
    </row>
    <row r="278" spans="1:6">
      <c r="A278" s="525"/>
    </row>
    <row r="279" spans="1:6">
      <c r="A279" s="525"/>
    </row>
    <row r="280" spans="1:6">
      <c r="A280" s="525"/>
    </row>
    <row r="281" spans="1:6">
      <c r="A281" s="525"/>
    </row>
    <row r="282" spans="1:6">
      <c r="A282" s="525"/>
    </row>
    <row r="283" spans="1:6">
      <c r="A283" s="525"/>
    </row>
    <row r="284" spans="1:6">
      <c r="A284" s="525"/>
    </row>
    <row r="285" spans="1:6">
      <c r="A285" s="758">
        <f>+'Personal retribución'!D109</f>
        <v>0</v>
      </c>
    </row>
    <row r="286" spans="1:6">
      <c r="A286" s="526" t="s">
        <v>268</v>
      </c>
    </row>
    <row r="287" spans="1:6">
      <c r="A287" s="525" t="s">
        <v>280</v>
      </c>
    </row>
    <row r="288" spans="1:6">
      <c r="A288" s="758" t="str">
        <f>+Cuestionario!I5</f>
        <v>Empresario Individual</v>
      </c>
    </row>
    <row r="289" spans="1:1">
      <c r="A289" s="531"/>
    </row>
    <row r="290" spans="1:1">
      <c r="A290" s="525" t="s">
        <v>281</v>
      </c>
    </row>
    <row r="291" spans="1:1" ht="110.25">
      <c r="A291" s="536" t="str">
        <f>IF(AND(Cuestionario!I5="Empresario Individual",Cuestionario!C110="Estimación objetiva / Módulos",Cuestionario!C113="SI"),DATOS!Q4,IF(AND(Cuestionario!I5="Empresario individual",Cuestionario!C110="Estimación objetiva / Módulos",Cuestionario!C113=""),DATOS!Q3,IF(AND(Cuestionario!I5="Empresario individual",Cuestionario!C110="Estimación directa"),DATOS!Q2,DATOS!Q6)))&amp;CHAR(10)&amp;IF(Cuestionario!D105="SI",DATOS!Q8,"")</f>
        <v xml:space="preserve">Declaraciones de IVA Trimestrales y anual (Modelo 303 y 390)
Declaraciones de Pago fraccionado IRPF Trimestrales (Modelo 130)
Declaraciones de IRPF Trimestrales facturas de profesionales recibidas (Modelo 111 y 190)
Declaración informativa 347
Declaraciones operaciones intracomunitarias 349
Declaracions operacions intracomunitaries 349
</v>
      </c>
    </row>
    <row r="292" spans="1:1">
      <c r="A292" s="718"/>
    </row>
    <row r="293" spans="1:1">
      <c r="A293" s="526" t="s">
        <v>269</v>
      </c>
    </row>
    <row r="294" spans="1:1">
      <c r="A294" s="525" t="s">
        <v>283</v>
      </c>
    </row>
    <row r="295" spans="1:1">
      <c r="A295" s="525"/>
    </row>
    <row r="296" spans="1:1">
      <c r="A296" s="525"/>
    </row>
    <row r="297" spans="1:1">
      <c r="A297" s="525"/>
    </row>
    <row r="298" spans="1:1">
      <c r="A298" s="525"/>
    </row>
    <row r="299" spans="1:1">
      <c r="A299" s="525"/>
    </row>
    <row r="300" spans="1:1">
      <c r="A300" s="525"/>
    </row>
    <row r="301" spans="1:1">
      <c r="A301" s="525"/>
    </row>
    <row r="302" spans="1:1">
      <c r="A302" s="525"/>
    </row>
    <row r="303" spans="1:1">
      <c r="A303" s="525"/>
    </row>
    <row r="304" spans="1:1">
      <c r="A304" s="525"/>
    </row>
    <row r="305" spans="1:4">
      <c r="A305" s="525"/>
    </row>
    <row r="306" spans="1:4">
      <c r="A306" s="525"/>
    </row>
    <row r="307" spans="1:4">
      <c r="A307" s="525"/>
    </row>
    <row r="308" spans="1:4">
      <c r="A308" s="525"/>
    </row>
    <row r="309" spans="1:4">
      <c r="A309" s="525"/>
    </row>
    <row r="310" spans="1:4">
      <c r="A310" s="525"/>
    </row>
    <row r="311" spans="1:4">
      <c r="A311" s="525"/>
    </row>
    <row r="312" spans="1:4">
      <c r="A312" s="525"/>
    </row>
    <row r="313" spans="1:4">
      <c r="A313" s="525"/>
    </row>
    <row r="314" spans="1:4">
      <c r="A314" s="525"/>
    </row>
    <row r="315" spans="1:4">
      <c r="A315" s="525"/>
      <c r="D315" s="165" t="s">
        <v>44</v>
      </c>
    </row>
    <row r="316" spans="1:4" s="458" customFormat="1">
      <c r="A316" s="525"/>
    </row>
    <row r="317" spans="1:4" s="458" customFormat="1">
      <c r="A317" s="525"/>
    </row>
    <row r="318" spans="1:4" s="458" customFormat="1">
      <c r="A318" s="525"/>
    </row>
    <row r="319" spans="1:4" s="458" customFormat="1">
      <c r="A319" s="525"/>
    </row>
    <row r="320" spans="1:4" s="458" customFormat="1">
      <c r="A320" s="525"/>
    </row>
    <row r="321" spans="1:1" s="458" customFormat="1">
      <c r="A321" s="525"/>
    </row>
    <row r="322" spans="1:1" s="458" customFormat="1">
      <c r="A322" s="525"/>
    </row>
    <row r="323" spans="1:1" s="458" customFormat="1">
      <c r="A323" s="525"/>
    </row>
    <row r="324" spans="1:1" s="458" customFormat="1">
      <c r="A324" s="525"/>
    </row>
    <row r="325" spans="1:1" s="458" customFormat="1">
      <c r="A325" s="525"/>
    </row>
    <row r="326" spans="1:1" s="458" customFormat="1">
      <c r="A326" s="525"/>
    </row>
    <row r="327" spans="1:1" s="458" customFormat="1">
      <c r="A327" s="525" t="s">
        <v>284</v>
      </c>
    </row>
    <row r="328" spans="1:1" s="458" customFormat="1">
      <c r="A328" s="525"/>
    </row>
    <row r="329" spans="1:1" s="458" customFormat="1">
      <c r="A329" s="525"/>
    </row>
    <row r="330" spans="1:1" s="458" customFormat="1">
      <c r="A330" s="525"/>
    </row>
    <row r="331" spans="1:1" s="458" customFormat="1">
      <c r="A331" s="525"/>
    </row>
    <row r="332" spans="1:1" s="458" customFormat="1">
      <c r="A332" s="525"/>
    </row>
    <row r="333" spans="1:1" s="458" customFormat="1">
      <c r="A333" s="525"/>
    </row>
    <row r="334" spans="1:1" s="458" customFormat="1">
      <c r="A334" s="525"/>
    </row>
    <row r="335" spans="1:1" s="458" customFormat="1">
      <c r="A335" s="525"/>
    </row>
    <row r="336" spans="1:1" s="458" customFormat="1">
      <c r="A336" s="525"/>
    </row>
    <row r="337" spans="1:1" s="458" customFormat="1">
      <c r="A337" s="525"/>
    </row>
    <row r="338" spans="1:1" s="458" customFormat="1">
      <c r="A338" s="525"/>
    </row>
    <row r="339" spans="1:1" s="458" customFormat="1">
      <c r="A339" s="525"/>
    </row>
    <row r="340" spans="1:1" s="458" customFormat="1">
      <c r="A340" s="525"/>
    </row>
    <row r="341" spans="1:1" s="458" customFormat="1">
      <c r="A341" s="525"/>
    </row>
    <row r="342" spans="1:1" s="458" customFormat="1">
      <c r="A342" s="525"/>
    </row>
    <row r="343" spans="1:1" s="458" customFormat="1">
      <c r="A343" s="525"/>
    </row>
    <row r="344" spans="1:1" s="458" customFormat="1">
      <c r="A344" s="525"/>
    </row>
    <row r="345" spans="1:1" s="458" customFormat="1">
      <c r="A345" s="525"/>
    </row>
    <row r="346" spans="1:1" s="458" customFormat="1">
      <c r="A346" s="525"/>
    </row>
    <row r="347" spans="1:1" s="458" customFormat="1">
      <c r="A347" s="525"/>
    </row>
    <row r="348" spans="1:1" s="458" customFormat="1">
      <c r="A348" s="525"/>
    </row>
    <row r="349" spans="1:1" s="458" customFormat="1">
      <c r="A349" s="525"/>
    </row>
    <row r="350" spans="1:1" s="458" customFormat="1">
      <c r="A350" s="525"/>
    </row>
    <row r="351" spans="1:1">
      <c r="A351" s="525"/>
    </row>
    <row r="352" spans="1:1">
      <c r="A352" s="525"/>
    </row>
    <row r="353" spans="1:1">
      <c r="A353" s="525"/>
    </row>
    <row r="354" spans="1:1">
      <c r="A354" s="525" t="s">
        <v>285</v>
      </c>
    </row>
    <row r="355" spans="1:1">
      <c r="A355" s="525"/>
    </row>
    <row r="356" spans="1:1">
      <c r="A356" s="525"/>
    </row>
    <row r="357" spans="1:1">
      <c r="A357" s="525"/>
    </row>
    <row r="358" spans="1:1">
      <c r="A358" s="525"/>
    </row>
    <row r="359" spans="1:1">
      <c r="A359" s="525"/>
    </row>
    <row r="360" spans="1:1">
      <c r="A360" s="525"/>
    </row>
    <row r="361" spans="1:1">
      <c r="A361" s="525"/>
    </row>
    <row r="362" spans="1:1">
      <c r="A362" s="525"/>
    </row>
    <row r="363" spans="1:1">
      <c r="A363" s="525"/>
    </row>
    <row r="364" spans="1:1">
      <c r="A364" s="525"/>
    </row>
    <row r="365" spans="1:1">
      <c r="A365" s="525"/>
    </row>
    <row r="366" spans="1:1">
      <c r="A366" s="525"/>
    </row>
    <row r="367" spans="1:1">
      <c r="A367" s="525"/>
    </row>
    <row r="368" spans="1:1">
      <c r="A368" s="525"/>
    </row>
    <row r="369" spans="1:1">
      <c r="A369" s="525"/>
    </row>
    <row r="370" spans="1:1">
      <c r="A370" s="525"/>
    </row>
    <row r="371" spans="1:1">
      <c r="A371" s="525"/>
    </row>
    <row r="372" spans="1:1">
      <c r="A372" s="525"/>
    </row>
    <row r="373" spans="1:1">
      <c r="A373" s="525"/>
    </row>
    <row r="374" spans="1:1">
      <c r="A374" s="525"/>
    </row>
    <row r="375" spans="1:1">
      <c r="A375" s="525"/>
    </row>
    <row r="376" spans="1:1">
      <c r="A376" s="525"/>
    </row>
    <row r="377" spans="1:1">
      <c r="A377" s="525"/>
    </row>
    <row r="378" spans="1:1">
      <c r="A378" s="525"/>
    </row>
    <row r="379" spans="1:1">
      <c r="A379" s="525"/>
    </row>
    <row r="380" spans="1:1">
      <c r="A380" s="525"/>
    </row>
    <row r="381" spans="1:1">
      <c r="A381" s="525"/>
    </row>
    <row r="382" spans="1:1">
      <c r="A382" s="525"/>
    </row>
    <row r="383" spans="1:1">
      <c r="A383" s="525"/>
    </row>
    <row r="384" spans="1:1">
      <c r="A384" s="525"/>
    </row>
    <row r="385" spans="1:1">
      <c r="A385" s="525"/>
    </row>
    <row r="386" spans="1:1">
      <c r="A386" s="525"/>
    </row>
    <row r="387" spans="1:1">
      <c r="A387" s="525"/>
    </row>
    <row r="388" spans="1:1">
      <c r="A388" s="525"/>
    </row>
    <row r="389" spans="1:1">
      <c r="A389" s="525"/>
    </row>
    <row r="390" spans="1:1">
      <c r="A390" s="525"/>
    </row>
    <row r="391" spans="1:1">
      <c r="A391" s="525"/>
    </row>
    <row r="392" spans="1:1">
      <c r="A392" s="525"/>
    </row>
    <row r="393" spans="1:1">
      <c r="A393" s="525"/>
    </row>
    <row r="394" spans="1:1">
      <c r="A394" s="525"/>
    </row>
    <row r="395" spans="1:1">
      <c r="A395" s="525"/>
    </row>
    <row r="396" spans="1:1">
      <c r="A396" s="525"/>
    </row>
    <row r="397" spans="1:1">
      <c r="A397" s="525"/>
    </row>
    <row r="398" spans="1:1">
      <c r="A398" s="525"/>
    </row>
    <row r="399" spans="1:1">
      <c r="A399" s="525"/>
    </row>
    <row r="400" spans="1:1">
      <c r="A400" s="525"/>
    </row>
    <row r="401" spans="1:1">
      <c r="A401" s="525"/>
    </row>
    <row r="402" spans="1:1">
      <c r="A402" s="525"/>
    </row>
    <row r="403" spans="1:1">
      <c r="A403" s="525"/>
    </row>
    <row r="404" spans="1:1">
      <c r="A404" s="525"/>
    </row>
    <row r="405" spans="1:1">
      <c r="A405" s="525"/>
    </row>
    <row r="406" spans="1:1">
      <c r="A406" s="525"/>
    </row>
    <row r="407" spans="1:1">
      <c r="A407" s="525"/>
    </row>
    <row r="408" spans="1:1">
      <c r="A408" s="525"/>
    </row>
    <row r="409" spans="1:1">
      <c r="A409" s="525"/>
    </row>
    <row r="410" spans="1:1">
      <c r="A410" s="525"/>
    </row>
    <row r="411" spans="1:1">
      <c r="A411" s="525"/>
    </row>
    <row r="412" spans="1:1">
      <c r="A412" s="525"/>
    </row>
    <row r="413" spans="1:1">
      <c r="A413" s="525"/>
    </row>
    <row r="414" spans="1:1">
      <c r="A414" s="525"/>
    </row>
    <row r="415" spans="1:1">
      <c r="A415" s="525"/>
    </row>
    <row r="416" spans="1:1">
      <c r="A416" s="525"/>
    </row>
    <row r="417" spans="1:4">
      <c r="A417" s="525"/>
    </row>
    <row r="418" spans="1:4">
      <c r="A418" s="525"/>
    </row>
    <row r="419" spans="1:4">
      <c r="A419" s="525"/>
    </row>
    <row r="420" spans="1:4">
      <c r="A420" s="525"/>
    </row>
    <row r="421" spans="1:4">
      <c r="A421" s="525"/>
    </row>
    <row r="422" spans="1:4">
      <c r="A422" s="525"/>
    </row>
    <row r="423" spans="1:4">
      <c r="A423" s="525"/>
    </row>
    <row r="424" spans="1:4">
      <c r="A424" s="525" t="s">
        <v>286</v>
      </c>
      <c r="B424" s="75"/>
      <c r="C424" s="75"/>
      <c r="D424" s="75"/>
    </row>
    <row r="425" spans="1:4">
      <c r="A425" s="525"/>
      <c r="B425" s="75"/>
      <c r="C425" s="75"/>
      <c r="D425" s="75"/>
    </row>
    <row r="426" spans="1:4">
      <c r="A426" s="525"/>
      <c r="B426" s="75"/>
      <c r="C426" s="75"/>
      <c r="D426" s="75"/>
    </row>
    <row r="427" spans="1:4">
      <c r="A427" s="525"/>
      <c r="B427" s="75"/>
      <c r="C427" s="75"/>
      <c r="D427" s="75" t="s">
        <v>44</v>
      </c>
    </row>
    <row r="428" spans="1:4">
      <c r="A428" s="525"/>
      <c r="B428" s="75"/>
      <c r="C428" s="75"/>
      <c r="D428" s="75"/>
    </row>
    <row r="429" spans="1:4">
      <c r="A429" s="525"/>
      <c r="B429" s="75"/>
      <c r="C429" s="75"/>
      <c r="D429" s="75"/>
    </row>
    <row r="430" spans="1:4">
      <c r="A430" s="525"/>
      <c r="B430" s="75"/>
      <c r="C430" s="75"/>
      <c r="D430" s="75"/>
    </row>
    <row r="431" spans="1:4">
      <c r="A431" s="525"/>
      <c r="B431" s="75"/>
      <c r="C431" s="75"/>
      <c r="D431" s="75"/>
    </row>
    <row r="432" spans="1:4">
      <c r="A432" s="525"/>
      <c r="B432" s="75"/>
      <c r="C432" s="75"/>
      <c r="D432" s="75"/>
    </row>
    <row r="433" spans="1:4">
      <c r="A433" s="525"/>
      <c r="B433" s="75"/>
      <c r="C433" s="75"/>
      <c r="D433" s="75"/>
    </row>
    <row r="434" spans="1:4">
      <c r="A434" s="525"/>
    </row>
    <row r="435" spans="1:4">
      <c r="A435" s="525"/>
    </row>
    <row r="436" spans="1:4">
      <c r="A436" s="525"/>
    </row>
    <row r="437" spans="1:4">
      <c r="A437" s="525"/>
    </row>
    <row r="438" spans="1:4">
      <c r="A438" s="525"/>
    </row>
    <row r="439" spans="1:4">
      <c r="A439" s="525"/>
    </row>
    <row r="440" spans="1:4">
      <c r="A440" s="525"/>
    </row>
    <row r="441" spans="1:4">
      <c r="A441" s="525"/>
    </row>
    <row r="442" spans="1:4">
      <c r="A442" s="525"/>
    </row>
    <row r="443" spans="1:4">
      <c r="A443" s="525"/>
    </row>
    <row r="444" spans="1:4">
      <c r="A444" s="525"/>
    </row>
    <row r="445" spans="1:4">
      <c r="A445" s="525"/>
    </row>
    <row r="446" spans="1:4">
      <c r="A446" s="525"/>
    </row>
    <row r="447" spans="1:4">
      <c r="A447" s="525"/>
    </row>
    <row r="448" spans="1:4">
      <c r="A448" s="525"/>
    </row>
    <row r="449" spans="1:1">
      <c r="A449" s="525"/>
    </row>
    <row r="450" spans="1:1">
      <c r="A450" s="525"/>
    </row>
    <row r="451" spans="1:1">
      <c r="A451" s="525"/>
    </row>
    <row r="452" spans="1:1">
      <c r="A452" s="525"/>
    </row>
    <row r="453" spans="1:1">
      <c r="A453" s="525"/>
    </row>
    <row r="454" spans="1:1">
      <c r="A454" s="525" t="s">
        <v>287</v>
      </c>
    </row>
    <row r="455" spans="1:1">
      <c r="A455" s="525"/>
    </row>
    <row r="456" spans="1:1">
      <c r="A456" s="525"/>
    </row>
    <row r="457" spans="1:1">
      <c r="A457" s="525"/>
    </row>
    <row r="458" spans="1:1">
      <c r="A458" s="525"/>
    </row>
    <row r="459" spans="1:1">
      <c r="A459" s="525"/>
    </row>
    <row r="460" spans="1:1">
      <c r="A460" s="525"/>
    </row>
    <row r="461" spans="1:1">
      <c r="A461" s="525"/>
    </row>
    <row r="462" spans="1:1">
      <c r="A462" s="525"/>
    </row>
    <row r="463" spans="1:1">
      <c r="A463" s="525"/>
    </row>
    <row r="464" spans="1:1">
      <c r="A464" s="525"/>
    </row>
    <row r="465" spans="1:1">
      <c r="A465" s="525"/>
    </row>
    <row r="466" spans="1:1">
      <c r="A466" s="525"/>
    </row>
    <row r="467" spans="1:1">
      <c r="A467" s="525"/>
    </row>
    <row r="468" spans="1:1">
      <c r="A468" s="525"/>
    </row>
    <row r="469" spans="1:1">
      <c r="A469" s="525"/>
    </row>
    <row r="470" spans="1:1">
      <c r="A470" s="525"/>
    </row>
    <row r="471" spans="1:1">
      <c r="A471" s="525"/>
    </row>
    <row r="472" spans="1:1">
      <c r="A472" s="525"/>
    </row>
    <row r="473" spans="1:1">
      <c r="A473" s="525"/>
    </row>
    <row r="474" spans="1:1">
      <c r="A474" s="525"/>
    </row>
    <row r="475" spans="1:1">
      <c r="A475" s="525"/>
    </row>
    <row r="476" spans="1:1">
      <c r="A476" s="525"/>
    </row>
    <row r="477" spans="1:1">
      <c r="A477" s="525"/>
    </row>
    <row r="478" spans="1:1">
      <c r="A478" s="525"/>
    </row>
    <row r="479" spans="1:1">
      <c r="A479" s="525"/>
    </row>
    <row r="480" spans="1:1">
      <c r="A480" s="525"/>
    </row>
    <row r="481" spans="1:1">
      <c r="A481" s="525"/>
    </row>
    <row r="482" spans="1:1">
      <c r="A482" s="525"/>
    </row>
    <row r="483" spans="1:1">
      <c r="A483" s="525"/>
    </row>
    <row r="484" spans="1:1">
      <c r="A484" s="525"/>
    </row>
    <row r="485" spans="1:1">
      <c r="A485" s="525"/>
    </row>
    <row r="486" spans="1:1">
      <c r="A486" s="525"/>
    </row>
    <row r="487" spans="1:1">
      <c r="A487" s="525"/>
    </row>
    <row r="488" spans="1:1">
      <c r="A488" s="525"/>
    </row>
    <row r="489" spans="1:1">
      <c r="A489" s="525"/>
    </row>
    <row r="490" spans="1:1">
      <c r="A490" s="525"/>
    </row>
    <row r="491" spans="1:1">
      <c r="A491" s="525"/>
    </row>
    <row r="492" spans="1:1">
      <c r="A492" s="525"/>
    </row>
    <row r="493" spans="1:1">
      <c r="A493" s="525"/>
    </row>
    <row r="494" spans="1:1">
      <c r="A494" s="525"/>
    </row>
    <row r="495" spans="1:1">
      <c r="A495" s="525"/>
    </row>
    <row r="496" spans="1:1">
      <c r="A496" s="525"/>
    </row>
    <row r="497" spans="1:4">
      <c r="A497" s="525"/>
    </row>
    <row r="498" spans="1:4">
      <c r="A498" s="525"/>
      <c r="B498" s="165"/>
    </row>
    <row r="499" spans="1:4">
      <c r="A499" s="525"/>
      <c r="B499" s="165"/>
    </row>
    <row r="500" spans="1:4">
      <c r="A500" s="525"/>
      <c r="B500" s="165"/>
    </row>
    <row r="501" spans="1:4">
      <c r="A501" s="525"/>
      <c r="B501" s="165"/>
    </row>
    <row r="502" spans="1:4">
      <c r="A502" s="525"/>
      <c r="B502" s="165"/>
    </row>
    <row r="503" spans="1:4">
      <c r="A503" s="525"/>
      <c r="B503" s="165"/>
    </row>
    <row r="504" spans="1:4">
      <c r="A504" s="525"/>
      <c r="B504" s="165"/>
    </row>
    <row r="505" spans="1:4">
      <c r="A505" s="525"/>
      <c r="B505" s="165"/>
      <c r="D505" s="165" t="s">
        <v>44</v>
      </c>
    </row>
    <row r="506" spans="1:4">
      <c r="A506" s="525"/>
      <c r="B506" s="165"/>
    </row>
    <row r="507" spans="1:4">
      <c r="A507" s="525"/>
      <c r="B507" s="165"/>
    </row>
    <row r="508" spans="1:4">
      <c r="A508" s="525"/>
      <c r="B508" s="165"/>
    </row>
    <row r="509" spans="1:4">
      <c r="A509" s="525"/>
      <c r="B509" s="165"/>
    </row>
    <row r="510" spans="1:4">
      <c r="A510" s="525"/>
      <c r="B510" s="165"/>
    </row>
    <row r="511" spans="1:4">
      <c r="A511" s="525"/>
      <c r="B511" s="165"/>
    </row>
    <row r="512" spans="1:4">
      <c r="A512" s="525"/>
      <c r="B512" s="165"/>
    </row>
    <row r="513" spans="1:2">
      <c r="A513" s="525"/>
      <c r="B513" s="165"/>
    </row>
    <row r="514" spans="1:2">
      <c r="A514" s="525"/>
    </row>
    <row r="515" spans="1:2">
      <c r="A515" s="525"/>
    </row>
    <row r="516" spans="1:2">
      <c r="A516" s="525"/>
    </row>
    <row r="517" spans="1:2">
      <c r="A517" s="525"/>
    </row>
    <row r="518" spans="1:2">
      <c r="A518" s="525"/>
    </row>
    <row r="519" spans="1:2">
      <c r="A519" s="525"/>
    </row>
    <row r="520" spans="1:2">
      <c r="A520" s="525"/>
    </row>
    <row r="521" spans="1:2">
      <c r="A521" s="526" t="s">
        <v>270</v>
      </c>
    </row>
    <row r="522" spans="1:2">
      <c r="A522" s="526"/>
    </row>
    <row r="523" spans="1:2">
      <c r="A523" s="527" t="s">
        <v>282</v>
      </c>
    </row>
    <row r="533" spans="1:4">
      <c r="D533" s="165" t="s">
        <v>44</v>
      </c>
    </row>
    <row r="540" spans="1:4" s="458" customFormat="1">
      <c r="A540" s="519"/>
    </row>
    <row r="541" spans="1:4" s="458" customFormat="1">
      <c r="A541" s="519"/>
    </row>
    <row r="542" spans="1:4" s="458" customFormat="1">
      <c r="A542" s="519"/>
    </row>
    <row r="543" spans="1:4" s="458" customFormat="1">
      <c r="A543" s="519"/>
    </row>
    <row r="544" spans="1:4" s="458" customFormat="1">
      <c r="A544" s="519"/>
    </row>
    <row r="545" spans="1:1" s="458" customFormat="1">
      <c r="A545" s="519"/>
    </row>
    <row r="546" spans="1:1" s="458" customFormat="1">
      <c r="A546" s="519" t="s">
        <v>44</v>
      </c>
    </row>
    <row r="547" spans="1:1" s="458" customFormat="1">
      <c r="A547" s="527" t="s">
        <v>1073</v>
      </c>
    </row>
    <row r="548" spans="1:1" s="458" customFormat="1">
      <c r="A548" s="528">
        <f>+Cuestionario!B145</f>
        <v>0</v>
      </c>
    </row>
  </sheetData>
  <sheetProtection sheet="1" formatCells="0" formatColumns="0" formatRows="0" insertColumns="0" insertRows="0" insertHyperlinks="0" deleteColumns="0" deleteRows="0" sort="0" autoFilter="0" pivotTables="0"/>
  <conditionalFormatting sqref="A5:A18">
    <cfRule type="cellIs" dxfId="145" priority="1" operator="equal">
      <formula>0</formula>
    </cfRule>
  </conditionalFormatting>
  <conditionalFormatting sqref="B424:E453">
    <cfRule type="cellIs" dxfId="144" priority="128" operator="equal">
      <formula>0</formula>
    </cfRule>
    <cfRule type="cellIs" dxfId="143" priority="131" operator="equal">
      <formula>0</formula>
    </cfRule>
  </conditionalFormatting>
  <printOptions horizontalCentered="1"/>
  <pageMargins left="0.51181102362204722" right="0.31496062992125984" top="0.74803149606299213" bottom="0.74803149606299213" header="0.31496062992125984" footer="0.31496062992125984"/>
  <pageSetup paperSize="9" scale="95" orientation="portrait" r:id="rId1"/>
  <headerFooter scaleWithDoc="0">
    <oddHeader xml:space="preserve">&amp;L&amp;D&amp;R&amp;8Herramienta desarrollada por
  &amp;G PROCORNELLÀ </oddHeader>
    <oddFooter>&amp;L&amp;8&amp;F]&amp;R&amp;14&amp;P/&amp;N</oddFooter>
  </headerFooter>
  <rowBreaks count="13" manualBreakCount="13">
    <brk id="40" max="16383" man="1"/>
    <brk id="73" man="1"/>
    <brk id="92" man="1"/>
    <brk id="217" man="1"/>
    <brk id="263" man="1"/>
    <brk id="292" man="1"/>
    <brk id="326" man="1"/>
    <brk id="353" man="1"/>
    <brk id="386" man="1"/>
    <brk id="423" man="1"/>
    <brk id="453" man="1"/>
    <brk id="487" man="1"/>
    <brk id="520" man="1"/>
  </rowBreaks>
  <drawing r:id="rId2"/>
  <legacyDrawing r:id="rId3"/>
  <legacyDrawingHF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2"/>
  <dimension ref="B1:Q48"/>
  <sheetViews>
    <sheetView workbookViewId="0">
      <selection activeCell="S14" sqref="S14"/>
    </sheetView>
  </sheetViews>
  <sheetFormatPr baseColWidth="10" defaultColWidth="11.42578125" defaultRowHeight="15"/>
  <cols>
    <col min="1" max="1" width="8.42578125" style="269" customWidth="1"/>
    <col min="2" max="2" width="33.28515625" style="269" bestFit="1" customWidth="1"/>
    <col min="3" max="4" width="10.28515625" style="269" bestFit="1" customWidth="1"/>
    <col min="5" max="5" width="10.7109375" style="269" customWidth="1"/>
    <col min="6" max="6" width="8.85546875" style="269" customWidth="1"/>
    <col min="7" max="7" width="11" style="269" customWidth="1"/>
    <col min="8" max="9" width="11.42578125" style="269"/>
    <col min="10" max="10" width="6.7109375" style="420" bestFit="1" customWidth="1"/>
    <col min="11" max="11" width="11.42578125" style="269"/>
    <col min="12" max="12" width="7.85546875" style="269" bestFit="1" customWidth="1"/>
    <col min="13" max="13" width="11.42578125" style="269"/>
    <col min="14" max="14" width="7.85546875" style="269" bestFit="1" customWidth="1"/>
    <col min="15" max="16384" width="11.42578125" style="269"/>
  </cols>
  <sheetData>
    <row r="1" spans="2:14" ht="27.75" customHeight="1" thickBot="1">
      <c r="B1" s="372" t="s">
        <v>507</v>
      </c>
      <c r="C1" s="372" t="str">
        <f>"Real "&amp;+'Inversión-Financiación'!G1-3</f>
        <v>Real 2023</v>
      </c>
      <c r="D1" s="372" t="str">
        <f>"Real "&amp;+'Inversión-Financiación'!G1-2</f>
        <v>Real 2024</v>
      </c>
      <c r="E1" s="456" t="str">
        <f>"Presup. "&amp;+'Inversión-Financiación'!G1-1</f>
        <v>Presup. 2025</v>
      </c>
      <c r="F1" s="456"/>
      <c r="G1" s="456" t="str">
        <f>"Real "&amp;+'Inversión-Financiación'!G1-1</f>
        <v>Real 2025</v>
      </c>
      <c r="H1" s="456"/>
      <c r="I1" s="1152" t="str">
        <f>+Resultados!C2</f>
        <v>2026/2027</v>
      </c>
      <c r="J1" s="1153"/>
      <c r="K1" s="1152" t="str">
        <f>+Resultados!E2</f>
        <v>2027/2028</v>
      </c>
      <c r="L1" s="1153"/>
      <c r="M1" s="1152" t="str">
        <f>+Resultados!G2</f>
        <v>2028/2029</v>
      </c>
      <c r="N1" s="1153"/>
    </row>
    <row r="2" spans="2:14" ht="18.75">
      <c r="B2" s="165" t="s">
        <v>110</v>
      </c>
      <c r="C2" s="878"/>
      <c r="D2" s="878"/>
      <c r="E2" s="878"/>
      <c r="F2" s="879" t="str">
        <f>IF(ISERROR(+E2/E$2),"",(+E2/E$2))</f>
        <v/>
      </c>
      <c r="G2" s="878"/>
      <c r="H2" s="879" t="str">
        <f>IF(ISERROR(+G2/G$2),"",(+G2/G$2))</f>
        <v/>
      </c>
      <c r="I2" s="880">
        <f>+Resultados!C4</f>
        <v>0</v>
      </c>
      <c r="J2" s="881" t="str">
        <f>IF(ISERROR(+I2/I$2),"",(+I2/I$2))</f>
        <v/>
      </c>
      <c r="K2" s="880">
        <f>+Resultados!E4</f>
        <v>0</v>
      </c>
      <c r="L2" s="881" t="str">
        <f>IF(ISERROR(+K2/K$2),"",(+K2/K$2))</f>
        <v/>
      </c>
      <c r="M2" s="880">
        <f>+Resultados!G4</f>
        <v>0</v>
      </c>
      <c r="N2" s="881" t="str">
        <f>IF(ISERROR(+M2/M$2),"",(+M2/M$2))</f>
        <v/>
      </c>
    </row>
    <row r="3" spans="2:14" ht="20.25" customHeight="1">
      <c r="B3" s="165" t="s">
        <v>508</v>
      </c>
      <c r="C3" s="878"/>
      <c r="D3" s="878"/>
      <c r="E3" s="878"/>
      <c r="F3" s="882" t="str">
        <f t="shared" ref="F3:H14" si="0">IF(ISERROR(+E3/E$2),"",(+E3/E$2))</f>
        <v/>
      </c>
      <c r="G3" s="878"/>
      <c r="H3" s="882" t="str">
        <f t="shared" si="0"/>
        <v/>
      </c>
      <c r="I3" s="883">
        <f>+Resultados!C5+Resultados!C6</f>
        <v>0</v>
      </c>
      <c r="J3" s="884" t="str">
        <f t="shared" ref="J3:J14" si="1">IF(ISERROR(+I3/I$2),"",(+I3/I$2))</f>
        <v/>
      </c>
      <c r="K3" s="883">
        <f>+Resultados!E5+Resultados!E6</f>
        <v>0</v>
      </c>
      <c r="L3" s="884" t="str">
        <f t="shared" ref="L3:L14" si="2">IF(ISERROR(+K3/K$2),"",(+K3/K$2))</f>
        <v/>
      </c>
      <c r="M3" s="883">
        <f>+Resultados!G5+Resultados!G6</f>
        <v>0</v>
      </c>
      <c r="N3" s="884" t="str">
        <f t="shared" ref="N3:N14" si="3">IF(ISERROR(+M3/M$2),"",(+M3/M$2))</f>
        <v/>
      </c>
    </row>
    <row r="4" spans="2:14" ht="15.75">
      <c r="B4" s="173" t="s">
        <v>181</v>
      </c>
      <c r="C4" s="885">
        <f>+C2+C3</f>
        <v>0</v>
      </c>
      <c r="D4" s="885">
        <f>+D2+D3</f>
        <v>0</v>
      </c>
      <c r="E4" s="885">
        <f>+E2+E3</f>
        <v>0</v>
      </c>
      <c r="F4" s="879" t="str">
        <f t="shared" si="0"/>
        <v/>
      </c>
      <c r="G4" s="885">
        <f>+G2+G3</f>
        <v>0</v>
      </c>
      <c r="H4" s="879" t="str">
        <f t="shared" si="0"/>
        <v/>
      </c>
      <c r="I4" s="880">
        <f>+I2+I3</f>
        <v>0</v>
      </c>
      <c r="J4" s="881" t="str">
        <f>IF(ISERROR(+I4/I$2),"",(+I4/I$2))</f>
        <v/>
      </c>
      <c r="K4" s="880">
        <f>+K2+K3</f>
        <v>0</v>
      </c>
      <c r="L4" s="881" t="str">
        <f t="shared" si="2"/>
        <v/>
      </c>
      <c r="M4" s="880">
        <f>+M2+M3</f>
        <v>0</v>
      </c>
      <c r="N4" s="881" t="str">
        <f t="shared" si="3"/>
        <v/>
      </c>
    </row>
    <row r="5" spans="2:14" ht="18.75">
      <c r="B5" s="165" t="s">
        <v>509</v>
      </c>
      <c r="C5" s="878"/>
      <c r="D5" s="878"/>
      <c r="E5" s="878"/>
      <c r="F5" s="882" t="str">
        <f t="shared" si="0"/>
        <v/>
      </c>
      <c r="G5" s="878"/>
      <c r="H5" s="882" t="str">
        <f>IF(ISERROR(+G5/G$2),"",(+G5/G$2))</f>
        <v/>
      </c>
      <c r="I5" s="883">
        <f>+Resultados!C10+Resultados!C11</f>
        <v>0</v>
      </c>
      <c r="J5" s="884" t="str">
        <f t="shared" si="1"/>
        <v/>
      </c>
      <c r="K5" s="883">
        <f>+Resultados!E10+Resultados!E11</f>
        <v>0</v>
      </c>
      <c r="L5" s="884" t="str">
        <f t="shared" si="2"/>
        <v/>
      </c>
      <c r="M5" s="883">
        <f>+Resultados!G10+Resultados!G11</f>
        <v>0</v>
      </c>
      <c r="N5" s="884" t="str">
        <f t="shared" si="3"/>
        <v/>
      </c>
    </row>
    <row r="6" spans="2:14" ht="18.75">
      <c r="B6" s="165" t="s">
        <v>510</v>
      </c>
      <c r="C6" s="878"/>
      <c r="D6" s="878"/>
      <c r="E6" s="878"/>
      <c r="F6" s="882" t="str">
        <f t="shared" si="0"/>
        <v/>
      </c>
      <c r="G6" s="878"/>
      <c r="H6" s="882" t="str">
        <f t="shared" si="0"/>
        <v/>
      </c>
      <c r="I6" s="883">
        <f>+Resultados!C13</f>
        <v>0</v>
      </c>
      <c r="J6" s="884" t="str">
        <f t="shared" si="1"/>
        <v/>
      </c>
      <c r="K6" s="883">
        <f>+Resultados!E13</f>
        <v>0</v>
      </c>
      <c r="L6" s="884" t="str">
        <f t="shared" si="2"/>
        <v/>
      </c>
      <c r="M6" s="883">
        <f>+Resultados!G13</f>
        <v>0</v>
      </c>
      <c r="N6" s="884" t="str">
        <f t="shared" si="3"/>
        <v/>
      </c>
    </row>
    <row r="7" spans="2:14" ht="18.75">
      <c r="B7" s="165" t="s">
        <v>511</v>
      </c>
      <c r="C7" s="878"/>
      <c r="D7" s="878"/>
      <c r="E7" s="878"/>
      <c r="F7" s="882" t="str">
        <f t="shared" si="0"/>
        <v/>
      </c>
      <c r="G7" s="878"/>
      <c r="H7" s="882" t="str">
        <f t="shared" si="0"/>
        <v/>
      </c>
      <c r="I7" s="883">
        <f>SUM(Resultados!C12:C16)-Resultados!C13</f>
        <v>0</v>
      </c>
      <c r="J7" s="884" t="str">
        <f t="shared" si="1"/>
        <v/>
      </c>
      <c r="K7" s="883">
        <f>SUM(Resultados!E12:E16)-Resultados!E13</f>
        <v>0</v>
      </c>
      <c r="L7" s="884" t="str">
        <f t="shared" si="2"/>
        <v/>
      </c>
      <c r="M7" s="883">
        <f>SUM(Resultados!G12:G16)-Resultados!G13</f>
        <v>0</v>
      </c>
      <c r="N7" s="884" t="str">
        <f t="shared" si="3"/>
        <v/>
      </c>
    </row>
    <row r="8" spans="2:14" ht="15.75">
      <c r="B8" s="173" t="s">
        <v>340</v>
      </c>
      <c r="C8" s="885">
        <f>+C4+C5+C6+C7</f>
        <v>0</v>
      </c>
      <c r="D8" s="885">
        <f>+D4+D5+D6+D7</f>
        <v>0</v>
      </c>
      <c r="E8" s="885">
        <f>+E4+E5+E6+E7</f>
        <v>0</v>
      </c>
      <c r="F8" s="879" t="str">
        <f t="shared" si="0"/>
        <v/>
      </c>
      <c r="G8" s="885">
        <f>+G4+G5+G6+G7</f>
        <v>0</v>
      </c>
      <c r="H8" s="879" t="str">
        <f t="shared" si="0"/>
        <v/>
      </c>
      <c r="I8" s="880">
        <f>+I4+I5+I6+I7</f>
        <v>0</v>
      </c>
      <c r="J8" s="881" t="str">
        <f t="shared" si="1"/>
        <v/>
      </c>
      <c r="K8" s="880">
        <f>+K4+K5+K6+K7</f>
        <v>0</v>
      </c>
      <c r="L8" s="881" t="str">
        <f t="shared" si="2"/>
        <v/>
      </c>
      <c r="M8" s="880">
        <f>+M4+M5+M6+M7</f>
        <v>0</v>
      </c>
      <c r="N8" s="881" t="str">
        <f t="shared" si="3"/>
        <v/>
      </c>
    </row>
    <row r="9" spans="2:14" ht="18.75">
      <c r="B9" s="165" t="s">
        <v>517</v>
      </c>
      <c r="C9" s="878"/>
      <c r="D9" s="878"/>
      <c r="E9" s="878"/>
      <c r="F9" s="886" t="str">
        <f t="shared" si="0"/>
        <v/>
      </c>
      <c r="G9" s="878"/>
      <c r="H9" s="882" t="str">
        <f t="shared" si="0"/>
        <v/>
      </c>
      <c r="I9" s="883">
        <f ca="1">+Resultados!C17+Resultados!C18</f>
        <v>0</v>
      </c>
      <c r="J9" s="884" t="str">
        <f t="shared" ca="1" si="1"/>
        <v/>
      </c>
      <c r="K9" s="883">
        <f ca="1">+Resultados!E17+Resultados!E18</f>
        <v>0</v>
      </c>
      <c r="L9" s="884" t="str">
        <f t="shared" ca="1" si="2"/>
        <v/>
      </c>
      <c r="M9" s="883">
        <f ca="1">+Resultados!G17+Resultados!G18</f>
        <v>0</v>
      </c>
      <c r="N9" s="884" t="str">
        <f t="shared" ca="1" si="3"/>
        <v/>
      </c>
    </row>
    <row r="10" spans="2:14" ht="18.75">
      <c r="B10" s="165" t="s">
        <v>118</v>
      </c>
      <c r="C10" s="878"/>
      <c r="D10" s="878"/>
      <c r="E10" s="878"/>
      <c r="F10" s="882" t="str">
        <f t="shared" si="0"/>
        <v/>
      </c>
      <c r="G10" s="878"/>
      <c r="H10" s="882" t="str">
        <f t="shared" si="0"/>
        <v/>
      </c>
      <c r="I10" s="883">
        <f ca="1">+Resultados!C19</f>
        <v>0</v>
      </c>
      <c r="J10" s="884" t="str">
        <f t="shared" ca="1" si="1"/>
        <v/>
      </c>
      <c r="K10" s="883">
        <f ca="1">+Resultados!E19</f>
        <v>0</v>
      </c>
      <c r="L10" s="884" t="str">
        <f t="shared" ca="1" si="2"/>
        <v/>
      </c>
      <c r="M10" s="883">
        <f ca="1">+Resultados!G19</f>
        <v>0</v>
      </c>
      <c r="N10" s="884" t="str">
        <f t="shared" ca="1" si="3"/>
        <v/>
      </c>
    </row>
    <row r="11" spans="2:14" ht="16.5" thickBot="1">
      <c r="B11" s="173" t="s">
        <v>512</v>
      </c>
      <c r="C11" s="885">
        <f>+C5+C6+C7+C9+C10</f>
        <v>0</v>
      </c>
      <c r="D11" s="885">
        <f>+D5+D6+D7+D9+D10</f>
        <v>0</v>
      </c>
      <c r="E11" s="885">
        <f>+E5+E6+E7+E9+E10</f>
        <v>0</v>
      </c>
      <c r="F11" s="879" t="str">
        <f t="shared" si="0"/>
        <v/>
      </c>
      <c r="G11" s="885">
        <f>+G5+G6+G7+G9+G10</f>
        <v>0</v>
      </c>
      <c r="H11" s="879" t="str">
        <f t="shared" si="0"/>
        <v/>
      </c>
      <c r="I11" s="880">
        <f ca="1">+I5+I6+I7+I9+I10</f>
        <v>0</v>
      </c>
      <c r="J11" s="881" t="str">
        <f t="shared" ca="1" si="1"/>
        <v/>
      </c>
      <c r="K11" s="880">
        <f ca="1">+K5+K6+K7+K9+K10</f>
        <v>0</v>
      </c>
      <c r="L11" s="881" t="str">
        <f t="shared" ca="1" si="2"/>
        <v/>
      </c>
      <c r="M11" s="880">
        <f ca="1">+M5+M6+M7+M9+M10</f>
        <v>0</v>
      </c>
      <c r="N11" s="881" t="str">
        <f t="shared" ca="1" si="3"/>
        <v/>
      </c>
    </row>
    <row r="12" spans="2:14" ht="19.5" thickBot="1">
      <c r="B12" s="173" t="s">
        <v>513</v>
      </c>
      <c r="C12" s="887">
        <f>+C8+C9+C10</f>
        <v>0</v>
      </c>
      <c r="D12" s="887">
        <f>+D8+D9+D10</f>
        <v>0</v>
      </c>
      <c r="E12" s="887">
        <f>+E8+E9+E10</f>
        <v>0</v>
      </c>
      <c r="F12" s="882" t="str">
        <f t="shared" si="0"/>
        <v/>
      </c>
      <c r="G12" s="887">
        <f>+G8+G9+G10</f>
        <v>0</v>
      </c>
      <c r="H12" s="882" t="str">
        <f t="shared" si="0"/>
        <v/>
      </c>
      <c r="I12" s="888">
        <f ca="1">+I8+I9+I10</f>
        <v>0</v>
      </c>
      <c r="J12" s="884" t="str">
        <f t="shared" ca="1" si="1"/>
        <v/>
      </c>
      <c r="K12" s="888">
        <f ca="1">+K8+K9+K10</f>
        <v>0</v>
      </c>
      <c r="L12" s="884" t="str">
        <f t="shared" ca="1" si="2"/>
        <v/>
      </c>
      <c r="M12" s="888">
        <f ca="1">+M8+M9+M10</f>
        <v>0</v>
      </c>
      <c r="N12" s="884" t="str">
        <f t="shared" ca="1" si="3"/>
        <v/>
      </c>
    </row>
    <row r="13" spans="2:14" ht="18.75">
      <c r="B13" s="173" t="s">
        <v>787</v>
      </c>
      <c r="C13" s="878"/>
      <c r="D13" s="878"/>
      <c r="E13" s="878"/>
      <c r="F13" s="882" t="str">
        <f t="shared" si="0"/>
        <v/>
      </c>
      <c r="G13" s="878"/>
      <c r="H13" s="882" t="str">
        <f t="shared" si="0"/>
        <v/>
      </c>
      <c r="I13" s="883">
        <f ca="1">+Resultados!C25</f>
        <v>0</v>
      </c>
      <c r="J13" s="884" t="str">
        <f t="shared" ca="1" si="1"/>
        <v/>
      </c>
      <c r="K13" s="883">
        <f ca="1">+Resultados!E25</f>
        <v>0</v>
      </c>
      <c r="L13" s="884" t="str">
        <f t="shared" ca="1" si="2"/>
        <v/>
      </c>
      <c r="M13" s="883">
        <f ca="1">+Resultados!G25</f>
        <v>0</v>
      </c>
      <c r="N13" s="884" t="str">
        <f t="shared" ca="1" si="3"/>
        <v/>
      </c>
    </row>
    <row r="14" spans="2:14" ht="15.75">
      <c r="B14" s="173" t="s">
        <v>514</v>
      </c>
      <c r="C14" s="885"/>
      <c r="D14" s="885"/>
      <c r="E14" s="885">
        <f>IF(ISERROR(-E11/F4),0,(-E11/F4))</f>
        <v>0</v>
      </c>
      <c r="F14" s="879" t="str">
        <f t="shared" si="0"/>
        <v/>
      </c>
      <c r="G14" s="885">
        <f>IF(ISERROR(-G11/H4),0,(-G11/H4))</f>
        <v>0</v>
      </c>
      <c r="H14" s="879" t="str">
        <f t="shared" si="0"/>
        <v/>
      </c>
      <c r="I14" s="885">
        <f ca="1">IF(ISERROR(-I11/J4),0,(-I11/J4))</f>
        <v>0</v>
      </c>
      <c r="J14" s="881" t="str">
        <f t="shared" ca="1" si="1"/>
        <v/>
      </c>
      <c r="K14" s="885">
        <f ca="1">IF(ISERROR(-K11/L4),0,(-K11/L4))</f>
        <v>0</v>
      </c>
      <c r="L14" s="881" t="str">
        <f t="shared" ca="1" si="2"/>
        <v/>
      </c>
      <c r="M14" s="885">
        <f ca="1">IF(ISERROR(-M11/N4),0,(-M11/N4))</f>
        <v>0</v>
      </c>
      <c r="N14" s="881" t="str">
        <f t="shared" ca="1" si="3"/>
        <v/>
      </c>
    </row>
    <row r="15" spans="2:14" ht="15.75">
      <c r="B15" s="352" t="s">
        <v>44</v>
      </c>
      <c r="C15" s="889"/>
      <c r="D15" s="889"/>
      <c r="E15" s="1154"/>
      <c r="F15" s="1154"/>
      <c r="G15" s="1154"/>
      <c r="H15" s="1154"/>
      <c r="I15" s="1154"/>
      <c r="J15" s="1154"/>
      <c r="K15" s="1154"/>
      <c r="L15" s="1154"/>
      <c r="M15" s="1154"/>
      <c r="N15" s="1154"/>
    </row>
    <row r="16" spans="2:14" ht="15.75" thickBot="1"/>
    <row r="17" spans="2:17" ht="19.5" thickBot="1">
      <c r="B17" s="373" t="s">
        <v>515</v>
      </c>
      <c r="C17" s="891"/>
      <c r="D17" s="891"/>
      <c r="G17" s="892" t="str">
        <f>+G1</f>
        <v>Real 2025</v>
      </c>
      <c r="H17" s="892"/>
      <c r="I17" s="893" t="str">
        <f>+I1</f>
        <v>2026/2027</v>
      </c>
      <c r="J17" s="894"/>
      <c r="K17" s="893" t="str">
        <f>+K1</f>
        <v>2027/2028</v>
      </c>
      <c r="L17" s="894"/>
      <c r="M17" s="893" t="str">
        <f>+M1</f>
        <v>2028/2029</v>
      </c>
      <c r="N17" s="894"/>
      <c r="O17" s="352"/>
    </row>
    <row r="18" spans="2:17" s="344" customFormat="1" ht="15.75">
      <c r="B18" s="173" t="s">
        <v>93</v>
      </c>
      <c r="C18" s="895"/>
      <c r="D18" s="895"/>
      <c r="E18" s="269"/>
      <c r="F18" s="269"/>
      <c r="G18" s="880">
        <f>SUM(G19:G23)</f>
        <v>0</v>
      </c>
      <c r="H18" s="879" t="str">
        <f>IF(ISERROR(+G18/G$28),"",(+G18/G$28))</f>
        <v/>
      </c>
      <c r="I18" s="880">
        <f ca="1">+Balance!D3</f>
        <v>0</v>
      </c>
      <c r="J18" s="881" t="str">
        <f ca="1">IF(ISERROR(+I18/I$28),"",(+I18/I$28))</f>
        <v/>
      </c>
      <c r="K18" s="880">
        <f ca="1">+Balance!F3</f>
        <v>0</v>
      </c>
      <c r="L18" s="879" t="str">
        <f ca="1">IF(ISERROR(+K18/K$28),"",(+K18/K$28))</f>
        <v/>
      </c>
      <c r="M18" s="880">
        <f ca="1">+Balance!H3</f>
        <v>0</v>
      </c>
      <c r="N18" s="879" t="str">
        <f ca="1">IF(ISERROR(+M18/M$28),"",(+M18/M$28))</f>
        <v/>
      </c>
      <c r="O18" s="351"/>
    </row>
    <row r="19" spans="2:17" ht="18.75">
      <c r="B19" s="341" t="s">
        <v>333</v>
      </c>
      <c r="C19" s="897"/>
      <c r="D19" s="897"/>
      <c r="G19" s="878"/>
      <c r="H19" s="882"/>
      <c r="I19" s="883"/>
      <c r="J19" s="884"/>
      <c r="K19" s="883"/>
      <c r="L19" s="882"/>
      <c r="M19" s="883"/>
      <c r="N19" s="882"/>
      <c r="O19" s="352"/>
    </row>
    <row r="20" spans="2:17" ht="18.75">
      <c r="B20" s="377" t="s">
        <v>679</v>
      </c>
      <c r="C20" s="898"/>
      <c r="D20" s="898"/>
      <c r="G20" s="878"/>
      <c r="H20" s="882"/>
      <c r="I20" s="883"/>
      <c r="J20" s="884"/>
      <c r="K20" s="883"/>
      <c r="L20" s="882"/>
      <c r="M20" s="883"/>
      <c r="N20" s="882"/>
      <c r="O20" s="352"/>
    </row>
    <row r="21" spans="2:17" ht="18.75">
      <c r="B21" s="341" t="s">
        <v>678</v>
      </c>
      <c r="C21" s="897"/>
      <c r="D21" s="897"/>
      <c r="G21" s="878"/>
      <c r="H21" s="882"/>
      <c r="I21" s="883"/>
      <c r="J21" s="884"/>
      <c r="K21" s="883"/>
      <c r="L21" s="882"/>
      <c r="M21" s="883"/>
      <c r="N21" s="882"/>
      <c r="O21" s="352"/>
      <c r="P21" s="269" t="s">
        <v>44</v>
      </c>
    </row>
    <row r="22" spans="2:17" ht="18.75">
      <c r="B22" s="377" t="s">
        <v>746</v>
      </c>
      <c r="C22" s="898"/>
      <c r="D22" s="898"/>
      <c r="G22" s="878"/>
      <c r="H22" s="882"/>
      <c r="I22" s="883"/>
      <c r="J22" s="884"/>
      <c r="K22" s="883"/>
      <c r="L22" s="882"/>
      <c r="M22" s="883"/>
      <c r="N22" s="882"/>
      <c r="O22" s="352"/>
      <c r="Q22" s="269" t="s">
        <v>44</v>
      </c>
    </row>
    <row r="23" spans="2:17" ht="18.75">
      <c r="B23" s="341" t="s">
        <v>96</v>
      </c>
      <c r="C23" s="897"/>
      <c r="D23" s="897"/>
      <c r="G23" s="878"/>
      <c r="H23" s="882"/>
      <c r="I23" s="883"/>
      <c r="J23" s="884"/>
      <c r="K23" s="883"/>
      <c r="L23" s="882"/>
      <c r="M23" s="883"/>
      <c r="N23" s="882"/>
      <c r="O23" s="352"/>
    </row>
    <row r="24" spans="2:17" s="344" customFormat="1" ht="15.75">
      <c r="B24" s="173" t="s">
        <v>97</v>
      </c>
      <c r="C24" s="895"/>
      <c r="D24" s="895"/>
      <c r="E24" s="269"/>
      <c r="F24" s="269"/>
      <c r="G24" s="880">
        <f>SUM(G25:G27)</f>
        <v>0</v>
      </c>
      <c r="H24" s="879" t="str">
        <f>IF(ISERROR(+G24/G$28),"",(+G24/G$28))</f>
        <v/>
      </c>
      <c r="I24" s="880">
        <f ca="1">+Balance!D22</f>
        <v>0</v>
      </c>
      <c r="J24" s="881" t="str">
        <f ca="1">IF(ISERROR(+I24/I$28),"",(+I24/I$28))</f>
        <v/>
      </c>
      <c r="K24" s="880">
        <f ca="1">+Balance!F22</f>
        <v>0</v>
      </c>
      <c r="L24" s="879" t="str">
        <f ca="1">IF(ISERROR(+K24/K$28),"",(+K24/K$28))</f>
        <v/>
      </c>
      <c r="M24" s="880">
        <f ca="1">+Balance!H22</f>
        <v>0</v>
      </c>
      <c r="N24" s="879" t="str">
        <f ca="1">IF(ISERROR(+M24/M$28),"",(+M24/M$28))</f>
        <v/>
      </c>
      <c r="O24" s="351"/>
      <c r="Q24" s="344" t="s">
        <v>44</v>
      </c>
    </row>
    <row r="25" spans="2:17" ht="18.75">
      <c r="B25" s="376" t="s">
        <v>33</v>
      </c>
      <c r="C25" s="899"/>
      <c r="D25" s="899"/>
      <c r="G25" s="878"/>
      <c r="H25" s="882"/>
      <c r="I25" s="883"/>
      <c r="J25" s="884"/>
      <c r="K25" s="883"/>
      <c r="L25" s="882"/>
      <c r="M25" s="883"/>
      <c r="N25" s="882"/>
      <c r="O25" s="352"/>
    </row>
    <row r="26" spans="2:17" ht="18.75">
      <c r="B26" s="376" t="s">
        <v>538</v>
      </c>
      <c r="C26" s="899"/>
      <c r="D26" s="899"/>
      <c r="G26" s="878"/>
      <c r="H26" s="882"/>
      <c r="I26" s="883"/>
      <c r="J26" s="884"/>
      <c r="K26" s="883"/>
      <c r="L26" s="882"/>
      <c r="M26" s="883"/>
      <c r="N26" s="882"/>
      <c r="O26" s="352"/>
    </row>
    <row r="27" spans="2:17" ht="18.75">
      <c r="B27" s="376" t="s">
        <v>101</v>
      </c>
      <c r="C27" s="899"/>
      <c r="D27" s="899"/>
      <c r="G27" s="878"/>
      <c r="H27" s="882"/>
      <c r="I27" s="883"/>
      <c r="J27" s="884"/>
      <c r="K27" s="883"/>
      <c r="L27" s="882"/>
      <c r="M27" s="883"/>
      <c r="N27" s="882"/>
      <c r="O27" s="352"/>
    </row>
    <row r="28" spans="2:17" ht="21">
      <c r="B28" s="136" t="s">
        <v>102</v>
      </c>
      <c r="C28" s="900"/>
      <c r="D28" s="900"/>
      <c r="G28" s="885">
        <f>+G18+G24</f>
        <v>0</v>
      </c>
      <c r="H28" s="879" t="str">
        <f>IF(ISERROR(+G28/G$28),"",(+G28/G$28))</f>
        <v/>
      </c>
      <c r="I28" s="885">
        <f ca="1">+I18+I24</f>
        <v>0</v>
      </c>
      <c r="J28" s="881" t="str">
        <f ca="1">IF(ISERROR(+I28/I$28),"",(+I28/I$28))</f>
        <v/>
      </c>
      <c r="K28" s="885">
        <f ca="1">+K18+K24</f>
        <v>0</v>
      </c>
      <c r="L28" s="879" t="str">
        <f ca="1">IF(ISERROR(+K28/K$28),"",(+K28/K$28))</f>
        <v/>
      </c>
      <c r="M28" s="885">
        <f ca="1">+M18+M24</f>
        <v>0</v>
      </c>
      <c r="N28" s="879" t="str">
        <f ca="1">IF(ISERROR(+M28/M$28),"",(+M28/M$28))</f>
        <v/>
      </c>
      <c r="O28" s="352"/>
    </row>
    <row r="29" spans="2:17" ht="15.75">
      <c r="B29" s="173"/>
      <c r="C29" s="895"/>
      <c r="D29" s="895"/>
      <c r="G29" s="885"/>
      <c r="H29" s="879"/>
      <c r="I29" s="880"/>
      <c r="J29" s="881"/>
      <c r="K29" s="880"/>
      <c r="L29" s="879"/>
      <c r="M29" s="880"/>
      <c r="N29" s="879"/>
      <c r="O29" s="352"/>
    </row>
    <row r="30" spans="2:17" s="344" customFormat="1" ht="15.75">
      <c r="B30" s="173" t="s">
        <v>104</v>
      </c>
      <c r="C30" s="895"/>
      <c r="D30" s="895"/>
      <c r="E30" s="269"/>
      <c r="F30" s="269"/>
      <c r="G30" s="880">
        <f>SUM(G31:G33)</f>
        <v>0</v>
      </c>
      <c r="H30" s="879" t="str">
        <f>IF(ISERROR(+G30/G$28),"",(+G30/G$28))</f>
        <v/>
      </c>
      <c r="I30" s="880">
        <f ca="1">+Balance!D33</f>
        <v>0</v>
      </c>
      <c r="J30" s="881" t="str">
        <f ca="1">IF(ISERROR(+I30/I$28),"",(+I30/I$28))</f>
        <v/>
      </c>
      <c r="K30" s="880">
        <f ca="1">+Balance!F33</f>
        <v>0</v>
      </c>
      <c r="L30" s="879" t="str">
        <f ca="1">IF(ISERROR(+K30/K$28),"",(+K30/K$28))</f>
        <v/>
      </c>
      <c r="M30" s="880">
        <f ca="1">+Balance!H33</f>
        <v>0</v>
      </c>
      <c r="N30" s="879" t="str">
        <f ca="1">IF(ISERROR(+M30/M$28),"",(+M30/M$28))</f>
        <v/>
      </c>
      <c r="O30" s="351"/>
    </row>
    <row r="31" spans="2:17" ht="18.75">
      <c r="B31" s="341" t="s">
        <v>36</v>
      </c>
      <c r="C31" s="897"/>
      <c r="D31" s="897"/>
      <c r="G31" s="878"/>
      <c r="H31" s="882"/>
      <c r="I31" s="883"/>
      <c r="J31" s="884"/>
      <c r="K31" s="883"/>
      <c r="L31" s="882"/>
      <c r="M31" s="883"/>
      <c r="N31" s="882"/>
      <c r="O31" s="352"/>
    </row>
    <row r="32" spans="2:17" ht="18.75">
      <c r="B32" s="341" t="s">
        <v>4</v>
      </c>
      <c r="C32" s="897"/>
      <c r="D32" s="897"/>
      <c r="G32" s="878"/>
      <c r="H32" s="882"/>
      <c r="I32" s="883"/>
      <c r="J32" s="884"/>
      <c r="K32" s="883"/>
      <c r="L32" s="882"/>
      <c r="M32" s="883"/>
      <c r="N32" s="882"/>
      <c r="O32" s="352"/>
    </row>
    <row r="33" spans="2:17" ht="18.75">
      <c r="B33" s="341" t="s">
        <v>37</v>
      </c>
      <c r="C33" s="897"/>
      <c r="D33" s="897"/>
      <c r="G33" s="878"/>
      <c r="H33" s="882"/>
      <c r="I33" s="883"/>
      <c r="J33" s="884"/>
      <c r="K33" s="883"/>
      <c r="L33" s="882"/>
      <c r="M33" s="883"/>
      <c r="N33" s="882"/>
      <c r="O33" s="352"/>
    </row>
    <row r="34" spans="2:17" s="344" customFormat="1" ht="15.75">
      <c r="B34" s="173" t="s">
        <v>106</v>
      </c>
      <c r="C34" s="895"/>
      <c r="D34" s="895"/>
      <c r="E34" s="269"/>
      <c r="F34" s="269"/>
      <c r="G34" s="880">
        <f>+G35</f>
        <v>0</v>
      </c>
      <c r="H34" s="896" t="str">
        <f>IF(ISERROR(+G34/G$28),"",(+G34/G$28))</f>
        <v/>
      </c>
      <c r="I34" s="880">
        <f ca="1">+Balance!D43</f>
        <v>0</v>
      </c>
      <c r="J34" s="881" t="str">
        <f ca="1">IF(ISERROR(+I34/I$28),"",(+I34/I$28))</f>
        <v/>
      </c>
      <c r="K34" s="880">
        <f ca="1">+Balance!F43</f>
        <v>0</v>
      </c>
      <c r="L34" s="879" t="str">
        <f ca="1">IF(ISERROR(+K34/K$28),"",(+K34/K$28))</f>
        <v/>
      </c>
      <c r="M34" s="880">
        <f ca="1">+Balance!H43</f>
        <v>0</v>
      </c>
      <c r="N34" s="879" t="str">
        <f ca="1">IF(ISERROR(+M34/M$28),"",(+M34/M$28))</f>
        <v/>
      </c>
      <c r="O34" s="351"/>
    </row>
    <row r="35" spans="2:17" ht="18.75">
      <c r="B35" s="341" t="s">
        <v>537</v>
      </c>
      <c r="C35" s="897"/>
      <c r="D35" s="897"/>
      <c r="G35" s="878"/>
      <c r="H35" s="882"/>
      <c r="I35" s="883"/>
      <c r="J35" s="884"/>
      <c r="K35" s="883"/>
      <c r="L35" s="882"/>
      <c r="M35" s="883"/>
      <c r="N35" s="882"/>
      <c r="O35" s="352"/>
    </row>
    <row r="36" spans="2:17" s="344" customFormat="1" ht="15.75">
      <c r="B36" s="173" t="s">
        <v>107</v>
      </c>
      <c r="C36" s="895"/>
      <c r="D36" s="895"/>
      <c r="E36" s="269"/>
      <c r="F36" s="269"/>
      <c r="G36" s="880">
        <f>SUM(G37:G39)</f>
        <v>0</v>
      </c>
      <c r="H36" s="879" t="str">
        <f>IF(ISERROR(+G36/G$28),"",(+G36/G$28))</f>
        <v/>
      </c>
      <c r="I36" s="880">
        <f ca="1">+Balance!D45</f>
        <v>0</v>
      </c>
      <c r="J36" s="881" t="str">
        <f ca="1">IF(ISERROR(+I36/I$28),"",(+I36/I$28))</f>
        <v/>
      </c>
      <c r="K36" s="880">
        <f ca="1">+Balance!F45</f>
        <v>0</v>
      </c>
      <c r="L36" s="879" t="str">
        <f ca="1">IF(ISERROR(+K36/K$28),"",(+K36/K$28))</f>
        <v/>
      </c>
      <c r="M36" s="880">
        <f ca="1">+Balance!H45</f>
        <v>0</v>
      </c>
      <c r="N36" s="879" t="str">
        <f ca="1">IF(ISERROR(+M36/M$28),"",(+M36/M$28))</f>
        <v/>
      </c>
      <c r="O36" s="351"/>
    </row>
    <row r="37" spans="2:17" ht="18.75">
      <c r="B37" s="341" t="s">
        <v>214</v>
      </c>
      <c r="C37" s="897"/>
      <c r="D37" s="897"/>
      <c r="G37" s="878"/>
      <c r="H37" s="882"/>
      <c r="I37" s="883"/>
      <c r="J37" s="884"/>
      <c r="K37" s="883"/>
      <c r="L37" s="882"/>
      <c r="M37" s="883"/>
      <c r="N37" s="882"/>
      <c r="O37" s="352"/>
    </row>
    <row r="38" spans="2:17" ht="18.75">
      <c r="B38" s="341" t="s">
        <v>549</v>
      </c>
      <c r="C38" s="897"/>
      <c r="D38" s="897"/>
      <c r="G38" s="878"/>
      <c r="H38" s="882"/>
      <c r="I38" s="883"/>
      <c r="J38" s="884"/>
      <c r="K38" s="883"/>
      <c r="L38" s="882"/>
      <c r="M38" s="883"/>
      <c r="N38" s="882"/>
      <c r="O38" s="352"/>
    </row>
    <row r="39" spans="2:17" ht="18.75">
      <c r="B39" s="341" t="s">
        <v>773</v>
      </c>
      <c r="C39" s="897"/>
      <c r="D39" s="897"/>
      <c r="G39" s="878"/>
      <c r="H39" s="882"/>
      <c r="I39" s="883"/>
      <c r="J39" s="884"/>
      <c r="K39" s="883"/>
      <c r="L39" s="882"/>
      <c r="M39" s="883"/>
      <c r="N39" s="882"/>
      <c r="O39" s="352"/>
    </row>
    <row r="40" spans="2:17" ht="21">
      <c r="B40" s="136" t="s">
        <v>109</v>
      </c>
      <c r="C40" s="900"/>
      <c r="D40" s="900"/>
      <c r="G40" s="885">
        <f>+G30+G34+G36</f>
        <v>0</v>
      </c>
      <c r="H40" s="879" t="str">
        <f>IF(ISERROR(+G40/G$28),"",(+G40/G$28))</f>
        <v/>
      </c>
      <c r="I40" s="885">
        <f ca="1">+I30+I34+I36</f>
        <v>0</v>
      </c>
      <c r="J40" s="881" t="str">
        <f ca="1">IF(ISERROR(+I40/I$28),"",(+I40/I$28))</f>
        <v/>
      </c>
      <c r="K40" s="885">
        <f ca="1">+K30+K34+K36</f>
        <v>0</v>
      </c>
      <c r="L40" s="879" t="str">
        <f ca="1">IF(ISERROR(+K40/K$28),"",(+K40/K$28))</f>
        <v/>
      </c>
      <c r="M40" s="885">
        <f ca="1">+M30+M34+M36</f>
        <v>0</v>
      </c>
      <c r="N40" s="879" t="str">
        <f ca="1">IF(ISERROR(+M40/M$28),"",(+M40/M$28))</f>
        <v/>
      </c>
      <c r="O40" s="352"/>
    </row>
    <row r="41" spans="2:17">
      <c r="C41" s="890"/>
      <c r="D41" s="890"/>
      <c r="G41" s="901">
        <f>+G28-G40</f>
        <v>0</v>
      </c>
      <c r="H41" s="890"/>
      <c r="I41" s="901">
        <f ca="1">+I28-I40</f>
        <v>0</v>
      </c>
      <c r="J41" s="902"/>
      <c r="K41" s="901">
        <f ca="1">+K28-K40</f>
        <v>0</v>
      </c>
      <c r="L41" s="890"/>
      <c r="M41" s="901">
        <f ca="1">+M28-M40</f>
        <v>0</v>
      </c>
      <c r="N41" s="890"/>
    </row>
    <row r="44" spans="2:17" ht="26.25">
      <c r="B44" s="451" t="str">
        <f>+I1</f>
        <v>2026/2027</v>
      </c>
      <c r="E44" s="14">
        <f>'Tesorería mensual'!C2</f>
        <v>46113</v>
      </c>
      <c r="F44" s="14">
        <f>'Tesorería mensual'!D2</f>
        <v>46143</v>
      </c>
      <c r="G44" s="14">
        <f>'Tesorería mensual'!E2</f>
        <v>46174</v>
      </c>
      <c r="H44" s="14">
        <f>'Tesorería mensual'!F2</f>
        <v>46204</v>
      </c>
      <c r="I44" s="14">
        <f>'Tesorería mensual'!G2</f>
        <v>46235</v>
      </c>
      <c r="J44" s="421">
        <f>'Tesorería mensual'!H2</f>
        <v>46266</v>
      </c>
      <c r="K44" s="14">
        <f>'Tesorería mensual'!I2</f>
        <v>46296</v>
      </c>
      <c r="L44" s="14">
        <f>'Tesorería mensual'!J2</f>
        <v>46327</v>
      </c>
      <c r="M44" s="14">
        <f>'Tesorería mensual'!K2</f>
        <v>46357</v>
      </c>
      <c r="N44" s="14">
        <f>'Tesorería mensual'!L2</f>
        <v>46388</v>
      </c>
      <c r="O44" s="14">
        <f>'Tesorería mensual'!M2</f>
        <v>46419</v>
      </c>
      <c r="P44" s="67">
        <f>'Tesorería mensual'!N2</f>
        <v>46447</v>
      </c>
      <c r="Q44" s="379" t="s">
        <v>3</v>
      </c>
    </row>
    <row r="45" spans="2:17" ht="18.75">
      <c r="B45" s="269" t="s">
        <v>539</v>
      </c>
      <c r="D45" s="343">
        <f>+G26</f>
        <v>0</v>
      </c>
      <c r="E45" s="878">
        <f>+D45/2</f>
        <v>0</v>
      </c>
      <c r="F45" s="878">
        <f>+E45</f>
        <v>0</v>
      </c>
      <c r="G45" s="878"/>
      <c r="H45" s="878"/>
      <c r="I45" s="878"/>
      <c r="J45" s="903"/>
      <c r="K45" s="878"/>
      <c r="L45" s="878"/>
      <c r="M45" s="878"/>
      <c r="N45" s="878"/>
      <c r="O45" s="878"/>
      <c r="P45" s="878"/>
      <c r="Q45" s="351">
        <f>SUM(E45:P45)</f>
        <v>0</v>
      </c>
    </row>
    <row r="46" spans="2:17" ht="18.75">
      <c r="B46" s="378" t="s">
        <v>770</v>
      </c>
      <c r="C46" s="378"/>
      <c r="D46" s="518">
        <f>-G38</f>
        <v>0</v>
      </c>
      <c r="E46" s="878">
        <f>+D46/2</f>
        <v>0</v>
      </c>
      <c r="F46" s="878">
        <f>+E46</f>
        <v>0</v>
      </c>
      <c r="G46" s="878"/>
      <c r="H46" s="878"/>
      <c r="I46" s="878"/>
      <c r="J46" s="903"/>
      <c r="K46" s="878"/>
      <c r="L46" s="878"/>
      <c r="M46" s="878"/>
      <c r="N46" s="878"/>
      <c r="O46" s="878"/>
      <c r="P46" s="878"/>
      <c r="Q46" s="351">
        <f>SUM(E46:P46)</f>
        <v>0</v>
      </c>
    </row>
    <row r="47" spans="2:17" ht="18.75">
      <c r="B47" s="378" t="s">
        <v>771</v>
      </c>
      <c r="C47" s="378"/>
      <c r="D47" s="518">
        <f>-G39-D48</f>
        <v>0</v>
      </c>
      <c r="E47" s="878">
        <f>+D47</f>
        <v>0</v>
      </c>
      <c r="F47" s="878"/>
      <c r="G47" s="878"/>
      <c r="H47" s="878"/>
      <c r="I47" s="878"/>
      <c r="J47" s="903"/>
      <c r="K47" s="878"/>
      <c r="L47" s="878"/>
      <c r="M47" s="878"/>
      <c r="N47" s="878"/>
      <c r="O47" s="878"/>
      <c r="P47" s="878"/>
      <c r="Q47" s="351">
        <f>SUM(E47:P47)</f>
        <v>0</v>
      </c>
    </row>
    <row r="48" spans="2:17" ht="18.75">
      <c r="B48" s="378" t="s">
        <v>772</v>
      </c>
      <c r="C48" s="378"/>
      <c r="D48" s="518">
        <f>+'Tesorería mensual'!D11</f>
        <v>0</v>
      </c>
      <c r="E48" s="878">
        <f>+D48</f>
        <v>0</v>
      </c>
      <c r="F48" s="878"/>
      <c r="G48" s="878"/>
      <c r="H48" s="878"/>
      <c r="I48" s="878"/>
      <c r="J48" s="903"/>
      <c r="K48" s="878"/>
      <c r="L48" s="878"/>
      <c r="M48" s="878"/>
      <c r="N48" s="878"/>
      <c r="O48" s="878"/>
      <c r="P48" s="878"/>
      <c r="Q48" s="351">
        <f>SUM(E48:P48)</f>
        <v>0</v>
      </c>
    </row>
  </sheetData>
  <mergeCells count="4">
    <mergeCell ref="I1:J1"/>
    <mergeCell ref="K1:L1"/>
    <mergeCell ref="M1:N1"/>
    <mergeCell ref="E15:N15"/>
  </mergeCells>
  <conditionalFormatting sqref="E44:Q44">
    <cfRule type="cellIs" dxfId="142" priority="1" operator="equal">
      <formula>0</formula>
    </cfRule>
    <cfRule type="cellIs" dxfId="141" priority="2" operator="equal">
      <formula>0</formula>
    </cfRule>
  </conditionalFormatting>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35"/>
  <dimension ref="B1:BF64"/>
  <sheetViews>
    <sheetView workbookViewId="0"/>
  </sheetViews>
  <sheetFormatPr baseColWidth="10" defaultColWidth="11.42578125" defaultRowHeight="15" outlineLevelCol="1"/>
  <cols>
    <col min="1" max="1" width="8.42578125" style="269" customWidth="1"/>
    <col min="2" max="2" width="41.42578125" style="269" bestFit="1" customWidth="1"/>
    <col min="3" max="3" width="9.28515625" style="269" bestFit="1" customWidth="1" outlineLevel="1"/>
    <col min="4" max="4" width="7.7109375" style="269" bestFit="1" customWidth="1" outlineLevel="1"/>
    <col min="5" max="5" width="7.85546875" style="269" bestFit="1" customWidth="1" outlineLevel="1"/>
    <col min="6" max="6" width="8.42578125" style="269" bestFit="1" customWidth="1" outlineLevel="1"/>
    <col min="7" max="7" width="8.140625" style="269" bestFit="1" customWidth="1" outlineLevel="1"/>
    <col min="8" max="8" width="7.7109375" style="269" bestFit="1" customWidth="1" outlineLevel="1"/>
    <col min="9" max="38" width="8.85546875" style="269" bestFit="1" customWidth="1" outlineLevel="1"/>
    <col min="39" max="39" width="6.5703125" style="269" customWidth="1"/>
    <col min="40" max="40" width="8.5703125" style="269" customWidth="1"/>
    <col min="41" max="42" width="8.42578125" style="269" bestFit="1" customWidth="1"/>
    <col min="43" max="43" width="7.140625" style="269" bestFit="1" customWidth="1"/>
    <col min="44" max="44" width="9.42578125" style="269" bestFit="1" customWidth="1"/>
    <col min="45" max="45" width="10.5703125" style="269" bestFit="1" customWidth="1"/>
    <col min="46" max="46" width="9.42578125" style="269" bestFit="1" customWidth="1"/>
    <col min="47" max="47" width="7.140625" style="269" bestFit="1" customWidth="1"/>
    <col min="48" max="48" width="11.7109375" style="269" bestFit="1" customWidth="1"/>
    <col min="49" max="49" width="12.85546875" style="269" bestFit="1" customWidth="1"/>
    <col min="50" max="50" width="11.7109375" style="269" bestFit="1" customWidth="1"/>
    <col min="51" max="51" width="7.140625" style="269" bestFit="1" customWidth="1"/>
    <col min="52" max="52" width="6.5703125" style="269" customWidth="1"/>
    <col min="53" max="53" width="9.5703125" style="269" bestFit="1" customWidth="1"/>
    <col min="54" max="54" width="7.5703125" style="269" bestFit="1" customWidth="1"/>
    <col min="55" max="55" width="9.5703125" style="269" bestFit="1" customWidth="1"/>
    <col min="56" max="56" width="7.5703125" style="269" bestFit="1" customWidth="1"/>
    <col min="57" max="57" width="9.5703125" style="269" bestFit="1" customWidth="1"/>
    <col min="58" max="58" width="7.5703125" style="269" bestFit="1" customWidth="1"/>
    <col min="59" max="59" width="2.7109375" style="269" customWidth="1"/>
    <col min="60" max="60" width="6.7109375" style="269" customWidth="1"/>
    <col min="61" max="71" width="11.42578125" style="269"/>
    <col min="72" max="72" width="11.42578125" style="269" customWidth="1"/>
    <col min="73" max="16384" width="11.42578125" style="269"/>
  </cols>
  <sheetData>
    <row r="1" spans="2:58" ht="40.5" customHeight="1" thickBot="1">
      <c r="B1" s="269" t="s">
        <v>44</v>
      </c>
      <c r="BA1" s="1155"/>
      <c r="BB1" s="1155"/>
      <c r="BC1" s="1155"/>
      <c r="BD1" s="1155"/>
      <c r="BE1" s="1155"/>
      <c r="BF1" s="1155"/>
    </row>
    <row r="2" spans="2:58" ht="16.5" customHeight="1" thickBot="1">
      <c r="AN2" s="469">
        <f>YEAR(C3)</f>
        <v>2026</v>
      </c>
      <c r="AO2" s="469">
        <f>YEAR(F3)</f>
        <v>2026</v>
      </c>
      <c r="AP2" s="469">
        <f>YEAR(I3)</f>
        <v>2026</v>
      </c>
      <c r="AQ2" s="469">
        <f>YEAR(L3)</f>
        <v>2027</v>
      </c>
      <c r="AR2" s="469">
        <f>YEAR(O3)</f>
        <v>2027</v>
      </c>
      <c r="AS2" s="469">
        <f>YEAR(R3)</f>
        <v>2027</v>
      </c>
      <c r="AT2" s="469">
        <f>YEAR(U3)</f>
        <v>2027</v>
      </c>
      <c r="AU2" s="469">
        <f>YEAR(X3)</f>
        <v>2028</v>
      </c>
      <c r="AV2" s="469">
        <f>YEAR(AA3)</f>
        <v>2028</v>
      </c>
      <c r="AW2" s="469">
        <f>YEAR(AD3)</f>
        <v>2028</v>
      </c>
      <c r="AX2" s="469">
        <f>YEAR(AG3)</f>
        <v>2028</v>
      </c>
      <c r="AY2" s="469">
        <f>YEAR(AJ3)</f>
        <v>2029</v>
      </c>
      <c r="BA2" s="466"/>
      <c r="BB2" s="466"/>
      <c r="BC2" s="466"/>
      <c r="BD2" s="466"/>
      <c r="BE2" s="466"/>
      <c r="BF2" s="466"/>
    </row>
    <row r="3" spans="2:58" ht="15.75" customHeight="1" thickBot="1">
      <c r="B3" s="372" t="s">
        <v>666</v>
      </c>
      <c r="C3" s="467">
        <f>+'Resultados mensuales '!C2</f>
        <v>46113</v>
      </c>
      <c r="D3" s="467">
        <f>+'Resultados mensuales '!D2</f>
        <v>46143</v>
      </c>
      <c r="E3" s="467">
        <f>+'Resultados mensuales '!E2</f>
        <v>46174</v>
      </c>
      <c r="F3" s="467">
        <f>+'Resultados mensuales '!F2</f>
        <v>46204</v>
      </c>
      <c r="G3" s="467">
        <f>+'Resultados mensuales '!G2</f>
        <v>46235</v>
      </c>
      <c r="H3" s="467">
        <f>+'Resultados mensuales '!H2</f>
        <v>46266</v>
      </c>
      <c r="I3" s="467">
        <f>+'Resultados mensuales '!I2</f>
        <v>46296</v>
      </c>
      <c r="J3" s="467">
        <f>+'Resultados mensuales '!J2</f>
        <v>46327</v>
      </c>
      <c r="K3" s="467">
        <f>+'Resultados mensuales '!K2</f>
        <v>46357</v>
      </c>
      <c r="L3" s="467">
        <f>+'Resultados mensuales '!L2</f>
        <v>46388</v>
      </c>
      <c r="M3" s="467">
        <f>+'Resultados mensuales '!M2</f>
        <v>46419</v>
      </c>
      <c r="N3" s="467">
        <f>+'Resultados mensuales '!N2</f>
        <v>46447</v>
      </c>
      <c r="O3" s="467">
        <f>+'Resultados mensuales '!O2</f>
        <v>46478</v>
      </c>
      <c r="P3" s="467">
        <f>+'Resultados mensuales '!P2</f>
        <v>46508</v>
      </c>
      <c r="Q3" s="467">
        <f>+'Resultados mensuales '!Q2</f>
        <v>46539</v>
      </c>
      <c r="R3" s="467">
        <f>+'Resultados mensuales '!R2</f>
        <v>46569</v>
      </c>
      <c r="S3" s="467">
        <f>+'Resultados mensuales '!S2</f>
        <v>46600</v>
      </c>
      <c r="T3" s="467">
        <f>+'Resultados mensuales '!T2</f>
        <v>46631</v>
      </c>
      <c r="U3" s="467">
        <f>+'Resultados mensuales '!U2</f>
        <v>46661</v>
      </c>
      <c r="V3" s="467">
        <f>+'Resultados mensuales '!V2</f>
        <v>46692</v>
      </c>
      <c r="W3" s="467">
        <f>+'Resultados mensuales '!W2</f>
        <v>46722</v>
      </c>
      <c r="X3" s="467">
        <f>+'Resultados mensuales '!X2</f>
        <v>46753</v>
      </c>
      <c r="Y3" s="467">
        <f>+'Resultados mensuales '!Y2</f>
        <v>46784</v>
      </c>
      <c r="Z3" s="467">
        <f>+'Resultados mensuales '!Z2</f>
        <v>46813</v>
      </c>
      <c r="AA3" s="467">
        <f>+'Resultados mensuales '!AA2</f>
        <v>46844</v>
      </c>
      <c r="AB3" s="467">
        <f>+'Resultados mensuales '!AB2</f>
        <v>46874</v>
      </c>
      <c r="AC3" s="467">
        <f>+'Resultados mensuales '!AC2</f>
        <v>46905</v>
      </c>
      <c r="AD3" s="467">
        <f>+'Resultados mensuales '!AD2</f>
        <v>46935</v>
      </c>
      <c r="AE3" s="467">
        <f>+'Resultados mensuales '!AE2</f>
        <v>46966</v>
      </c>
      <c r="AF3" s="467">
        <f>+'Resultados mensuales '!AF2</f>
        <v>46997</v>
      </c>
      <c r="AG3" s="467">
        <f>+'Resultados mensuales '!AG2</f>
        <v>47027</v>
      </c>
      <c r="AH3" s="467">
        <f>+'Resultados mensuales '!AH2</f>
        <v>47058</v>
      </c>
      <c r="AI3" s="467">
        <f>+'Resultados mensuales '!AI2</f>
        <v>47088</v>
      </c>
      <c r="AJ3" s="467">
        <f>+'Resultados mensuales '!AJ2</f>
        <v>47119</v>
      </c>
      <c r="AK3" s="467">
        <f>+'Resultados mensuales '!AK2</f>
        <v>47150</v>
      </c>
      <c r="AL3" s="467">
        <f>+'Resultados mensuales '!AL2</f>
        <v>47178</v>
      </c>
      <c r="AM3" s="372"/>
      <c r="AN3" s="468">
        <f>ROUNDUP(MONTH(C3)/3,0)</f>
        <v>2</v>
      </c>
      <c r="AO3" s="468">
        <f>ROUNDUP(MONTH(F3)/3,0)</f>
        <v>3</v>
      </c>
      <c r="AP3" s="468">
        <f>ROUNDUP(MONTH(I3)/3,0)</f>
        <v>4</v>
      </c>
      <c r="AQ3" s="468">
        <f>ROUNDUP(MONTH(L3)/3,0)</f>
        <v>1</v>
      </c>
      <c r="AR3" s="468">
        <f>ROUNDUP(MONTH(O3)/3,0)</f>
        <v>2</v>
      </c>
      <c r="AS3" s="468">
        <f>ROUNDUP(MONTH(R3)/3,0)</f>
        <v>3</v>
      </c>
      <c r="AT3" s="468">
        <f>ROUNDUP(MONTH(U3)/3,0)</f>
        <v>4</v>
      </c>
      <c r="AU3" s="468">
        <f>ROUNDUP(MONTH(X3)/3,0)</f>
        <v>1</v>
      </c>
      <c r="AV3" s="468">
        <f>ROUNDUP(MONTH(AA3)/3,0)</f>
        <v>2</v>
      </c>
      <c r="AW3" s="468">
        <f>ROUNDUP(MONTH(AD3)/3,0)</f>
        <v>3</v>
      </c>
      <c r="AX3" s="468">
        <f>ROUNDUP(MONTH(AG3)/3,0)</f>
        <v>4</v>
      </c>
      <c r="AY3" s="468">
        <f>ROUNDUP(MONTH(AJ3)/3,0)</f>
        <v>1</v>
      </c>
      <c r="AZ3" s="372"/>
      <c r="BA3" s="1152" t="str">
        <f>+Resultados!C2</f>
        <v>2026/2027</v>
      </c>
      <c r="BB3" s="1153"/>
      <c r="BC3" s="1152" t="str">
        <f>+Resultados!E2</f>
        <v>2027/2028</v>
      </c>
      <c r="BD3" s="1153"/>
      <c r="BE3" s="1152" t="str">
        <f>+Resultados!G2</f>
        <v>2028/2029</v>
      </c>
      <c r="BF3" s="1153"/>
    </row>
    <row r="4" spans="2:58" ht="15.75">
      <c r="B4" s="165" t="s">
        <v>110</v>
      </c>
      <c r="C4" s="352">
        <f>+'Resultados mensuales '!C4</f>
        <v>0</v>
      </c>
      <c r="D4" s="352">
        <f>+'Resultados mensuales '!D4</f>
        <v>0</v>
      </c>
      <c r="E4" s="352">
        <f>+'Resultados mensuales '!E4</f>
        <v>0</v>
      </c>
      <c r="F4" s="352">
        <f>+'Resultados mensuales '!F4</f>
        <v>0</v>
      </c>
      <c r="G4" s="352">
        <f>+'Resultados mensuales '!G4</f>
        <v>0</v>
      </c>
      <c r="H4" s="352">
        <f>+'Resultados mensuales '!H4</f>
        <v>0</v>
      </c>
      <c r="I4" s="352">
        <f>+'Resultados mensuales '!I4</f>
        <v>0</v>
      </c>
      <c r="J4" s="352">
        <f>+'Resultados mensuales '!J4</f>
        <v>0</v>
      </c>
      <c r="K4" s="352">
        <f>+'Resultados mensuales '!K4</f>
        <v>0</v>
      </c>
      <c r="L4" s="352">
        <f>+'Resultados mensuales '!L4</f>
        <v>0</v>
      </c>
      <c r="M4" s="352">
        <f>+'Resultados mensuales '!M4</f>
        <v>0</v>
      </c>
      <c r="N4" s="352">
        <f>+'Resultados mensuales '!N4</f>
        <v>0</v>
      </c>
      <c r="O4" s="352">
        <f>+'Resultados mensuales '!O4</f>
        <v>0</v>
      </c>
      <c r="P4" s="352">
        <f>+'Resultados mensuales '!P4</f>
        <v>0</v>
      </c>
      <c r="Q4" s="352">
        <f>+'Resultados mensuales '!Q4</f>
        <v>0</v>
      </c>
      <c r="R4" s="352">
        <f>+'Resultados mensuales '!R4</f>
        <v>0</v>
      </c>
      <c r="S4" s="352">
        <f>+'Resultados mensuales '!S4</f>
        <v>0</v>
      </c>
      <c r="T4" s="352">
        <f>+'Resultados mensuales '!T4</f>
        <v>0</v>
      </c>
      <c r="U4" s="352">
        <f>+'Resultados mensuales '!U4</f>
        <v>0</v>
      </c>
      <c r="V4" s="352">
        <f>+'Resultados mensuales '!V4</f>
        <v>0</v>
      </c>
      <c r="W4" s="352">
        <f>+'Resultados mensuales '!W4</f>
        <v>0</v>
      </c>
      <c r="X4" s="352">
        <f>+'Resultados mensuales '!X4</f>
        <v>0</v>
      </c>
      <c r="Y4" s="352">
        <f>+'Resultados mensuales '!Y4</f>
        <v>0</v>
      </c>
      <c r="Z4" s="352">
        <f>+'Resultados mensuales '!Z4</f>
        <v>0</v>
      </c>
      <c r="AA4" s="352">
        <f>+'Resultados mensuales '!AA4</f>
        <v>0</v>
      </c>
      <c r="AB4" s="352">
        <f>+'Resultados mensuales '!AB4</f>
        <v>0</v>
      </c>
      <c r="AC4" s="352">
        <f>+'Resultados mensuales '!AC4</f>
        <v>0</v>
      </c>
      <c r="AD4" s="352">
        <f>+'Resultados mensuales '!AD4</f>
        <v>0</v>
      </c>
      <c r="AE4" s="352">
        <f>+'Resultados mensuales '!AE4</f>
        <v>0</v>
      </c>
      <c r="AF4" s="352">
        <f>+'Resultados mensuales '!AF4</f>
        <v>0</v>
      </c>
      <c r="AG4" s="352">
        <f>+'Resultados mensuales '!AG4</f>
        <v>0</v>
      </c>
      <c r="AH4" s="352">
        <f>+'Resultados mensuales '!AH4</f>
        <v>0</v>
      </c>
      <c r="AI4" s="352">
        <f>+'Resultados mensuales '!AI4</f>
        <v>0</v>
      </c>
      <c r="AJ4" s="352">
        <f>+'Resultados mensuales '!AJ4</f>
        <v>0</v>
      </c>
      <c r="AK4" s="352">
        <f>+'Resultados mensuales '!AK4</f>
        <v>0</v>
      </c>
      <c r="AL4" s="352">
        <f>+'Resultados mensuales '!AL4</f>
        <v>0</v>
      </c>
      <c r="AM4" s="165"/>
      <c r="AN4" s="352">
        <f t="shared" ref="AN4:AN14" si="0">SUM(C4:E4)</f>
        <v>0</v>
      </c>
      <c r="AO4" s="352">
        <f t="shared" ref="AO4:AO14" si="1">SUM(F4:H4)</f>
        <v>0</v>
      </c>
      <c r="AP4" s="352">
        <f t="shared" ref="AP4:AP14" si="2">SUM(I4:K4)</f>
        <v>0</v>
      </c>
      <c r="AQ4" s="352">
        <f t="shared" ref="AQ4:AQ14" si="3">SUM(L4:N4)</f>
        <v>0</v>
      </c>
      <c r="AR4" s="352">
        <f t="shared" ref="AR4:AR14" si="4">SUM(O4:Q4)</f>
        <v>0</v>
      </c>
      <c r="AS4" s="352">
        <f t="shared" ref="AS4:AS14" si="5">SUM(R4:T4)</f>
        <v>0</v>
      </c>
      <c r="AT4" s="352">
        <f t="shared" ref="AT4:AT14" si="6">SUM(U4:W4)</f>
        <v>0</v>
      </c>
      <c r="AU4" s="352">
        <f t="shared" ref="AU4:AU14" si="7">SUM(X4:Z4)</f>
        <v>0</v>
      </c>
      <c r="AV4" s="352">
        <f t="shared" ref="AV4:AV14" si="8">SUM(AA4:AC4)</f>
        <v>0</v>
      </c>
      <c r="AW4" s="352">
        <f t="shared" ref="AW4:AW14" si="9">SUM(AD4:AF4)</f>
        <v>0</v>
      </c>
      <c r="AX4" s="352">
        <f t="shared" ref="AX4:AX14" si="10">SUM(AG4:AI4)</f>
        <v>0</v>
      </c>
      <c r="AY4" s="352">
        <f t="shared" ref="AY4:AY14" si="11">SUM(AJ4:AL4)</f>
        <v>0</v>
      </c>
      <c r="AZ4" s="165"/>
      <c r="BA4" s="354">
        <f>+Resultados!C4</f>
        <v>0</v>
      </c>
      <c r="BB4" s="418" t="str">
        <f t="shared" ref="BB4:BB14" si="12">IF(ISERROR(+BA4/BA$4),"",(+BA4/BA$4))</f>
        <v/>
      </c>
      <c r="BC4" s="354">
        <f>+Resultados!E4</f>
        <v>0</v>
      </c>
      <c r="BD4" s="418" t="str">
        <f t="shared" ref="BD4:BD14" si="13">IF(ISERROR(+BC4/BC$4),"",(+BC4/BC$4))</f>
        <v/>
      </c>
      <c r="BE4" s="354">
        <f>+Resultados!G4</f>
        <v>0</v>
      </c>
      <c r="BF4" s="418" t="str">
        <f t="shared" ref="BF4:BF14" si="14">IF(ISERROR(+BE4/BE$4),"",(+BE4/BE$4))</f>
        <v/>
      </c>
    </row>
    <row r="5" spans="2:58" ht="20.25" customHeight="1">
      <c r="B5" s="165" t="s">
        <v>508</v>
      </c>
      <c r="C5" s="352">
        <f>SUM('Resultados mensuales '!C5:C6)</f>
        <v>0</v>
      </c>
      <c r="D5" s="352">
        <f>SUM('Resultados mensuales '!D5:D6)</f>
        <v>0</v>
      </c>
      <c r="E5" s="352">
        <f>SUM('Resultados mensuales '!E5:E6)</f>
        <v>0</v>
      </c>
      <c r="F5" s="352">
        <f>SUM('Resultados mensuales '!F5:F6)</f>
        <v>0</v>
      </c>
      <c r="G5" s="352">
        <f>SUM('Resultados mensuales '!G5:G6)</f>
        <v>0</v>
      </c>
      <c r="H5" s="352">
        <f>SUM('Resultados mensuales '!H5:H6)</f>
        <v>0</v>
      </c>
      <c r="I5" s="352">
        <f>SUM('Resultados mensuales '!I5:I6)</f>
        <v>0</v>
      </c>
      <c r="J5" s="352">
        <f>SUM('Resultados mensuales '!J5:J6)</f>
        <v>0</v>
      </c>
      <c r="K5" s="352">
        <f>SUM('Resultados mensuales '!K5:K6)</f>
        <v>0</v>
      </c>
      <c r="L5" s="352">
        <f>SUM('Resultados mensuales '!L5:L6)</f>
        <v>0</v>
      </c>
      <c r="M5" s="352">
        <f>SUM('Resultados mensuales '!M5:M6)</f>
        <v>0</v>
      </c>
      <c r="N5" s="352">
        <f>SUM('Resultados mensuales '!N5:N6)</f>
        <v>0</v>
      </c>
      <c r="O5" s="352">
        <f>SUM('Resultados mensuales '!O5:O6)</f>
        <v>0</v>
      </c>
      <c r="P5" s="352">
        <f>SUM('Resultados mensuales '!P5:P6)</f>
        <v>0</v>
      </c>
      <c r="Q5" s="352">
        <f>SUM('Resultados mensuales '!Q5:Q6)</f>
        <v>0</v>
      </c>
      <c r="R5" s="352">
        <f>SUM('Resultados mensuales '!R5:R6)</f>
        <v>0</v>
      </c>
      <c r="S5" s="352">
        <f>SUM('Resultados mensuales '!S5:S6)</f>
        <v>0</v>
      </c>
      <c r="T5" s="352">
        <f>SUM('Resultados mensuales '!T5:T6)</f>
        <v>0</v>
      </c>
      <c r="U5" s="352">
        <f>SUM('Resultados mensuales '!U5:U6)</f>
        <v>0</v>
      </c>
      <c r="V5" s="352">
        <f>SUM('Resultados mensuales '!V5:V6)</f>
        <v>0</v>
      </c>
      <c r="W5" s="352">
        <f>SUM('Resultados mensuales '!W5:W6)</f>
        <v>0</v>
      </c>
      <c r="X5" s="352">
        <f>SUM('Resultados mensuales '!X5:X6)</f>
        <v>0</v>
      </c>
      <c r="Y5" s="352">
        <f>SUM('Resultados mensuales '!Y5:Y6)</f>
        <v>0</v>
      </c>
      <c r="Z5" s="352">
        <f>SUM('Resultados mensuales '!Z5:Z6)</f>
        <v>0</v>
      </c>
      <c r="AA5" s="352">
        <f>SUM('Resultados mensuales '!AA5:AA6)</f>
        <v>0</v>
      </c>
      <c r="AB5" s="352">
        <f>SUM('Resultados mensuales '!AB5:AB6)</f>
        <v>0</v>
      </c>
      <c r="AC5" s="352">
        <f>SUM('Resultados mensuales '!AC5:AC6)</f>
        <v>0</v>
      </c>
      <c r="AD5" s="352">
        <f>SUM('Resultados mensuales '!AD5:AD6)</f>
        <v>0</v>
      </c>
      <c r="AE5" s="352">
        <f>SUM('Resultados mensuales '!AE5:AE6)</f>
        <v>0</v>
      </c>
      <c r="AF5" s="352">
        <f>SUM('Resultados mensuales '!AF5:AF6)</f>
        <v>0</v>
      </c>
      <c r="AG5" s="352">
        <f>SUM('Resultados mensuales '!AG5:AG6)</f>
        <v>0</v>
      </c>
      <c r="AH5" s="352">
        <f>SUM('Resultados mensuales '!AH5:AH6)</f>
        <v>0</v>
      </c>
      <c r="AI5" s="352">
        <f>SUM('Resultados mensuales '!AI5:AI6)</f>
        <v>0</v>
      </c>
      <c r="AJ5" s="352">
        <f>SUM('Resultados mensuales '!AJ5:AJ6)</f>
        <v>0</v>
      </c>
      <c r="AK5" s="352">
        <f>SUM('Resultados mensuales '!AK5:AK6)</f>
        <v>0</v>
      </c>
      <c r="AL5" s="352">
        <f>SUM('Resultados mensuales '!AL5:AL6)</f>
        <v>0</v>
      </c>
      <c r="AM5" s="165"/>
      <c r="AN5" s="352">
        <f t="shared" si="0"/>
        <v>0</v>
      </c>
      <c r="AO5" s="352">
        <f t="shared" si="1"/>
        <v>0</v>
      </c>
      <c r="AP5" s="352">
        <f t="shared" si="2"/>
        <v>0</v>
      </c>
      <c r="AQ5" s="352">
        <f t="shared" si="3"/>
        <v>0</v>
      </c>
      <c r="AR5" s="352">
        <f t="shared" si="4"/>
        <v>0</v>
      </c>
      <c r="AS5" s="352">
        <f t="shared" si="5"/>
        <v>0</v>
      </c>
      <c r="AT5" s="352">
        <f t="shared" si="6"/>
        <v>0</v>
      </c>
      <c r="AU5" s="352">
        <f t="shared" si="7"/>
        <v>0</v>
      </c>
      <c r="AV5" s="352">
        <f t="shared" si="8"/>
        <v>0</v>
      </c>
      <c r="AW5" s="352">
        <f t="shared" si="9"/>
        <v>0</v>
      </c>
      <c r="AX5" s="352">
        <f t="shared" si="10"/>
        <v>0</v>
      </c>
      <c r="AY5" s="352">
        <f t="shared" si="11"/>
        <v>0</v>
      </c>
      <c r="AZ5" s="165"/>
      <c r="BA5" s="355">
        <f>+Resultados!C5+Resultados!C6</f>
        <v>0</v>
      </c>
      <c r="BB5" s="419" t="str">
        <f t="shared" si="12"/>
        <v/>
      </c>
      <c r="BC5" s="355">
        <f>+Resultados!E5+Resultados!E6</f>
        <v>0</v>
      </c>
      <c r="BD5" s="419" t="str">
        <f t="shared" si="13"/>
        <v/>
      </c>
      <c r="BE5" s="355">
        <f>+Resultados!G5+Resultados!G6</f>
        <v>0</v>
      </c>
      <c r="BF5" s="419" t="str">
        <f t="shared" si="14"/>
        <v/>
      </c>
    </row>
    <row r="6" spans="2:58" ht="15.75">
      <c r="B6" s="173" t="s">
        <v>181</v>
      </c>
      <c r="C6" s="354">
        <f>+C4+C5</f>
        <v>0</v>
      </c>
      <c r="D6" s="354">
        <f>+D4+D5</f>
        <v>0</v>
      </c>
      <c r="E6" s="354">
        <f t="shared" ref="E6:AL6" si="15">+E4+E5</f>
        <v>0</v>
      </c>
      <c r="F6" s="354">
        <f t="shared" si="15"/>
        <v>0</v>
      </c>
      <c r="G6" s="354">
        <f t="shared" si="15"/>
        <v>0</v>
      </c>
      <c r="H6" s="354">
        <f t="shared" si="15"/>
        <v>0</v>
      </c>
      <c r="I6" s="354">
        <f t="shared" si="15"/>
        <v>0</v>
      </c>
      <c r="J6" s="354">
        <f t="shared" si="15"/>
        <v>0</v>
      </c>
      <c r="K6" s="354">
        <f t="shared" si="15"/>
        <v>0</v>
      </c>
      <c r="L6" s="354">
        <f t="shared" si="15"/>
        <v>0</v>
      </c>
      <c r="M6" s="354">
        <f t="shared" si="15"/>
        <v>0</v>
      </c>
      <c r="N6" s="354">
        <f t="shared" si="15"/>
        <v>0</v>
      </c>
      <c r="O6" s="354">
        <f t="shared" si="15"/>
        <v>0</v>
      </c>
      <c r="P6" s="354">
        <f t="shared" si="15"/>
        <v>0</v>
      </c>
      <c r="Q6" s="354">
        <f t="shared" si="15"/>
        <v>0</v>
      </c>
      <c r="R6" s="354">
        <f t="shared" si="15"/>
        <v>0</v>
      </c>
      <c r="S6" s="354">
        <f t="shared" si="15"/>
        <v>0</v>
      </c>
      <c r="T6" s="354">
        <f t="shared" si="15"/>
        <v>0</v>
      </c>
      <c r="U6" s="354">
        <f t="shared" si="15"/>
        <v>0</v>
      </c>
      <c r="V6" s="354">
        <f t="shared" si="15"/>
        <v>0</v>
      </c>
      <c r="W6" s="354">
        <f t="shared" si="15"/>
        <v>0</v>
      </c>
      <c r="X6" s="354">
        <f t="shared" si="15"/>
        <v>0</v>
      </c>
      <c r="Y6" s="354">
        <f t="shared" si="15"/>
        <v>0</v>
      </c>
      <c r="Z6" s="354">
        <f t="shared" si="15"/>
        <v>0</v>
      </c>
      <c r="AA6" s="354">
        <f t="shared" si="15"/>
        <v>0</v>
      </c>
      <c r="AB6" s="354">
        <f t="shared" si="15"/>
        <v>0</v>
      </c>
      <c r="AC6" s="354">
        <f t="shared" si="15"/>
        <v>0</v>
      </c>
      <c r="AD6" s="354">
        <f t="shared" si="15"/>
        <v>0</v>
      </c>
      <c r="AE6" s="354">
        <f t="shared" si="15"/>
        <v>0</v>
      </c>
      <c r="AF6" s="354">
        <f t="shared" si="15"/>
        <v>0</v>
      </c>
      <c r="AG6" s="354">
        <f t="shared" si="15"/>
        <v>0</v>
      </c>
      <c r="AH6" s="354">
        <f t="shared" si="15"/>
        <v>0</v>
      </c>
      <c r="AI6" s="354">
        <f t="shared" si="15"/>
        <v>0</v>
      </c>
      <c r="AJ6" s="354">
        <f t="shared" si="15"/>
        <v>0</v>
      </c>
      <c r="AK6" s="354">
        <f t="shared" si="15"/>
        <v>0</v>
      </c>
      <c r="AL6" s="354">
        <f t="shared" si="15"/>
        <v>0</v>
      </c>
      <c r="AM6" s="173"/>
      <c r="AN6" s="354">
        <f t="shared" si="0"/>
        <v>0</v>
      </c>
      <c r="AO6" s="354">
        <f t="shared" si="1"/>
        <v>0</v>
      </c>
      <c r="AP6" s="354">
        <f t="shared" si="2"/>
        <v>0</v>
      </c>
      <c r="AQ6" s="354">
        <f t="shared" si="3"/>
        <v>0</v>
      </c>
      <c r="AR6" s="354">
        <f t="shared" si="4"/>
        <v>0</v>
      </c>
      <c r="AS6" s="354">
        <f t="shared" si="5"/>
        <v>0</v>
      </c>
      <c r="AT6" s="354">
        <f t="shared" si="6"/>
        <v>0</v>
      </c>
      <c r="AU6" s="354">
        <f t="shared" si="7"/>
        <v>0</v>
      </c>
      <c r="AV6" s="354">
        <f t="shared" si="8"/>
        <v>0</v>
      </c>
      <c r="AW6" s="354">
        <f t="shared" si="9"/>
        <v>0</v>
      </c>
      <c r="AX6" s="354">
        <f t="shared" si="10"/>
        <v>0</v>
      </c>
      <c r="AY6" s="354">
        <f t="shared" si="11"/>
        <v>0</v>
      </c>
      <c r="AZ6" s="173"/>
      <c r="BA6" s="354">
        <f>+BA4+BA5</f>
        <v>0</v>
      </c>
      <c r="BB6" s="418" t="str">
        <f t="shared" si="12"/>
        <v/>
      </c>
      <c r="BC6" s="354">
        <f>+BC4+BC5</f>
        <v>0</v>
      </c>
      <c r="BD6" s="418" t="str">
        <f t="shared" si="13"/>
        <v/>
      </c>
      <c r="BE6" s="354">
        <f>+BE4+BE5</f>
        <v>0</v>
      </c>
      <c r="BF6" s="418" t="str">
        <f t="shared" si="14"/>
        <v/>
      </c>
    </row>
    <row r="7" spans="2:58" ht="15.75">
      <c r="B7" s="165" t="s">
        <v>509</v>
      </c>
      <c r="C7" s="352">
        <f>SUM('Resultados mensuales '!C9:C10)</f>
        <v>0</v>
      </c>
      <c r="D7" s="352">
        <f>SUM('Resultados mensuales '!D9:D10)</f>
        <v>0</v>
      </c>
      <c r="E7" s="352">
        <f>SUM('Resultados mensuales '!E9:E10)</f>
        <v>0</v>
      </c>
      <c r="F7" s="352">
        <f>SUM('Resultados mensuales '!F9:F10)</f>
        <v>0</v>
      </c>
      <c r="G7" s="352">
        <f>SUM('Resultados mensuales '!G9:G10)</f>
        <v>0</v>
      </c>
      <c r="H7" s="352">
        <f>SUM('Resultados mensuales '!H9:H10)</f>
        <v>0</v>
      </c>
      <c r="I7" s="352">
        <f>SUM('Resultados mensuales '!I9:I10)</f>
        <v>0</v>
      </c>
      <c r="J7" s="352">
        <f>SUM('Resultados mensuales '!J9:J10)</f>
        <v>0</v>
      </c>
      <c r="K7" s="352">
        <f>SUM('Resultados mensuales '!K9:K10)</f>
        <v>0</v>
      </c>
      <c r="L7" s="352">
        <f>SUM('Resultados mensuales '!L9:L10)</f>
        <v>0</v>
      </c>
      <c r="M7" s="352">
        <f>SUM('Resultados mensuales '!M9:M10)</f>
        <v>0</v>
      </c>
      <c r="N7" s="352">
        <f>SUM('Resultados mensuales '!N9:N10)</f>
        <v>0</v>
      </c>
      <c r="O7" s="352">
        <f>SUM('Resultados mensuales '!O9:O10)</f>
        <v>0</v>
      </c>
      <c r="P7" s="352">
        <f>SUM('Resultados mensuales '!P9:P10)</f>
        <v>0</v>
      </c>
      <c r="Q7" s="352">
        <f>SUM('Resultados mensuales '!Q9:Q10)</f>
        <v>0</v>
      </c>
      <c r="R7" s="352">
        <f>SUM('Resultados mensuales '!R9:R10)</f>
        <v>0</v>
      </c>
      <c r="S7" s="352">
        <f>SUM('Resultados mensuales '!S9:S10)</f>
        <v>0</v>
      </c>
      <c r="T7" s="352">
        <f>SUM('Resultados mensuales '!T9:T10)</f>
        <v>0</v>
      </c>
      <c r="U7" s="352">
        <f>SUM('Resultados mensuales '!U9:U10)</f>
        <v>0</v>
      </c>
      <c r="V7" s="352">
        <f>SUM('Resultados mensuales '!V9:V10)</f>
        <v>0</v>
      </c>
      <c r="W7" s="352">
        <f>SUM('Resultados mensuales '!W9:W10)</f>
        <v>0</v>
      </c>
      <c r="X7" s="352">
        <f>SUM('Resultados mensuales '!X9:X10)</f>
        <v>0</v>
      </c>
      <c r="Y7" s="352">
        <f>SUM('Resultados mensuales '!Y9:Y10)</f>
        <v>0</v>
      </c>
      <c r="Z7" s="352">
        <f>SUM('Resultados mensuales '!Z9:Z10)</f>
        <v>0</v>
      </c>
      <c r="AA7" s="352">
        <f>SUM('Resultados mensuales '!AA9:AA10)</f>
        <v>0</v>
      </c>
      <c r="AB7" s="352">
        <f>SUM('Resultados mensuales '!AB9:AB10)</f>
        <v>0</v>
      </c>
      <c r="AC7" s="352">
        <f>SUM('Resultados mensuales '!AC9:AC10)</f>
        <v>0</v>
      </c>
      <c r="AD7" s="352">
        <f>SUM('Resultados mensuales '!AD9:AD10)</f>
        <v>0</v>
      </c>
      <c r="AE7" s="352">
        <f>SUM('Resultados mensuales '!AE9:AE10)</f>
        <v>0</v>
      </c>
      <c r="AF7" s="352">
        <f>SUM('Resultados mensuales '!AF9:AF10)</f>
        <v>0</v>
      </c>
      <c r="AG7" s="352">
        <f>SUM('Resultados mensuales '!AG9:AG10)</f>
        <v>0</v>
      </c>
      <c r="AH7" s="352">
        <f>SUM('Resultados mensuales '!AH9:AH10)</f>
        <v>0</v>
      </c>
      <c r="AI7" s="352">
        <f>SUM('Resultados mensuales '!AI9:AI10)</f>
        <v>0</v>
      </c>
      <c r="AJ7" s="352">
        <f>SUM('Resultados mensuales '!AJ9:AJ10)</f>
        <v>0</v>
      </c>
      <c r="AK7" s="352">
        <f>SUM('Resultados mensuales '!AK9:AK10)</f>
        <v>0</v>
      </c>
      <c r="AL7" s="352">
        <f>SUM('Resultados mensuales '!AL9:AL10)</f>
        <v>0</v>
      </c>
      <c r="AM7" s="165"/>
      <c r="AN7" s="352">
        <f t="shared" si="0"/>
        <v>0</v>
      </c>
      <c r="AO7" s="352">
        <f t="shared" si="1"/>
        <v>0</v>
      </c>
      <c r="AP7" s="352">
        <f t="shared" si="2"/>
        <v>0</v>
      </c>
      <c r="AQ7" s="352">
        <f t="shared" si="3"/>
        <v>0</v>
      </c>
      <c r="AR7" s="352">
        <f t="shared" si="4"/>
        <v>0</v>
      </c>
      <c r="AS7" s="352">
        <f t="shared" si="5"/>
        <v>0</v>
      </c>
      <c r="AT7" s="352">
        <f t="shared" si="6"/>
        <v>0</v>
      </c>
      <c r="AU7" s="352">
        <f t="shared" si="7"/>
        <v>0</v>
      </c>
      <c r="AV7" s="352">
        <f t="shared" si="8"/>
        <v>0</v>
      </c>
      <c r="AW7" s="352">
        <f t="shared" si="9"/>
        <v>0</v>
      </c>
      <c r="AX7" s="352">
        <f t="shared" si="10"/>
        <v>0</v>
      </c>
      <c r="AY7" s="352">
        <f t="shared" si="11"/>
        <v>0</v>
      </c>
      <c r="AZ7" s="165"/>
      <c r="BA7" s="355">
        <f>+Resultados!C10+Resultados!C11</f>
        <v>0</v>
      </c>
      <c r="BB7" s="419" t="str">
        <f t="shared" si="12"/>
        <v/>
      </c>
      <c r="BC7" s="355">
        <f>+Resultados!E10+Resultados!E11</f>
        <v>0</v>
      </c>
      <c r="BD7" s="419" t="str">
        <f t="shared" si="13"/>
        <v/>
      </c>
      <c r="BE7" s="355">
        <f>+Resultados!G10+Resultados!G11</f>
        <v>0</v>
      </c>
      <c r="BF7" s="419" t="str">
        <f t="shared" si="14"/>
        <v/>
      </c>
    </row>
    <row r="8" spans="2:58" ht="15.75">
      <c r="B8" s="165" t="s">
        <v>510</v>
      </c>
      <c r="C8" s="352">
        <f>+'Resultados mensuales '!C11</f>
        <v>0</v>
      </c>
      <c r="D8" s="352">
        <f>+'Resultados mensuales '!D11</f>
        <v>0</v>
      </c>
      <c r="E8" s="352">
        <f>+'Resultados mensuales '!E11</f>
        <v>0</v>
      </c>
      <c r="F8" s="352">
        <f>+'Resultados mensuales '!F11</f>
        <v>0</v>
      </c>
      <c r="G8" s="352">
        <f>+'Resultados mensuales '!G11</f>
        <v>0</v>
      </c>
      <c r="H8" s="352">
        <f>+'Resultados mensuales '!H11</f>
        <v>0</v>
      </c>
      <c r="I8" s="352">
        <f>+'Resultados mensuales '!I11</f>
        <v>0</v>
      </c>
      <c r="J8" s="352">
        <f>+'Resultados mensuales '!J11</f>
        <v>0</v>
      </c>
      <c r="K8" s="352">
        <f>+'Resultados mensuales '!K11</f>
        <v>0</v>
      </c>
      <c r="L8" s="352">
        <f>+'Resultados mensuales '!L11</f>
        <v>0</v>
      </c>
      <c r="M8" s="352">
        <f>+'Resultados mensuales '!M11</f>
        <v>0</v>
      </c>
      <c r="N8" s="352">
        <f>+'Resultados mensuales '!N11</f>
        <v>0</v>
      </c>
      <c r="O8" s="352">
        <f>+'Resultados mensuales '!O11</f>
        <v>0</v>
      </c>
      <c r="P8" s="352">
        <f>+'Resultados mensuales '!P11</f>
        <v>0</v>
      </c>
      <c r="Q8" s="352">
        <f>+'Resultados mensuales '!Q11</f>
        <v>0</v>
      </c>
      <c r="R8" s="352">
        <f>+'Resultados mensuales '!R11</f>
        <v>0</v>
      </c>
      <c r="S8" s="352">
        <f>+'Resultados mensuales '!S11</f>
        <v>0</v>
      </c>
      <c r="T8" s="352">
        <f>+'Resultados mensuales '!T11</f>
        <v>0</v>
      </c>
      <c r="U8" s="352">
        <f>+'Resultados mensuales '!U11</f>
        <v>0</v>
      </c>
      <c r="V8" s="352">
        <f>+'Resultados mensuales '!V11</f>
        <v>0</v>
      </c>
      <c r="W8" s="352">
        <f>+'Resultados mensuales '!W11</f>
        <v>0</v>
      </c>
      <c r="X8" s="352">
        <f>+'Resultados mensuales '!X11</f>
        <v>0</v>
      </c>
      <c r="Y8" s="352">
        <f>+'Resultados mensuales '!Y11</f>
        <v>0</v>
      </c>
      <c r="Z8" s="352">
        <f>+'Resultados mensuales '!Z11</f>
        <v>0</v>
      </c>
      <c r="AA8" s="352">
        <f>+'Resultados mensuales '!AA11</f>
        <v>0</v>
      </c>
      <c r="AB8" s="352">
        <f>+'Resultados mensuales '!AB11</f>
        <v>0</v>
      </c>
      <c r="AC8" s="352">
        <f>+'Resultados mensuales '!AC11</f>
        <v>0</v>
      </c>
      <c r="AD8" s="352">
        <f>+'Resultados mensuales '!AD11</f>
        <v>0</v>
      </c>
      <c r="AE8" s="352">
        <f>+'Resultados mensuales '!AE11</f>
        <v>0</v>
      </c>
      <c r="AF8" s="352">
        <f>+'Resultados mensuales '!AF11</f>
        <v>0</v>
      </c>
      <c r="AG8" s="352">
        <f>+'Resultados mensuales '!AG11</f>
        <v>0</v>
      </c>
      <c r="AH8" s="352">
        <f>+'Resultados mensuales '!AH11</f>
        <v>0</v>
      </c>
      <c r="AI8" s="352">
        <f>+'Resultados mensuales '!AI11</f>
        <v>0</v>
      </c>
      <c r="AJ8" s="352">
        <f>+'Resultados mensuales '!AJ11</f>
        <v>0</v>
      </c>
      <c r="AK8" s="352">
        <f>+'Resultados mensuales '!AK11</f>
        <v>0</v>
      </c>
      <c r="AL8" s="352">
        <f>+'Resultados mensuales '!AL11</f>
        <v>0</v>
      </c>
      <c r="AM8" s="165"/>
      <c r="AN8" s="352">
        <f t="shared" si="0"/>
        <v>0</v>
      </c>
      <c r="AO8" s="352">
        <f t="shared" si="1"/>
        <v>0</v>
      </c>
      <c r="AP8" s="352">
        <f t="shared" si="2"/>
        <v>0</v>
      </c>
      <c r="AQ8" s="352">
        <f t="shared" si="3"/>
        <v>0</v>
      </c>
      <c r="AR8" s="352">
        <f t="shared" si="4"/>
        <v>0</v>
      </c>
      <c r="AS8" s="352">
        <f t="shared" si="5"/>
        <v>0</v>
      </c>
      <c r="AT8" s="352">
        <f t="shared" si="6"/>
        <v>0</v>
      </c>
      <c r="AU8" s="352">
        <f t="shared" si="7"/>
        <v>0</v>
      </c>
      <c r="AV8" s="352">
        <f t="shared" si="8"/>
        <v>0</v>
      </c>
      <c r="AW8" s="352">
        <f t="shared" si="9"/>
        <v>0</v>
      </c>
      <c r="AX8" s="352">
        <f t="shared" si="10"/>
        <v>0</v>
      </c>
      <c r="AY8" s="352">
        <f t="shared" si="11"/>
        <v>0</v>
      </c>
      <c r="AZ8" s="165"/>
      <c r="BA8" s="355">
        <f>+Resultados!C12</f>
        <v>0</v>
      </c>
      <c r="BB8" s="419" t="str">
        <f t="shared" si="12"/>
        <v/>
      </c>
      <c r="BC8" s="355">
        <f>+Resultados!E12</f>
        <v>0</v>
      </c>
      <c r="BD8" s="419" t="str">
        <f t="shared" si="13"/>
        <v/>
      </c>
      <c r="BE8" s="355">
        <f>+Resultados!G12</f>
        <v>0</v>
      </c>
      <c r="BF8" s="419" t="str">
        <f t="shared" si="14"/>
        <v/>
      </c>
    </row>
    <row r="9" spans="2:58" ht="15.75">
      <c r="B9" s="165" t="s">
        <v>511</v>
      </c>
      <c r="C9" s="352">
        <f>SUM('Resultados mensuales '!C12:C29)</f>
        <v>0</v>
      </c>
      <c r="D9" s="352">
        <f>SUM('Resultados mensuales '!D12:D29)</f>
        <v>0</v>
      </c>
      <c r="E9" s="352">
        <f>SUM('Resultados mensuales '!E12:E29)</f>
        <v>0</v>
      </c>
      <c r="F9" s="352">
        <f>SUM('Resultados mensuales '!F12:F29)</f>
        <v>0</v>
      </c>
      <c r="G9" s="352">
        <f>SUM('Resultados mensuales '!G12:G29)</f>
        <v>0</v>
      </c>
      <c r="H9" s="352">
        <f>SUM('Resultados mensuales '!H12:H29)</f>
        <v>0</v>
      </c>
      <c r="I9" s="352">
        <f>SUM('Resultados mensuales '!I12:I29)</f>
        <v>0</v>
      </c>
      <c r="J9" s="352">
        <f>SUM('Resultados mensuales '!J12:J29)</f>
        <v>0</v>
      </c>
      <c r="K9" s="352">
        <f>SUM('Resultados mensuales '!K12:K29)</f>
        <v>0</v>
      </c>
      <c r="L9" s="352">
        <f>SUM('Resultados mensuales '!L12:L29)</f>
        <v>0</v>
      </c>
      <c r="M9" s="352">
        <f>SUM('Resultados mensuales '!M12:M29)</f>
        <v>0</v>
      </c>
      <c r="N9" s="352">
        <f>SUM('Resultados mensuales '!N12:N29)</f>
        <v>0</v>
      </c>
      <c r="O9" s="352">
        <f>SUM('Resultados mensuales '!O12:O29)</f>
        <v>0</v>
      </c>
      <c r="P9" s="352">
        <f>SUM('Resultados mensuales '!P12:P29)</f>
        <v>0</v>
      </c>
      <c r="Q9" s="352">
        <f>SUM('Resultados mensuales '!Q12:Q29)</f>
        <v>0</v>
      </c>
      <c r="R9" s="352">
        <f>SUM('Resultados mensuales '!R12:R29)</f>
        <v>0</v>
      </c>
      <c r="S9" s="352">
        <f>SUM('Resultados mensuales '!S12:S29)</f>
        <v>0</v>
      </c>
      <c r="T9" s="352">
        <f>SUM('Resultados mensuales '!T12:T29)</f>
        <v>0</v>
      </c>
      <c r="U9" s="352">
        <f>SUM('Resultados mensuales '!U12:U29)</f>
        <v>0</v>
      </c>
      <c r="V9" s="352">
        <f>SUM('Resultados mensuales '!V12:V29)</f>
        <v>0</v>
      </c>
      <c r="W9" s="352">
        <f>SUM('Resultados mensuales '!W12:W29)</f>
        <v>0</v>
      </c>
      <c r="X9" s="352">
        <f>SUM('Resultados mensuales '!X12:X29)</f>
        <v>0</v>
      </c>
      <c r="Y9" s="352">
        <f>SUM('Resultados mensuales '!Y12:Y29)</f>
        <v>0</v>
      </c>
      <c r="Z9" s="352">
        <f>SUM('Resultados mensuales '!Z12:Z29)</f>
        <v>0</v>
      </c>
      <c r="AA9" s="352">
        <f>SUM('Resultados mensuales '!AA12:AA29)</f>
        <v>0</v>
      </c>
      <c r="AB9" s="352">
        <f>SUM('Resultados mensuales '!AB12:AB29)</f>
        <v>0</v>
      </c>
      <c r="AC9" s="352">
        <f>SUM('Resultados mensuales '!AC12:AC29)</f>
        <v>0</v>
      </c>
      <c r="AD9" s="352">
        <f>SUM('Resultados mensuales '!AD12:AD29)</f>
        <v>0</v>
      </c>
      <c r="AE9" s="352">
        <f>SUM('Resultados mensuales '!AE12:AE29)</f>
        <v>0</v>
      </c>
      <c r="AF9" s="352">
        <f>SUM('Resultados mensuales '!AF12:AF29)</f>
        <v>0</v>
      </c>
      <c r="AG9" s="352">
        <f>SUM('Resultados mensuales '!AG12:AG29)</f>
        <v>0</v>
      </c>
      <c r="AH9" s="352">
        <f>SUM('Resultados mensuales '!AH12:AH29)</f>
        <v>0</v>
      </c>
      <c r="AI9" s="352">
        <f>SUM('Resultados mensuales '!AI12:AI29)</f>
        <v>0</v>
      </c>
      <c r="AJ9" s="352">
        <f>SUM('Resultados mensuales '!AJ12:AJ29)</f>
        <v>0</v>
      </c>
      <c r="AK9" s="352">
        <f>SUM('Resultados mensuales '!AK12:AK29)</f>
        <v>0</v>
      </c>
      <c r="AL9" s="352">
        <f>SUM('Resultados mensuales '!AL12:AL29)</f>
        <v>0</v>
      </c>
      <c r="AM9" s="165"/>
      <c r="AN9" s="165">
        <f t="shared" si="0"/>
        <v>0</v>
      </c>
      <c r="AO9" s="165">
        <f t="shared" si="1"/>
        <v>0</v>
      </c>
      <c r="AP9" s="165">
        <f t="shared" si="2"/>
        <v>0</v>
      </c>
      <c r="AQ9" s="165">
        <f t="shared" si="3"/>
        <v>0</v>
      </c>
      <c r="AR9" s="165">
        <f t="shared" si="4"/>
        <v>0</v>
      </c>
      <c r="AS9" s="165">
        <f t="shared" si="5"/>
        <v>0</v>
      </c>
      <c r="AT9" s="165">
        <f t="shared" si="6"/>
        <v>0</v>
      </c>
      <c r="AU9" s="165">
        <f t="shared" si="7"/>
        <v>0</v>
      </c>
      <c r="AV9" s="165">
        <f t="shared" si="8"/>
        <v>0</v>
      </c>
      <c r="AW9" s="165">
        <f t="shared" si="9"/>
        <v>0</v>
      </c>
      <c r="AX9" s="165">
        <f t="shared" si="10"/>
        <v>0</v>
      </c>
      <c r="AY9" s="165">
        <f t="shared" si="11"/>
        <v>0</v>
      </c>
      <c r="AZ9" s="165"/>
      <c r="BA9" s="355">
        <f>SUM(Resultados!C13:C16)</f>
        <v>0</v>
      </c>
      <c r="BB9" s="419" t="str">
        <f t="shared" si="12"/>
        <v/>
      </c>
      <c r="BC9" s="355">
        <f>SUM(Resultados!E13:E16)</f>
        <v>0</v>
      </c>
      <c r="BD9" s="419" t="str">
        <f t="shared" si="13"/>
        <v/>
      </c>
      <c r="BE9" s="355">
        <f>SUM(Resultados!G13:G16)</f>
        <v>0</v>
      </c>
      <c r="BF9" s="419" t="str">
        <f t="shared" si="14"/>
        <v/>
      </c>
    </row>
    <row r="10" spans="2:58" ht="15.75">
      <c r="B10" s="173" t="s">
        <v>340</v>
      </c>
      <c r="C10" s="351">
        <f>+C6+C7+C8+C9</f>
        <v>0</v>
      </c>
      <c r="D10" s="351">
        <f t="shared" ref="D10:AL10" si="16">+D6+D7+D8+D9</f>
        <v>0</v>
      </c>
      <c r="E10" s="351">
        <f t="shared" si="16"/>
        <v>0</v>
      </c>
      <c r="F10" s="351">
        <f t="shared" si="16"/>
        <v>0</v>
      </c>
      <c r="G10" s="351">
        <f t="shared" si="16"/>
        <v>0</v>
      </c>
      <c r="H10" s="351">
        <f t="shared" si="16"/>
        <v>0</v>
      </c>
      <c r="I10" s="351">
        <f t="shared" si="16"/>
        <v>0</v>
      </c>
      <c r="J10" s="351">
        <f t="shared" si="16"/>
        <v>0</v>
      </c>
      <c r="K10" s="351">
        <f t="shared" si="16"/>
        <v>0</v>
      </c>
      <c r="L10" s="351">
        <f t="shared" si="16"/>
        <v>0</v>
      </c>
      <c r="M10" s="351">
        <f t="shared" si="16"/>
        <v>0</v>
      </c>
      <c r="N10" s="351">
        <f t="shared" si="16"/>
        <v>0</v>
      </c>
      <c r="O10" s="351">
        <f t="shared" si="16"/>
        <v>0</v>
      </c>
      <c r="P10" s="351">
        <f t="shared" si="16"/>
        <v>0</v>
      </c>
      <c r="Q10" s="351">
        <f t="shared" si="16"/>
        <v>0</v>
      </c>
      <c r="R10" s="351">
        <f t="shared" si="16"/>
        <v>0</v>
      </c>
      <c r="S10" s="351">
        <f t="shared" si="16"/>
        <v>0</v>
      </c>
      <c r="T10" s="351">
        <f t="shared" si="16"/>
        <v>0</v>
      </c>
      <c r="U10" s="351">
        <f t="shared" si="16"/>
        <v>0</v>
      </c>
      <c r="V10" s="351">
        <f t="shared" si="16"/>
        <v>0</v>
      </c>
      <c r="W10" s="351">
        <f t="shared" si="16"/>
        <v>0</v>
      </c>
      <c r="X10" s="351">
        <f t="shared" si="16"/>
        <v>0</v>
      </c>
      <c r="Y10" s="351">
        <f t="shared" si="16"/>
        <v>0</v>
      </c>
      <c r="Z10" s="351">
        <f t="shared" si="16"/>
        <v>0</v>
      </c>
      <c r="AA10" s="351">
        <f t="shared" si="16"/>
        <v>0</v>
      </c>
      <c r="AB10" s="351">
        <f t="shared" si="16"/>
        <v>0</v>
      </c>
      <c r="AC10" s="351">
        <f t="shared" si="16"/>
        <v>0</v>
      </c>
      <c r="AD10" s="351">
        <f t="shared" si="16"/>
        <v>0</v>
      </c>
      <c r="AE10" s="351">
        <f t="shared" si="16"/>
        <v>0</v>
      </c>
      <c r="AF10" s="351">
        <f t="shared" si="16"/>
        <v>0</v>
      </c>
      <c r="AG10" s="351">
        <f t="shared" si="16"/>
        <v>0</v>
      </c>
      <c r="AH10" s="351">
        <f t="shared" si="16"/>
        <v>0</v>
      </c>
      <c r="AI10" s="351">
        <f t="shared" si="16"/>
        <v>0</v>
      </c>
      <c r="AJ10" s="351">
        <f t="shared" si="16"/>
        <v>0</v>
      </c>
      <c r="AK10" s="351">
        <f t="shared" si="16"/>
        <v>0</v>
      </c>
      <c r="AL10" s="351">
        <f t="shared" si="16"/>
        <v>0</v>
      </c>
      <c r="AM10" s="173"/>
      <c r="AN10" s="173">
        <f t="shared" si="0"/>
        <v>0</v>
      </c>
      <c r="AO10" s="173">
        <f t="shared" si="1"/>
        <v>0</v>
      </c>
      <c r="AP10" s="173">
        <f t="shared" si="2"/>
        <v>0</v>
      </c>
      <c r="AQ10" s="173">
        <f t="shared" si="3"/>
        <v>0</v>
      </c>
      <c r="AR10" s="173">
        <f t="shared" si="4"/>
        <v>0</v>
      </c>
      <c r="AS10" s="173">
        <f t="shared" si="5"/>
        <v>0</v>
      </c>
      <c r="AT10" s="173">
        <f t="shared" si="6"/>
        <v>0</v>
      </c>
      <c r="AU10" s="173">
        <f t="shared" si="7"/>
        <v>0</v>
      </c>
      <c r="AV10" s="173">
        <f t="shared" si="8"/>
        <v>0</v>
      </c>
      <c r="AW10" s="173">
        <f t="shared" si="9"/>
        <v>0</v>
      </c>
      <c r="AX10" s="173">
        <f t="shared" si="10"/>
        <v>0</v>
      </c>
      <c r="AY10" s="173">
        <f t="shared" si="11"/>
        <v>0</v>
      </c>
      <c r="AZ10" s="173"/>
      <c r="BA10" s="354">
        <f>+BA6+BA7+BA8+BA9</f>
        <v>0</v>
      </c>
      <c r="BB10" s="418" t="str">
        <f t="shared" si="12"/>
        <v/>
      </c>
      <c r="BC10" s="354">
        <f>+BC6+BC7+BC8+BC9</f>
        <v>0</v>
      </c>
      <c r="BD10" s="418" t="str">
        <f t="shared" si="13"/>
        <v/>
      </c>
      <c r="BE10" s="354">
        <f>+BE6+BE7+BE8+BE9</f>
        <v>0</v>
      </c>
      <c r="BF10" s="418" t="str">
        <f t="shared" si="14"/>
        <v/>
      </c>
    </row>
    <row r="11" spans="2:58" ht="15.75">
      <c r="B11" s="165" t="s">
        <v>517</v>
      </c>
      <c r="C11" s="352">
        <f ca="1">SUM('Resultados mensuales '!C30:C31)</f>
        <v>0</v>
      </c>
      <c r="D11" s="352">
        <f ca="1">SUM('Resultados mensuales '!D30:D31)</f>
        <v>0</v>
      </c>
      <c r="E11" s="352">
        <f ca="1">SUM('Resultados mensuales '!E30:E31)</f>
        <v>0</v>
      </c>
      <c r="F11" s="352">
        <f ca="1">SUM('Resultados mensuales '!F30:F31)</f>
        <v>0</v>
      </c>
      <c r="G11" s="352">
        <f ca="1">SUM('Resultados mensuales '!G30:G31)</f>
        <v>0</v>
      </c>
      <c r="H11" s="352">
        <f ca="1">SUM('Resultados mensuales '!H30:H31)</f>
        <v>0</v>
      </c>
      <c r="I11" s="352">
        <f ca="1">SUM('Resultados mensuales '!I30:I31)</f>
        <v>0</v>
      </c>
      <c r="J11" s="352">
        <f ca="1">SUM('Resultados mensuales '!J30:J31)</f>
        <v>0</v>
      </c>
      <c r="K11" s="352">
        <f ca="1">SUM('Resultados mensuales '!K30:K31)</f>
        <v>0</v>
      </c>
      <c r="L11" s="352">
        <f ca="1">SUM('Resultados mensuales '!L30:L31)</f>
        <v>0</v>
      </c>
      <c r="M11" s="352">
        <f ca="1">SUM('Resultados mensuales '!M30:M31)</f>
        <v>0</v>
      </c>
      <c r="N11" s="352">
        <f ca="1">SUM('Resultados mensuales '!N30:N31)</f>
        <v>0</v>
      </c>
      <c r="O11" s="352">
        <f ca="1">SUM('Resultados mensuales '!O30:O31)</f>
        <v>0</v>
      </c>
      <c r="P11" s="352">
        <f ca="1">SUM('Resultados mensuales '!P30:P31)</f>
        <v>0</v>
      </c>
      <c r="Q11" s="352">
        <f ca="1">SUM('Resultados mensuales '!Q30:Q31)</f>
        <v>0</v>
      </c>
      <c r="R11" s="352">
        <f ca="1">SUM('Resultados mensuales '!R30:R31)</f>
        <v>0</v>
      </c>
      <c r="S11" s="352">
        <f ca="1">SUM('Resultados mensuales '!S30:S31)</f>
        <v>0</v>
      </c>
      <c r="T11" s="352">
        <f ca="1">SUM('Resultados mensuales '!T30:T31)</f>
        <v>0</v>
      </c>
      <c r="U11" s="352">
        <f ca="1">SUM('Resultados mensuales '!U30:U31)</f>
        <v>0</v>
      </c>
      <c r="V11" s="352">
        <f ca="1">SUM('Resultados mensuales '!V30:V31)</f>
        <v>0</v>
      </c>
      <c r="W11" s="352">
        <f ca="1">SUM('Resultados mensuales '!W30:W31)</f>
        <v>0</v>
      </c>
      <c r="X11" s="352">
        <f ca="1">SUM('Resultados mensuales '!X30:X31)</f>
        <v>0</v>
      </c>
      <c r="Y11" s="352">
        <f ca="1">SUM('Resultados mensuales '!Y30:Y31)</f>
        <v>0</v>
      </c>
      <c r="Z11" s="352">
        <f ca="1">SUM('Resultados mensuales '!Z30:Z31)</f>
        <v>0</v>
      </c>
      <c r="AA11" s="352">
        <f ca="1">SUM('Resultados mensuales '!AA30:AA31)</f>
        <v>0</v>
      </c>
      <c r="AB11" s="352">
        <f ca="1">SUM('Resultados mensuales '!AB30:AB31)</f>
        <v>0</v>
      </c>
      <c r="AC11" s="352">
        <f ca="1">SUM('Resultados mensuales '!AC30:AC31)</f>
        <v>0</v>
      </c>
      <c r="AD11" s="352">
        <f ca="1">SUM('Resultados mensuales '!AD30:AD31)</f>
        <v>0</v>
      </c>
      <c r="AE11" s="352">
        <f ca="1">SUM('Resultados mensuales '!AE30:AE31)</f>
        <v>0</v>
      </c>
      <c r="AF11" s="352">
        <f ca="1">SUM('Resultados mensuales '!AF30:AF31)</f>
        <v>0</v>
      </c>
      <c r="AG11" s="352">
        <f ca="1">SUM('Resultados mensuales '!AG30:AG31)</f>
        <v>0</v>
      </c>
      <c r="AH11" s="352">
        <f ca="1">SUM('Resultados mensuales '!AH30:AH31)</f>
        <v>0</v>
      </c>
      <c r="AI11" s="352">
        <f ca="1">SUM('Resultados mensuales '!AI30:AI31)</f>
        <v>0</v>
      </c>
      <c r="AJ11" s="352">
        <f ca="1">SUM('Resultados mensuales '!AJ30:AJ31)</f>
        <v>0</v>
      </c>
      <c r="AK11" s="352">
        <f ca="1">SUM('Resultados mensuales '!AK30:AK31)</f>
        <v>0</v>
      </c>
      <c r="AL11" s="352">
        <f ca="1">SUM('Resultados mensuales '!AL30:AL31)</f>
        <v>0</v>
      </c>
      <c r="AM11" s="165"/>
      <c r="AN11" s="352">
        <f t="shared" ca="1" si="0"/>
        <v>0</v>
      </c>
      <c r="AO11" s="352">
        <f t="shared" ca="1" si="1"/>
        <v>0</v>
      </c>
      <c r="AP11" s="352">
        <f t="shared" ca="1" si="2"/>
        <v>0</v>
      </c>
      <c r="AQ11" s="352">
        <f t="shared" ca="1" si="3"/>
        <v>0</v>
      </c>
      <c r="AR11" s="352">
        <f t="shared" ca="1" si="4"/>
        <v>0</v>
      </c>
      <c r="AS11" s="352">
        <f t="shared" ca="1" si="5"/>
        <v>0</v>
      </c>
      <c r="AT11" s="352">
        <f t="shared" ca="1" si="6"/>
        <v>0</v>
      </c>
      <c r="AU11" s="352">
        <f t="shared" ca="1" si="7"/>
        <v>0</v>
      </c>
      <c r="AV11" s="352">
        <f t="shared" ca="1" si="8"/>
        <v>0</v>
      </c>
      <c r="AW11" s="352">
        <f t="shared" ca="1" si="9"/>
        <v>0</v>
      </c>
      <c r="AX11" s="352">
        <f t="shared" ca="1" si="10"/>
        <v>0</v>
      </c>
      <c r="AY11" s="352">
        <f t="shared" ca="1" si="11"/>
        <v>0</v>
      </c>
      <c r="AZ11" s="165"/>
      <c r="BA11" s="355">
        <f ca="1">+Resultados!C17+Resultados!C18</f>
        <v>0</v>
      </c>
      <c r="BB11" s="419" t="str">
        <f t="shared" ca="1" si="12"/>
        <v/>
      </c>
      <c r="BC11" s="355">
        <f ca="1">+Resultados!E17+Resultados!E18</f>
        <v>0</v>
      </c>
      <c r="BD11" s="419" t="str">
        <f t="shared" ca="1" si="13"/>
        <v/>
      </c>
      <c r="BE11" s="355">
        <f ca="1">+Resultados!G17+Resultados!G18</f>
        <v>0</v>
      </c>
      <c r="BF11" s="419" t="str">
        <f t="shared" ca="1" si="14"/>
        <v/>
      </c>
    </row>
    <row r="12" spans="2:58" ht="15.75">
      <c r="B12" s="165" t="s">
        <v>118</v>
      </c>
      <c r="C12" s="352">
        <f ca="1">SUM('Resultados mensuales '!C36:C37)</f>
        <v>0</v>
      </c>
      <c r="D12" s="352">
        <f ca="1">SUM('Resultados mensuales '!D36:D37)</f>
        <v>0</v>
      </c>
      <c r="E12" s="352">
        <f ca="1">SUM('Resultados mensuales '!E36:E37)</f>
        <v>0</v>
      </c>
      <c r="F12" s="352">
        <f ca="1">SUM('Resultados mensuales '!F36:F37)</f>
        <v>0</v>
      </c>
      <c r="G12" s="352">
        <f ca="1">SUM('Resultados mensuales '!G36:G37)</f>
        <v>0</v>
      </c>
      <c r="H12" s="352">
        <f ca="1">SUM('Resultados mensuales '!H36:H37)</f>
        <v>0</v>
      </c>
      <c r="I12" s="352">
        <f ca="1">SUM('Resultados mensuales '!I36:I37)</f>
        <v>0</v>
      </c>
      <c r="J12" s="352">
        <f ca="1">SUM('Resultados mensuales '!J36:J37)</f>
        <v>0</v>
      </c>
      <c r="K12" s="352">
        <f ca="1">SUM('Resultados mensuales '!K36:K37)</f>
        <v>0</v>
      </c>
      <c r="L12" s="352">
        <f ca="1">SUM('Resultados mensuales '!L36:L37)</f>
        <v>0</v>
      </c>
      <c r="M12" s="352">
        <f ca="1">SUM('Resultados mensuales '!M36:M37)</f>
        <v>0</v>
      </c>
      <c r="N12" s="352">
        <f ca="1">SUM('Resultados mensuales '!N36:N37)</f>
        <v>0</v>
      </c>
      <c r="O12" s="352">
        <f ca="1">SUM('Resultados mensuales '!O36:O37)</f>
        <v>0</v>
      </c>
      <c r="P12" s="352">
        <f ca="1">SUM('Resultados mensuales '!P36:P37)</f>
        <v>0</v>
      </c>
      <c r="Q12" s="352">
        <f ca="1">SUM('Resultados mensuales '!Q36:Q37)</f>
        <v>0</v>
      </c>
      <c r="R12" s="352">
        <f ca="1">SUM('Resultados mensuales '!R36:R37)</f>
        <v>0</v>
      </c>
      <c r="S12" s="352">
        <f ca="1">SUM('Resultados mensuales '!S36:S37)</f>
        <v>0</v>
      </c>
      <c r="T12" s="352">
        <f ca="1">SUM('Resultados mensuales '!T36:T37)</f>
        <v>0</v>
      </c>
      <c r="U12" s="352">
        <f ca="1">SUM('Resultados mensuales '!U36:U37)</f>
        <v>0</v>
      </c>
      <c r="V12" s="352">
        <f ca="1">SUM('Resultados mensuales '!V36:V37)</f>
        <v>0</v>
      </c>
      <c r="W12" s="352">
        <f ca="1">SUM('Resultados mensuales '!W36:W37)</f>
        <v>0</v>
      </c>
      <c r="X12" s="352">
        <f ca="1">SUM('Resultados mensuales '!X36:X37)</f>
        <v>0</v>
      </c>
      <c r="Y12" s="352">
        <f ca="1">SUM('Resultados mensuales '!Y36:Y37)</f>
        <v>0</v>
      </c>
      <c r="Z12" s="352">
        <f ca="1">SUM('Resultados mensuales '!Z36:Z37)</f>
        <v>0</v>
      </c>
      <c r="AA12" s="352">
        <f ca="1">SUM('Resultados mensuales '!AA36:AA37)</f>
        <v>0</v>
      </c>
      <c r="AB12" s="352">
        <f ca="1">SUM('Resultados mensuales '!AB36:AB37)</f>
        <v>0</v>
      </c>
      <c r="AC12" s="352">
        <f ca="1">SUM('Resultados mensuales '!AC36:AC37)</f>
        <v>0</v>
      </c>
      <c r="AD12" s="352">
        <f ca="1">SUM('Resultados mensuales '!AD36:AD37)</f>
        <v>0</v>
      </c>
      <c r="AE12" s="352">
        <f ca="1">SUM('Resultados mensuales '!AE36:AE37)</f>
        <v>0</v>
      </c>
      <c r="AF12" s="352">
        <f ca="1">SUM('Resultados mensuales '!AF36:AF37)</f>
        <v>0</v>
      </c>
      <c r="AG12" s="352">
        <f ca="1">SUM('Resultados mensuales '!AG36:AG37)</f>
        <v>0</v>
      </c>
      <c r="AH12" s="352">
        <f ca="1">SUM('Resultados mensuales '!AH36:AH37)</f>
        <v>0</v>
      </c>
      <c r="AI12" s="352">
        <f ca="1">SUM('Resultados mensuales '!AI36:AI37)</f>
        <v>0</v>
      </c>
      <c r="AJ12" s="352">
        <f ca="1">SUM('Resultados mensuales '!AJ36:AJ37)</f>
        <v>0</v>
      </c>
      <c r="AK12" s="352">
        <f ca="1">SUM('Resultados mensuales '!AK36:AK37)</f>
        <v>0</v>
      </c>
      <c r="AL12" s="352">
        <f ca="1">SUM('Resultados mensuales '!AL36:AL37)</f>
        <v>0</v>
      </c>
      <c r="AM12" s="165"/>
      <c r="AN12" s="352">
        <f t="shared" ca="1" si="0"/>
        <v>0</v>
      </c>
      <c r="AO12" s="352">
        <f t="shared" ca="1" si="1"/>
        <v>0</v>
      </c>
      <c r="AP12" s="352">
        <f t="shared" ca="1" si="2"/>
        <v>0</v>
      </c>
      <c r="AQ12" s="352">
        <f t="shared" ca="1" si="3"/>
        <v>0</v>
      </c>
      <c r="AR12" s="352">
        <f t="shared" ca="1" si="4"/>
        <v>0</v>
      </c>
      <c r="AS12" s="352">
        <f t="shared" ca="1" si="5"/>
        <v>0</v>
      </c>
      <c r="AT12" s="352">
        <f t="shared" ca="1" si="6"/>
        <v>0</v>
      </c>
      <c r="AU12" s="352">
        <f t="shared" ca="1" si="7"/>
        <v>0</v>
      </c>
      <c r="AV12" s="352">
        <f t="shared" ca="1" si="8"/>
        <v>0</v>
      </c>
      <c r="AW12" s="352">
        <f t="shared" ca="1" si="9"/>
        <v>0</v>
      </c>
      <c r="AX12" s="352">
        <f t="shared" ca="1" si="10"/>
        <v>0</v>
      </c>
      <c r="AY12" s="352">
        <f t="shared" ca="1" si="11"/>
        <v>0</v>
      </c>
      <c r="AZ12" s="165"/>
      <c r="BA12" s="355">
        <f ca="1">+Resultados!C19</f>
        <v>0</v>
      </c>
      <c r="BB12" s="419" t="str">
        <f t="shared" ca="1" si="12"/>
        <v/>
      </c>
      <c r="BC12" s="355">
        <f ca="1">+Resultados!E19</f>
        <v>0</v>
      </c>
      <c r="BD12" s="419" t="str">
        <f t="shared" ca="1" si="13"/>
        <v/>
      </c>
      <c r="BE12" s="355">
        <f ca="1">+Resultados!G19</f>
        <v>0</v>
      </c>
      <c r="BF12" s="419" t="str">
        <f t="shared" ca="1" si="14"/>
        <v/>
      </c>
    </row>
    <row r="13" spans="2:58" ht="15.75">
      <c r="B13" s="173" t="s">
        <v>512</v>
      </c>
      <c r="C13" s="354">
        <f ca="1">+C7+C8+C9+C11+C12</f>
        <v>0</v>
      </c>
      <c r="D13" s="354">
        <f ca="1">+D7+D8+D9+D11+D12</f>
        <v>0</v>
      </c>
      <c r="E13" s="354">
        <f t="shared" ref="E13:AL13" ca="1" si="17">+E7+E8+E9+E11+E12</f>
        <v>0</v>
      </c>
      <c r="F13" s="354">
        <f t="shared" ca="1" si="17"/>
        <v>0</v>
      </c>
      <c r="G13" s="354">
        <f t="shared" ca="1" si="17"/>
        <v>0</v>
      </c>
      <c r="H13" s="354">
        <f t="shared" ca="1" si="17"/>
        <v>0</v>
      </c>
      <c r="I13" s="354">
        <f t="shared" ca="1" si="17"/>
        <v>0</v>
      </c>
      <c r="J13" s="354">
        <f t="shared" ca="1" si="17"/>
        <v>0</v>
      </c>
      <c r="K13" s="354">
        <f t="shared" ca="1" si="17"/>
        <v>0</v>
      </c>
      <c r="L13" s="354">
        <f t="shared" ca="1" si="17"/>
        <v>0</v>
      </c>
      <c r="M13" s="354">
        <f t="shared" ca="1" si="17"/>
        <v>0</v>
      </c>
      <c r="N13" s="354">
        <f t="shared" ca="1" si="17"/>
        <v>0</v>
      </c>
      <c r="O13" s="354">
        <f t="shared" ca="1" si="17"/>
        <v>0</v>
      </c>
      <c r="P13" s="354">
        <f t="shared" ca="1" si="17"/>
        <v>0</v>
      </c>
      <c r="Q13" s="354">
        <f t="shared" ca="1" si="17"/>
        <v>0</v>
      </c>
      <c r="R13" s="354">
        <f t="shared" ca="1" si="17"/>
        <v>0</v>
      </c>
      <c r="S13" s="354">
        <f t="shared" ca="1" si="17"/>
        <v>0</v>
      </c>
      <c r="T13" s="354">
        <f t="shared" ca="1" si="17"/>
        <v>0</v>
      </c>
      <c r="U13" s="354">
        <f t="shared" ca="1" si="17"/>
        <v>0</v>
      </c>
      <c r="V13" s="354">
        <f t="shared" ca="1" si="17"/>
        <v>0</v>
      </c>
      <c r="W13" s="354">
        <f t="shared" ca="1" si="17"/>
        <v>0</v>
      </c>
      <c r="X13" s="354">
        <f t="shared" ca="1" si="17"/>
        <v>0</v>
      </c>
      <c r="Y13" s="354">
        <f t="shared" ca="1" si="17"/>
        <v>0</v>
      </c>
      <c r="Z13" s="354">
        <f t="shared" ca="1" si="17"/>
        <v>0</v>
      </c>
      <c r="AA13" s="354">
        <f t="shared" ca="1" si="17"/>
        <v>0</v>
      </c>
      <c r="AB13" s="354">
        <f t="shared" ca="1" si="17"/>
        <v>0</v>
      </c>
      <c r="AC13" s="354">
        <f t="shared" ca="1" si="17"/>
        <v>0</v>
      </c>
      <c r="AD13" s="354">
        <f t="shared" ca="1" si="17"/>
        <v>0</v>
      </c>
      <c r="AE13" s="354">
        <f t="shared" ca="1" si="17"/>
        <v>0</v>
      </c>
      <c r="AF13" s="354">
        <f t="shared" ca="1" si="17"/>
        <v>0</v>
      </c>
      <c r="AG13" s="354">
        <f t="shared" ca="1" si="17"/>
        <v>0</v>
      </c>
      <c r="AH13" s="354">
        <f t="shared" ca="1" si="17"/>
        <v>0</v>
      </c>
      <c r="AI13" s="354">
        <f t="shared" ca="1" si="17"/>
        <v>0</v>
      </c>
      <c r="AJ13" s="354">
        <f t="shared" ca="1" si="17"/>
        <v>0</v>
      </c>
      <c r="AK13" s="354">
        <f t="shared" ca="1" si="17"/>
        <v>0</v>
      </c>
      <c r="AL13" s="354">
        <f t="shared" ca="1" si="17"/>
        <v>0</v>
      </c>
      <c r="AM13" s="173"/>
      <c r="AN13" s="354">
        <f t="shared" ca="1" si="0"/>
        <v>0</v>
      </c>
      <c r="AO13" s="354">
        <f t="shared" ca="1" si="1"/>
        <v>0</v>
      </c>
      <c r="AP13" s="354">
        <f t="shared" ca="1" si="2"/>
        <v>0</v>
      </c>
      <c r="AQ13" s="354">
        <f t="shared" ca="1" si="3"/>
        <v>0</v>
      </c>
      <c r="AR13" s="354">
        <f t="shared" ca="1" si="4"/>
        <v>0</v>
      </c>
      <c r="AS13" s="354">
        <f t="shared" ca="1" si="5"/>
        <v>0</v>
      </c>
      <c r="AT13" s="354">
        <f t="shared" ca="1" si="6"/>
        <v>0</v>
      </c>
      <c r="AU13" s="354">
        <f t="shared" ca="1" si="7"/>
        <v>0</v>
      </c>
      <c r="AV13" s="354">
        <f t="shared" ca="1" si="8"/>
        <v>0</v>
      </c>
      <c r="AW13" s="354">
        <f t="shared" ca="1" si="9"/>
        <v>0</v>
      </c>
      <c r="AX13" s="354">
        <f t="shared" ca="1" si="10"/>
        <v>0</v>
      </c>
      <c r="AY13" s="354">
        <f t="shared" ca="1" si="11"/>
        <v>0</v>
      </c>
      <c r="AZ13" s="173"/>
      <c r="BA13" s="354">
        <f ca="1">+BA7+BA8+BA9+BA11+BA12</f>
        <v>0</v>
      </c>
      <c r="BB13" s="418" t="str">
        <f t="shared" ca="1" si="12"/>
        <v/>
      </c>
      <c r="BC13" s="354">
        <f ca="1">+BC7+BC8+BC9+BC11+BC12</f>
        <v>0</v>
      </c>
      <c r="BD13" s="418" t="str">
        <f t="shared" ca="1" si="13"/>
        <v/>
      </c>
      <c r="BE13" s="354">
        <f ca="1">+BE7+BE8+BE9+BE11+BE12</f>
        <v>0</v>
      </c>
      <c r="BF13" s="418" t="str">
        <f t="shared" ca="1" si="14"/>
        <v/>
      </c>
    </row>
    <row r="14" spans="2:58" ht="15.75">
      <c r="B14" s="173" t="s">
        <v>513</v>
      </c>
      <c r="C14" s="354">
        <f ca="1">+C10+C11+C12</f>
        <v>0</v>
      </c>
      <c r="D14" s="354">
        <f ca="1">+D10+D11+D12</f>
        <v>0</v>
      </c>
      <c r="E14" s="354">
        <f t="shared" ref="E14:AL14" ca="1" si="18">+E10+E11+E12</f>
        <v>0</v>
      </c>
      <c r="F14" s="354">
        <f t="shared" ca="1" si="18"/>
        <v>0</v>
      </c>
      <c r="G14" s="354">
        <f t="shared" ca="1" si="18"/>
        <v>0</v>
      </c>
      <c r="H14" s="354">
        <f t="shared" ca="1" si="18"/>
        <v>0</v>
      </c>
      <c r="I14" s="354">
        <f t="shared" ca="1" si="18"/>
        <v>0</v>
      </c>
      <c r="J14" s="354">
        <f t="shared" ca="1" si="18"/>
        <v>0</v>
      </c>
      <c r="K14" s="354">
        <f t="shared" ca="1" si="18"/>
        <v>0</v>
      </c>
      <c r="L14" s="354">
        <f t="shared" ca="1" si="18"/>
        <v>0</v>
      </c>
      <c r="M14" s="354">
        <f t="shared" ca="1" si="18"/>
        <v>0</v>
      </c>
      <c r="N14" s="354">
        <f t="shared" ca="1" si="18"/>
        <v>0</v>
      </c>
      <c r="O14" s="354">
        <f t="shared" ca="1" si="18"/>
        <v>0</v>
      </c>
      <c r="P14" s="354">
        <f t="shared" ca="1" si="18"/>
        <v>0</v>
      </c>
      <c r="Q14" s="354">
        <f t="shared" ca="1" si="18"/>
        <v>0</v>
      </c>
      <c r="R14" s="354">
        <f t="shared" ca="1" si="18"/>
        <v>0</v>
      </c>
      <c r="S14" s="354">
        <f t="shared" ca="1" si="18"/>
        <v>0</v>
      </c>
      <c r="T14" s="354">
        <f t="shared" ca="1" si="18"/>
        <v>0</v>
      </c>
      <c r="U14" s="354">
        <f t="shared" ca="1" si="18"/>
        <v>0</v>
      </c>
      <c r="V14" s="354">
        <f t="shared" ca="1" si="18"/>
        <v>0</v>
      </c>
      <c r="W14" s="354">
        <f t="shared" ca="1" si="18"/>
        <v>0</v>
      </c>
      <c r="X14" s="354">
        <f t="shared" ca="1" si="18"/>
        <v>0</v>
      </c>
      <c r="Y14" s="354">
        <f t="shared" ca="1" si="18"/>
        <v>0</v>
      </c>
      <c r="Z14" s="354">
        <f t="shared" ca="1" si="18"/>
        <v>0</v>
      </c>
      <c r="AA14" s="354">
        <f t="shared" ca="1" si="18"/>
        <v>0</v>
      </c>
      <c r="AB14" s="354">
        <f t="shared" ca="1" si="18"/>
        <v>0</v>
      </c>
      <c r="AC14" s="354">
        <f t="shared" ca="1" si="18"/>
        <v>0</v>
      </c>
      <c r="AD14" s="354">
        <f t="shared" ca="1" si="18"/>
        <v>0</v>
      </c>
      <c r="AE14" s="354">
        <f t="shared" ca="1" si="18"/>
        <v>0</v>
      </c>
      <c r="AF14" s="354">
        <f t="shared" ca="1" si="18"/>
        <v>0</v>
      </c>
      <c r="AG14" s="354">
        <f t="shared" ca="1" si="18"/>
        <v>0</v>
      </c>
      <c r="AH14" s="354">
        <f t="shared" ca="1" si="18"/>
        <v>0</v>
      </c>
      <c r="AI14" s="354">
        <f t="shared" ca="1" si="18"/>
        <v>0</v>
      </c>
      <c r="AJ14" s="354">
        <f t="shared" ca="1" si="18"/>
        <v>0</v>
      </c>
      <c r="AK14" s="354">
        <f t="shared" ca="1" si="18"/>
        <v>0</v>
      </c>
      <c r="AL14" s="354">
        <f t="shared" ca="1" si="18"/>
        <v>0</v>
      </c>
      <c r="AM14" s="173"/>
      <c r="AN14" s="354">
        <f t="shared" ca="1" si="0"/>
        <v>0</v>
      </c>
      <c r="AO14" s="354">
        <f t="shared" ca="1" si="1"/>
        <v>0</v>
      </c>
      <c r="AP14" s="354">
        <f t="shared" ca="1" si="2"/>
        <v>0</v>
      </c>
      <c r="AQ14" s="354">
        <f t="shared" ca="1" si="3"/>
        <v>0</v>
      </c>
      <c r="AR14" s="354">
        <f t="shared" ca="1" si="4"/>
        <v>0</v>
      </c>
      <c r="AS14" s="354">
        <f t="shared" ca="1" si="5"/>
        <v>0</v>
      </c>
      <c r="AT14" s="354">
        <f t="shared" ca="1" si="6"/>
        <v>0</v>
      </c>
      <c r="AU14" s="354">
        <f t="shared" ca="1" si="7"/>
        <v>0</v>
      </c>
      <c r="AV14" s="354">
        <f t="shared" ca="1" si="8"/>
        <v>0</v>
      </c>
      <c r="AW14" s="354">
        <f t="shared" ca="1" si="9"/>
        <v>0</v>
      </c>
      <c r="AX14" s="354">
        <f t="shared" ca="1" si="10"/>
        <v>0</v>
      </c>
      <c r="AY14" s="354">
        <f t="shared" ca="1" si="11"/>
        <v>0</v>
      </c>
      <c r="AZ14" s="173"/>
      <c r="BA14" s="354">
        <f ca="1">+BA10+BA11+BA12</f>
        <v>0</v>
      </c>
      <c r="BB14" s="418" t="str">
        <f t="shared" ca="1" si="12"/>
        <v/>
      </c>
      <c r="BC14" s="354">
        <f ca="1">+BC10+BC11+BC12</f>
        <v>0</v>
      </c>
      <c r="BD14" s="418" t="str">
        <f t="shared" ca="1" si="13"/>
        <v/>
      </c>
      <c r="BE14" s="354">
        <f ca="1">+BE10+BE11+BE12</f>
        <v>0</v>
      </c>
      <c r="BF14" s="418" t="str">
        <f t="shared" ca="1" si="14"/>
        <v/>
      </c>
    </row>
    <row r="15" spans="2:58" ht="16.5" thickBot="1">
      <c r="B15" s="352" t="s">
        <v>44</v>
      </c>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2"/>
      <c r="AU15" s="352"/>
      <c r="AV15" s="352"/>
      <c r="AW15" s="352"/>
      <c r="AX15" s="352"/>
      <c r="AY15" s="352"/>
      <c r="AZ15" s="352"/>
      <c r="BA15" s="352"/>
      <c r="BB15" s="352"/>
      <c r="BC15" s="352"/>
      <c r="BD15" s="352"/>
      <c r="BE15" s="352"/>
      <c r="BF15" s="352" t="s">
        <v>44</v>
      </c>
    </row>
    <row r="16" spans="2:58" ht="16.5" thickBot="1">
      <c r="B16" s="372" t="s">
        <v>664</v>
      </c>
      <c r="C16" s="467">
        <f>+C3</f>
        <v>46113</v>
      </c>
      <c r="D16" s="467">
        <f>+D3</f>
        <v>46143</v>
      </c>
      <c r="E16" s="467">
        <f t="shared" ref="E16:AL16" si="19">+E3</f>
        <v>46174</v>
      </c>
      <c r="F16" s="467">
        <f t="shared" si="19"/>
        <v>46204</v>
      </c>
      <c r="G16" s="467">
        <f t="shared" si="19"/>
        <v>46235</v>
      </c>
      <c r="H16" s="467">
        <f t="shared" si="19"/>
        <v>46266</v>
      </c>
      <c r="I16" s="467">
        <f t="shared" si="19"/>
        <v>46296</v>
      </c>
      <c r="J16" s="467">
        <f t="shared" si="19"/>
        <v>46327</v>
      </c>
      <c r="K16" s="467">
        <f t="shared" si="19"/>
        <v>46357</v>
      </c>
      <c r="L16" s="467">
        <f t="shared" si="19"/>
        <v>46388</v>
      </c>
      <c r="M16" s="467">
        <f t="shared" si="19"/>
        <v>46419</v>
      </c>
      <c r="N16" s="467">
        <f t="shared" si="19"/>
        <v>46447</v>
      </c>
      <c r="O16" s="467">
        <f t="shared" si="19"/>
        <v>46478</v>
      </c>
      <c r="P16" s="467">
        <f t="shared" si="19"/>
        <v>46508</v>
      </c>
      <c r="Q16" s="467">
        <f t="shared" si="19"/>
        <v>46539</v>
      </c>
      <c r="R16" s="467">
        <f t="shared" si="19"/>
        <v>46569</v>
      </c>
      <c r="S16" s="467">
        <f t="shared" si="19"/>
        <v>46600</v>
      </c>
      <c r="T16" s="467">
        <f t="shared" si="19"/>
        <v>46631</v>
      </c>
      <c r="U16" s="467">
        <f t="shared" si="19"/>
        <v>46661</v>
      </c>
      <c r="V16" s="467">
        <f t="shared" si="19"/>
        <v>46692</v>
      </c>
      <c r="W16" s="467">
        <f t="shared" si="19"/>
        <v>46722</v>
      </c>
      <c r="X16" s="467">
        <f t="shared" si="19"/>
        <v>46753</v>
      </c>
      <c r="Y16" s="467">
        <f t="shared" si="19"/>
        <v>46784</v>
      </c>
      <c r="Z16" s="467">
        <f t="shared" si="19"/>
        <v>46813</v>
      </c>
      <c r="AA16" s="467">
        <f t="shared" si="19"/>
        <v>46844</v>
      </c>
      <c r="AB16" s="467">
        <f t="shared" si="19"/>
        <v>46874</v>
      </c>
      <c r="AC16" s="467">
        <f t="shared" si="19"/>
        <v>46905</v>
      </c>
      <c r="AD16" s="467">
        <f t="shared" si="19"/>
        <v>46935</v>
      </c>
      <c r="AE16" s="467">
        <f t="shared" si="19"/>
        <v>46966</v>
      </c>
      <c r="AF16" s="467">
        <f t="shared" si="19"/>
        <v>46997</v>
      </c>
      <c r="AG16" s="467">
        <f t="shared" si="19"/>
        <v>47027</v>
      </c>
      <c r="AH16" s="467">
        <f t="shared" si="19"/>
        <v>47058</v>
      </c>
      <c r="AI16" s="467">
        <f t="shared" si="19"/>
        <v>47088</v>
      </c>
      <c r="AJ16" s="467">
        <f t="shared" si="19"/>
        <v>47119</v>
      </c>
      <c r="AK16" s="467">
        <f t="shared" si="19"/>
        <v>47150</v>
      </c>
      <c r="AL16" s="467">
        <f t="shared" si="19"/>
        <v>47178</v>
      </c>
      <c r="AM16" s="372"/>
      <c r="AN16" s="468">
        <f t="shared" ref="AN16:AY16" si="20">+AN3</f>
        <v>2</v>
      </c>
      <c r="AO16" s="468">
        <f t="shared" si="20"/>
        <v>3</v>
      </c>
      <c r="AP16" s="468">
        <f t="shared" si="20"/>
        <v>4</v>
      </c>
      <c r="AQ16" s="468">
        <f t="shared" si="20"/>
        <v>1</v>
      </c>
      <c r="AR16" s="468">
        <f t="shared" si="20"/>
        <v>2</v>
      </c>
      <c r="AS16" s="468">
        <f t="shared" si="20"/>
        <v>3</v>
      </c>
      <c r="AT16" s="468">
        <f t="shared" si="20"/>
        <v>4</v>
      </c>
      <c r="AU16" s="468">
        <f t="shared" si="20"/>
        <v>1</v>
      </c>
      <c r="AV16" s="468">
        <f t="shared" si="20"/>
        <v>2</v>
      </c>
      <c r="AW16" s="468">
        <f t="shared" si="20"/>
        <v>3</v>
      </c>
      <c r="AX16" s="468">
        <f t="shared" si="20"/>
        <v>4</v>
      </c>
      <c r="AY16" s="468">
        <f t="shared" si="20"/>
        <v>1</v>
      </c>
      <c r="AZ16" s="372"/>
      <c r="BA16" s="1152" t="str">
        <f>+BA3</f>
        <v>2026/2027</v>
      </c>
      <c r="BB16" s="1153"/>
      <c r="BC16" s="1152" t="str">
        <f>+BC3</f>
        <v>2027/2028</v>
      </c>
      <c r="BD16" s="1153"/>
      <c r="BE16" s="1152" t="str">
        <f>+BE3</f>
        <v>2028/2029</v>
      </c>
      <c r="BF16" s="1153"/>
    </row>
    <row r="17" spans="2:58" ht="18.75">
      <c r="B17" s="165" t="s">
        <v>110</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65"/>
      <c r="AN17" s="11">
        <f t="shared" ref="AN17:AN27" si="21">SUM(C17:E17)</f>
        <v>0</v>
      </c>
      <c r="AO17" s="11">
        <f t="shared" ref="AO17:AO27" si="22">SUM(F17:H17)</f>
        <v>0</v>
      </c>
      <c r="AP17" s="11">
        <f t="shared" ref="AP17:AP27" si="23">SUM(I17:K17)</f>
        <v>0</v>
      </c>
      <c r="AQ17" s="11">
        <f t="shared" ref="AQ17:AQ27" si="24">SUM(L17:N17)</f>
        <v>0</v>
      </c>
      <c r="AR17" s="11">
        <f t="shared" ref="AR17:AR27" si="25">SUM(O17:Q17)</f>
        <v>0</v>
      </c>
      <c r="AS17" s="11">
        <f t="shared" ref="AS17:AS27" si="26">SUM(R17:T17)</f>
        <v>0</v>
      </c>
      <c r="AT17" s="11">
        <f t="shared" ref="AT17:AT27" si="27">SUM(U17:W17)</f>
        <v>0</v>
      </c>
      <c r="AU17" s="11">
        <f t="shared" ref="AU17:AU27" si="28">SUM(X17:Z17)</f>
        <v>0</v>
      </c>
      <c r="AV17" s="11">
        <f t="shared" ref="AV17:AV27" si="29">SUM(AA17:AC17)</f>
        <v>0</v>
      </c>
      <c r="AW17" s="11">
        <f t="shared" ref="AW17:AW27" si="30">SUM(AD17:AF17)</f>
        <v>0</v>
      </c>
      <c r="AX17" s="11">
        <f t="shared" ref="AX17:AX27" si="31">SUM(AG17:AI17)</f>
        <v>0</v>
      </c>
      <c r="AY17" s="11">
        <f t="shared" ref="AY17:AY27" si="32">SUM(AJ17:AL17)</f>
        <v>0</v>
      </c>
      <c r="AZ17" s="165"/>
      <c r="BA17" s="11">
        <f>SUM(AN17:AQ17)</f>
        <v>0</v>
      </c>
      <c r="BB17" s="418" t="str">
        <f>IF(ISERROR(+BA17/BA$17),"",(+BA17/BA$4))</f>
        <v/>
      </c>
      <c r="BC17" s="11">
        <f>SUM(AR17:AU17)</f>
        <v>0</v>
      </c>
      <c r="BD17" s="418" t="str">
        <f>IF(ISERROR(+BC17/BC$17),"",(+BC17/BC$4))</f>
        <v/>
      </c>
      <c r="BE17" s="11">
        <f>SUM(AV17:AY17)</f>
        <v>0</v>
      </c>
      <c r="BF17" s="269" t="str">
        <f>IF(ISERROR(+BE17/BE$17),"",(+BE17/BE$4))</f>
        <v/>
      </c>
    </row>
    <row r="18" spans="2:58" ht="18.75">
      <c r="B18" s="165" t="s">
        <v>508</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65"/>
      <c r="AN18" s="11">
        <f t="shared" si="21"/>
        <v>0</v>
      </c>
      <c r="AO18" s="11">
        <f t="shared" si="22"/>
        <v>0</v>
      </c>
      <c r="AP18" s="11">
        <f t="shared" si="23"/>
        <v>0</v>
      </c>
      <c r="AQ18" s="11">
        <f t="shared" si="24"/>
        <v>0</v>
      </c>
      <c r="AR18" s="11">
        <f t="shared" si="25"/>
        <v>0</v>
      </c>
      <c r="AS18" s="11">
        <f t="shared" si="26"/>
        <v>0</v>
      </c>
      <c r="AT18" s="11">
        <f t="shared" si="27"/>
        <v>0</v>
      </c>
      <c r="AU18" s="11">
        <f t="shared" si="28"/>
        <v>0</v>
      </c>
      <c r="AV18" s="11">
        <f t="shared" si="29"/>
        <v>0</v>
      </c>
      <c r="AW18" s="11">
        <f t="shared" si="30"/>
        <v>0</v>
      </c>
      <c r="AX18" s="11">
        <f t="shared" si="31"/>
        <v>0</v>
      </c>
      <c r="AY18" s="11">
        <f t="shared" si="32"/>
        <v>0</v>
      </c>
      <c r="AZ18" s="165"/>
      <c r="BA18" s="11">
        <f>SUM(AN18:AQ18)</f>
        <v>0</v>
      </c>
      <c r="BB18" s="418" t="str">
        <f>IF(ISERROR(+BA18/BA$17),"",(+BA18/BA$4))</f>
        <v/>
      </c>
      <c r="BC18" s="11">
        <f>SUM(AR18:AU18)</f>
        <v>0</v>
      </c>
      <c r="BD18" s="269" t="str">
        <f t="shared" ref="BD18:BF27" si="33">IF(ISERROR(+BC18/BC$17),"",(+BC18/BC$4))</f>
        <v/>
      </c>
      <c r="BE18" s="11">
        <f>SUM(AV18:AY18)</f>
        <v>0</v>
      </c>
      <c r="BF18" s="269" t="str">
        <f t="shared" si="33"/>
        <v/>
      </c>
    </row>
    <row r="19" spans="2:58" ht="15.75">
      <c r="B19" s="173" t="s">
        <v>181</v>
      </c>
      <c r="C19" s="351">
        <f>+C17+C18</f>
        <v>0</v>
      </c>
      <c r="D19" s="351">
        <f>+D17+D18</f>
        <v>0</v>
      </c>
      <c r="E19" s="351">
        <f t="shared" ref="E19:AL19" si="34">+E17+E18</f>
        <v>0</v>
      </c>
      <c r="F19" s="351">
        <f t="shared" si="34"/>
        <v>0</v>
      </c>
      <c r="G19" s="351">
        <f t="shared" si="34"/>
        <v>0</v>
      </c>
      <c r="H19" s="351">
        <f t="shared" si="34"/>
        <v>0</v>
      </c>
      <c r="I19" s="351">
        <f t="shared" si="34"/>
        <v>0</v>
      </c>
      <c r="J19" s="351">
        <f t="shared" si="34"/>
        <v>0</v>
      </c>
      <c r="K19" s="351">
        <f t="shared" si="34"/>
        <v>0</v>
      </c>
      <c r="L19" s="351">
        <f t="shared" si="34"/>
        <v>0</v>
      </c>
      <c r="M19" s="351">
        <f t="shared" si="34"/>
        <v>0</v>
      </c>
      <c r="N19" s="351">
        <f t="shared" si="34"/>
        <v>0</v>
      </c>
      <c r="O19" s="351">
        <f t="shared" si="34"/>
        <v>0</v>
      </c>
      <c r="P19" s="351">
        <f t="shared" si="34"/>
        <v>0</v>
      </c>
      <c r="Q19" s="351">
        <f t="shared" si="34"/>
        <v>0</v>
      </c>
      <c r="R19" s="351">
        <f t="shared" si="34"/>
        <v>0</v>
      </c>
      <c r="S19" s="351">
        <f t="shared" si="34"/>
        <v>0</v>
      </c>
      <c r="T19" s="351">
        <f t="shared" si="34"/>
        <v>0</v>
      </c>
      <c r="U19" s="351">
        <f t="shared" si="34"/>
        <v>0</v>
      </c>
      <c r="V19" s="351">
        <f t="shared" si="34"/>
        <v>0</v>
      </c>
      <c r="W19" s="351">
        <f t="shared" si="34"/>
        <v>0</v>
      </c>
      <c r="X19" s="351">
        <f t="shared" si="34"/>
        <v>0</v>
      </c>
      <c r="Y19" s="351">
        <f t="shared" si="34"/>
        <v>0</v>
      </c>
      <c r="Z19" s="351">
        <f t="shared" si="34"/>
        <v>0</v>
      </c>
      <c r="AA19" s="351">
        <f t="shared" si="34"/>
        <v>0</v>
      </c>
      <c r="AB19" s="351">
        <f t="shared" si="34"/>
        <v>0</v>
      </c>
      <c r="AC19" s="351">
        <f t="shared" si="34"/>
        <v>0</v>
      </c>
      <c r="AD19" s="351">
        <f t="shared" si="34"/>
        <v>0</v>
      </c>
      <c r="AE19" s="351">
        <f t="shared" si="34"/>
        <v>0</v>
      </c>
      <c r="AF19" s="351">
        <f t="shared" si="34"/>
        <v>0</v>
      </c>
      <c r="AG19" s="351">
        <f t="shared" si="34"/>
        <v>0</v>
      </c>
      <c r="AH19" s="351">
        <f t="shared" si="34"/>
        <v>0</v>
      </c>
      <c r="AI19" s="351">
        <f t="shared" si="34"/>
        <v>0</v>
      </c>
      <c r="AJ19" s="351">
        <f t="shared" si="34"/>
        <v>0</v>
      </c>
      <c r="AK19" s="351">
        <f t="shared" si="34"/>
        <v>0</v>
      </c>
      <c r="AL19" s="351">
        <f t="shared" si="34"/>
        <v>0</v>
      </c>
      <c r="AM19" s="173"/>
      <c r="AN19" s="351">
        <f t="shared" si="21"/>
        <v>0</v>
      </c>
      <c r="AO19" s="351">
        <f t="shared" si="22"/>
        <v>0</v>
      </c>
      <c r="AP19" s="351">
        <f t="shared" si="23"/>
        <v>0</v>
      </c>
      <c r="AQ19" s="351">
        <f t="shared" si="24"/>
        <v>0</v>
      </c>
      <c r="AR19" s="351">
        <f t="shared" si="25"/>
        <v>0</v>
      </c>
      <c r="AS19" s="351">
        <f t="shared" si="26"/>
        <v>0</v>
      </c>
      <c r="AT19" s="351">
        <f t="shared" si="27"/>
        <v>0</v>
      </c>
      <c r="AU19" s="351">
        <f t="shared" si="28"/>
        <v>0</v>
      </c>
      <c r="AV19" s="351">
        <f t="shared" si="29"/>
        <v>0</v>
      </c>
      <c r="AW19" s="351">
        <f t="shared" si="30"/>
        <v>0</v>
      </c>
      <c r="AX19" s="351">
        <f t="shared" si="31"/>
        <v>0</v>
      </c>
      <c r="AY19" s="351">
        <f t="shared" si="32"/>
        <v>0</v>
      </c>
      <c r="AZ19" s="173"/>
      <c r="BA19" s="351">
        <f>+BA17+BA18</f>
        <v>0</v>
      </c>
      <c r="BC19" s="351">
        <f>+BC17+BC18</f>
        <v>0</v>
      </c>
      <c r="BD19" s="269" t="str">
        <f t="shared" si="33"/>
        <v/>
      </c>
      <c r="BE19" s="351">
        <f>+BE17+BE18</f>
        <v>0</v>
      </c>
      <c r="BF19" s="269" t="str">
        <f t="shared" si="33"/>
        <v/>
      </c>
    </row>
    <row r="20" spans="2:58" ht="18.75">
      <c r="B20" s="165" t="s">
        <v>509</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65"/>
      <c r="AN20" s="11">
        <f t="shared" si="21"/>
        <v>0</v>
      </c>
      <c r="AO20" s="11">
        <f t="shared" si="22"/>
        <v>0</v>
      </c>
      <c r="AP20" s="11">
        <f t="shared" si="23"/>
        <v>0</v>
      </c>
      <c r="AQ20" s="11">
        <f t="shared" si="24"/>
        <v>0</v>
      </c>
      <c r="AR20" s="11">
        <f t="shared" si="25"/>
        <v>0</v>
      </c>
      <c r="AS20" s="11">
        <f t="shared" si="26"/>
        <v>0</v>
      </c>
      <c r="AT20" s="11">
        <f t="shared" si="27"/>
        <v>0</v>
      </c>
      <c r="AU20" s="11">
        <f t="shared" si="28"/>
        <v>0</v>
      </c>
      <c r="AV20" s="11">
        <f t="shared" si="29"/>
        <v>0</v>
      </c>
      <c r="AW20" s="11">
        <f t="shared" si="30"/>
        <v>0</v>
      </c>
      <c r="AX20" s="11">
        <f t="shared" si="31"/>
        <v>0</v>
      </c>
      <c r="AY20" s="11">
        <f t="shared" si="32"/>
        <v>0</v>
      </c>
      <c r="AZ20" s="165"/>
      <c r="BA20" s="11">
        <f>SUM(AN20:AQ20)</f>
        <v>0</v>
      </c>
      <c r="BB20" s="418" t="str">
        <f t="shared" ref="BB20:BB27" si="35">IF(ISERROR(+BA20/BA$17),"",(+BA20/BA$4))</f>
        <v/>
      </c>
      <c r="BC20" s="11">
        <f>SUM(AR20:AU20)</f>
        <v>0</v>
      </c>
      <c r="BD20" s="269" t="str">
        <f t="shared" si="33"/>
        <v/>
      </c>
      <c r="BE20" s="11">
        <f>SUM(AV20:AY20)</f>
        <v>0</v>
      </c>
      <c r="BF20" s="269" t="str">
        <f t="shared" si="33"/>
        <v/>
      </c>
    </row>
    <row r="21" spans="2:58" ht="18.75">
      <c r="B21" s="165" t="s">
        <v>510</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65"/>
      <c r="AN21" s="11">
        <f t="shared" si="21"/>
        <v>0</v>
      </c>
      <c r="AO21" s="11">
        <f t="shared" si="22"/>
        <v>0</v>
      </c>
      <c r="AP21" s="11">
        <f t="shared" si="23"/>
        <v>0</v>
      </c>
      <c r="AQ21" s="11">
        <f t="shared" si="24"/>
        <v>0</v>
      </c>
      <c r="AR21" s="11">
        <f t="shared" si="25"/>
        <v>0</v>
      </c>
      <c r="AS21" s="11">
        <f t="shared" si="26"/>
        <v>0</v>
      </c>
      <c r="AT21" s="11">
        <f t="shared" si="27"/>
        <v>0</v>
      </c>
      <c r="AU21" s="11">
        <f t="shared" si="28"/>
        <v>0</v>
      </c>
      <c r="AV21" s="11">
        <f t="shared" si="29"/>
        <v>0</v>
      </c>
      <c r="AW21" s="11">
        <f t="shared" si="30"/>
        <v>0</v>
      </c>
      <c r="AX21" s="11">
        <f t="shared" si="31"/>
        <v>0</v>
      </c>
      <c r="AY21" s="11">
        <f t="shared" si="32"/>
        <v>0</v>
      </c>
      <c r="AZ21" s="165"/>
      <c r="BA21" s="11">
        <f>SUM(AN21:AQ21)</f>
        <v>0</v>
      </c>
      <c r="BB21" s="418" t="str">
        <f t="shared" si="35"/>
        <v/>
      </c>
      <c r="BC21" s="11">
        <f>SUM(AR21:AU21)</f>
        <v>0</v>
      </c>
      <c r="BD21" s="269" t="str">
        <f t="shared" si="33"/>
        <v/>
      </c>
      <c r="BE21" s="11">
        <f>SUM(AV21:AY21)</f>
        <v>0</v>
      </c>
      <c r="BF21" s="269" t="str">
        <f t="shared" si="33"/>
        <v/>
      </c>
    </row>
    <row r="22" spans="2:58" ht="18.75">
      <c r="B22" s="165" t="s">
        <v>511</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65"/>
      <c r="AN22" s="11">
        <f t="shared" si="21"/>
        <v>0</v>
      </c>
      <c r="AO22" s="11">
        <f t="shared" si="22"/>
        <v>0</v>
      </c>
      <c r="AP22" s="11">
        <f t="shared" si="23"/>
        <v>0</v>
      </c>
      <c r="AQ22" s="11">
        <f t="shared" si="24"/>
        <v>0</v>
      </c>
      <c r="AR22" s="11">
        <f t="shared" si="25"/>
        <v>0</v>
      </c>
      <c r="AS22" s="11">
        <f t="shared" si="26"/>
        <v>0</v>
      </c>
      <c r="AT22" s="11">
        <f t="shared" si="27"/>
        <v>0</v>
      </c>
      <c r="AU22" s="11">
        <f t="shared" si="28"/>
        <v>0</v>
      </c>
      <c r="AV22" s="11">
        <f t="shared" si="29"/>
        <v>0</v>
      </c>
      <c r="AW22" s="11">
        <f t="shared" si="30"/>
        <v>0</v>
      </c>
      <c r="AX22" s="11">
        <f t="shared" si="31"/>
        <v>0</v>
      </c>
      <c r="AY22" s="11">
        <f t="shared" si="32"/>
        <v>0</v>
      </c>
      <c r="AZ22" s="165"/>
      <c r="BA22" s="11">
        <f>SUM(AN22:AQ22)</f>
        <v>0</v>
      </c>
      <c r="BB22" s="418" t="str">
        <f t="shared" si="35"/>
        <v/>
      </c>
      <c r="BC22" s="11">
        <f>SUM(AR22:AU22)</f>
        <v>0</v>
      </c>
      <c r="BD22" s="269" t="str">
        <f t="shared" si="33"/>
        <v/>
      </c>
      <c r="BE22" s="11">
        <f>SUM(AV22:AY22)</f>
        <v>0</v>
      </c>
      <c r="BF22" s="269" t="str">
        <f t="shared" si="33"/>
        <v/>
      </c>
    </row>
    <row r="23" spans="2:58" ht="15.75">
      <c r="B23" s="173" t="s">
        <v>340</v>
      </c>
      <c r="C23" s="351">
        <f>+C19+C20+C21+C22</f>
        <v>0</v>
      </c>
      <c r="D23" s="351">
        <f>+D19+D20+D21+D22</f>
        <v>0</v>
      </c>
      <c r="E23" s="351">
        <f t="shared" ref="E23:AL23" si="36">+E19+E20+E21+E22</f>
        <v>0</v>
      </c>
      <c r="F23" s="351">
        <f t="shared" si="36"/>
        <v>0</v>
      </c>
      <c r="G23" s="351">
        <f t="shared" si="36"/>
        <v>0</v>
      </c>
      <c r="H23" s="351">
        <f t="shared" si="36"/>
        <v>0</v>
      </c>
      <c r="I23" s="351">
        <f t="shared" si="36"/>
        <v>0</v>
      </c>
      <c r="J23" s="351">
        <f t="shared" si="36"/>
        <v>0</v>
      </c>
      <c r="K23" s="351">
        <f t="shared" si="36"/>
        <v>0</v>
      </c>
      <c r="L23" s="351">
        <f t="shared" si="36"/>
        <v>0</v>
      </c>
      <c r="M23" s="351">
        <f t="shared" si="36"/>
        <v>0</v>
      </c>
      <c r="N23" s="351">
        <f t="shared" si="36"/>
        <v>0</v>
      </c>
      <c r="O23" s="351">
        <f t="shared" si="36"/>
        <v>0</v>
      </c>
      <c r="P23" s="351">
        <f t="shared" si="36"/>
        <v>0</v>
      </c>
      <c r="Q23" s="351">
        <f t="shared" si="36"/>
        <v>0</v>
      </c>
      <c r="R23" s="351">
        <f t="shared" si="36"/>
        <v>0</v>
      </c>
      <c r="S23" s="351">
        <f t="shared" si="36"/>
        <v>0</v>
      </c>
      <c r="T23" s="351">
        <f t="shared" si="36"/>
        <v>0</v>
      </c>
      <c r="U23" s="351">
        <f t="shared" si="36"/>
        <v>0</v>
      </c>
      <c r="V23" s="351">
        <f t="shared" si="36"/>
        <v>0</v>
      </c>
      <c r="W23" s="351">
        <f t="shared" si="36"/>
        <v>0</v>
      </c>
      <c r="X23" s="351">
        <f t="shared" si="36"/>
        <v>0</v>
      </c>
      <c r="Y23" s="351">
        <f t="shared" si="36"/>
        <v>0</v>
      </c>
      <c r="Z23" s="351">
        <f t="shared" si="36"/>
        <v>0</v>
      </c>
      <c r="AA23" s="351">
        <f t="shared" si="36"/>
        <v>0</v>
      </c>
      <c r="AB23" s="351">
        <f t="shared" si="36"/>
        <v>0</v>
      </c>
      <c r="AC23" s="351">
        <f t="shared" si="36"/>
        <v>0</v>
      </c>
      <c r="AD23" s="351">
        <f t="shared" si="36"/>
        <v>0</v>
      </c>
      <c r="AE23" s="351">
        <f t="shared" si="36"/>
        <v>0</v>
      </c>
      <c r="AF23" s="351">
        <f t="shared" si="36"/>
        <v>0</v>
      </c>
      <c r="AG23" s="351">
        <f t="shared" si="36"/>
        <v>0</v>
      </c>
      <c r="AH23" s="351">
        <f t="shared" si="36"/>
        <v>0</v>
      </c>
      <c r="AI23" s="351">
        <f t="shared" si="36"/>
        <v>0</v>
      </c>
      <c r="AJ23" s="351">
        <f t="shared" si="36"/>
        <v>0</v>
      </c>
      <c r="AK23" s="351">
        <f t="shared" si="36"/>
        <v>0</v>
      </c>
      <c r="AL23" s="351">
        <f t="shared" si="36"/>
        <v>0</v>
      </c>
      <c r="AM23" s="173"/>
      <c r="AN23" s="351">
        <f t="shared" si="21"/>
        <v>0</v>
      </c>
      <c r="AO23" s="351">
        <f t="shared" si="22"/>
        <v>0</v>
      </c>
      <c r="AP23" s="351">
        <f t="shared" si="23"/>
        <v>0</v>
      </c>
      <c r="AQ23" s="351">
        <f t="shared" si="24"/>
        <v>0</v>
      </c>
      <c r="AR23" s="351">
        <f t="shared" si="25"/>
        <v>0</v>
      </c>
      <c r="AS23" s="351">
        <f t="shared" si="26"/>
        <v>0</v>
      </c>
      <c r="AT23" s="351">
        <f t="shared" si="27"/>
        <v>0</v>
      </c>
      <c r="AU23" s="351">
        <f t="shared" si="28"/>
        <v>0</v>
      </c>
      <c r="AV23" s="351">
        <f t="shared" si="29"/>
        <v>0</v>
      </c>
      <c r="AW23" s="351">
        <f t="shared" si="30"/>
        <v>0</v>
      </c>
      <c r="AX23" s="351">
        <f t="shared" si="31"/>
        <v>0</v>
      </c>
      <c r="AY23" s="351">
        <f t="shared" si="32"/>
        <v>0</v>
      </c>
      <c r="AZ23" s="173"/>
      <c r="BA23" s="351">
        <f>+BA19+BA20+BA21+BA22</f>
        <v>0</v>
      </c>
      <c r="BC23" s="351">
        <f>+BC19+BC20+BC21+BC22</f>
        <v>0</v>
      </c>
      <c r="BD23" s="269" t="str">
        <f t="shared" si="33"/>
        <v/>
      </c>
      <c r="BE23" s="351">
        <f>+BE19+BE20+BE21+BE22</f>
        <v>0</v>
      </c>
      <c r="BF23" s="269" t="str">
        <f t="shared" si="33"/>
        <v/>
      </c>
    </row>
    <row r="24" spans="2:58" ht="18.75">
      <c r="B24" s="165" t="s">
        <v>517</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65"/>
      <c r="AN24" s="11">
        <f t="shared" si="21"/>
        <v>0</v>
      </c>
      <c r="AO24" s="11">
        <f t="shared" si="22"/>
        <v>0</v>
      </c>
      <c r="AP24" s="11">
        <f t="shared" si="23"/>
        <v>0</v>
      </c>
      <c r="AQ24" s="11">
        <f t="shared" si="24"/>
        <v>0</v>
      </c>
      <c r="AR24" s="11">
        <f t="shared" si="25"/>
        <v>0</v>
      </c>
      <c r="AS24" s="11">
        <f t="shared" si="26"/>
        <v>0</v>
      </c>
      <c r="AT24" s="11">
        <f t="shared" si="27"/>
        <v>0</v>
      </c>
      <c r="AU24" s="11">
        <f t="shared" si="28"/>
        <v>0</v>
      </c>
      <c r="AV24" s="11">
        <f t="shared" si="29"/>
        <v>0</v>
      </c>
      <c r="AW24" s="11">
        <f t="shared" si="30"/>
        <v>0</v>
      </c>
      <c r="AX24" s="11">
        <f t="shared" si="31"/>
        <v>0</v>
      </c>
      <c r="AY24" s="11">
        <f t="shared" si="32"/>
        <v>0</v>
      </c>
      <c r="AZ24" s="165"/>
      <c r="BA24" s="11">
        <f>SUM(AN24:AQ24)</f>
        <v>0</v>
      </c>
      <c r="BB24" s="269" t="str">
        <f t="shared" si="35"/>
        <v/>
      </c>
      <c r="BC24" s="11">
        <f>SUM(AR24:AU24)</f>
        <v>0</v>
      </c>
      <c r="BD24" s="269" t="str">
        <f t="shared" si="33"/>
        <v/>
      </c>
      <c r="BE24" s="11">
        <f>SUM(AV24:AY24)</f>
        <v>0</v>
      </c>
      <c r="BF24" s="269" t="str">
        <f t="shared" si="33"/>
        <v/>
      </c>
    </row>
    <row r="25" spans="2:58" ht="18.75">
      <c r="B25" s="165" t="s">
        <v>118</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65"/>
      <c r="AN25" s="11">
        <f t="shared" si="21"/>
        <v>0</v>
      </c>
      <c r="AO25" s="11">
        <f t="shared" si="22"/>
        <v>0</v>
      </c>
      <c r="AP25" s="11">
        <f t="shared" si="23"/>
        <v>0</v>
      </c>
      <c r="AQ25" s="11">
        <f t="shared" si="24"/>
        <v>0</v>
      </c>
      <c r="AR25" s="11">
        <f t="shared" si="25"/>
        <v>0</v>
      </c>
      <c r="AS25" s="11">
        <f t="shared" si="26"/>
        <v>0</v>
      </c>
      <c r="AT25" s="11">
        <f t="shared" si="27"/>
        <v>0</v>
      </c>
      <c r="AU25" s="11">
        <f t="shared" si="28"/>
        <v>0</v>
      </c>
      <c r="AV25" s="11">
        <f t="shared" si="29"/>
        <v>0</v>
      </c>
      <c r="AW25" s="11">
        <f t="shared" si="30"/>
        <v>0</v>
      </c>
      <c r="AX25" s="11">
        <f t="shared" si="31"/>
        <v>0</v>
      </c>
      <c r="AY25" s="11">
        <f t="shared" si="32"/>
        <v>0</v>
      </c>
      <c r="AZ25" s="165"/>
      <c r="BA25" s="11">
        <f>SUM(AN25:AQ25)</f>
        <v>0</v>
      </c>
      <c r="BB25" s="269" t="str">
        <f t="shared" si="35"/>
        <v/>
      </c>
      <c r="BC25" s="11">
        <f>SUM(AR25:AU25)</f>
        <v>0</v>
      </c>
      <c r="BD25" s="269" t="str">
        <f t="shared" si="33"/>
        <v/>
      </c>
      <c r="BE25" s="11">
        <f>SUM(AV25:AY25)</f>
        <v>0</v>
      </c>
      <c r="BF25" s="269" t="str">
        <f t="shared" si="33"/>
        <v/>
      </c>
    </row>
    <row r="26" spans="2:58" ht="15.75">
      <c r="B26" s="173" t="s">
        <v>512</v>
      </c>
      <c r="C26" s="351">
        <f>+C20+C21+C22+C24+C25</f>
        <v>0</v>
      </c>
      <c r="D26" s="351">
        <f>+D20+D21+D22+D24+D25</f>
        <v>0</v>
      </c>
      <c r="E26" s="351">
        <f t="shared" ref="E26:AL26" si="37">+E20+E21+E22+E24+E25</f>
        <v>0</v>
      </c>
      <c r="F26" s="351">
        <f t="shared" si="37"/>
        <v>0</v>
      </c>
      <c r="G26" s="351">
        <f t="shared" si="37"/>
        <v>0</v>
      </c>
      <c r="H26" s="351">
        <f t="shared" si="37"/>
        <v>0</v>
      </c>
      <c r="I26" s="351">
        <f t="shared" si="37"/>
        <v>0</v>
      </c>
      <c r="J26" s="351">
        <f t="shared" si="37"/>
        <v>0</v>
      </c>
      <c r="K26" s="351">
        <f t="shared" si="37"/>
        <v>0</v>
      </c>
      <c r="L26" s="351">
        <f t="shared" si="37"/>
        <v>0</v>
      </c>
      <c r="M26" s="351">
        <f t="shared" si="37"/>
        <v>0</v>
      </c>
      <c r="N26" s="351">
        <f t="shared" si="37"/>
        <v>0</v>
      </c>
      <c r="O26" s="351">
        <f t="shared" si="37"/>
        <v>0</v>
      </c>
      <c r="P26" s="351">
        <f t="shared" si="37"/>
        <v>0</v>
      </c>
      <c r="Q26" s="351">
        <f t="shared" si="37"/>
        <v>0</v>
      </c>
      <c r="R26" s="351">
        <f t="shared" si="37"/>
        <v>0</v>
      </c>
      <c r="S26" s="351">
        <f t="shared" si="37"/>
        <v>0</v>
      </c>
      <c r="T26" s="351">
        <f t="shared" si="37"/>
        <v>0</v>
      </c>
      <c r="U26" s="351">
        <f t="shared" si="37"/>
        <v>0</v>
      </c>
      <c r="V26" s="351">
        <f t="shared" si="37"/>
        <v>0</v>
      </c>
      <c r="W26" s="351">
        <f t="shared" si="37"/>
        <v>0</v>
      </c>
      <c r="X26" s="351">
        <f t="shared" si="37"/>
        <v>0</v>
      </c>
      <c r="Y26" s="351">
        <f t="shared" si="37"/>
        <v>0</v>
      </c>
      <c r="Z26" s="351">
        <f t="shared" si="37"/>
        <v>0</v>
      </c>
      <c r="AA26" s="351">
        <f t="shared" si="37"/>
        <v>0</v>
      </c>
      <c r="AB26" s="351">
        <f t="shared" si="37"/>
        <v>0</v>
      </c>
      <c r="AC26" s="351">
        <f t="shared" si="37"/>
        <v>0</v>
      </c>
      <c r="AD26" s="351">
        <f t="shared" si="37"/>
        <v>0</v>
      </c>
      <c r="AE26" s="351">
        <f t="shared" si="37"/>
        <v>0</v>
      </c>
      <c r="AF26" s="351">
        <f t="shared" si="37"/>
        <v>0</v>
      </c>
      <c r="AG26" s="351">
        <f t="shared" si="37"/>
        <v>0</v>
      </c>
      <c r="AH26" s="351">
        <f t="shared" si="37"/>
        <v>0</v>
      </c>
      <c r="AI26" s="351">
        <f t="shared" si="37"/>
        <v>0</v>
      </c>
      <c r="AJ26" s="351">
        <f t="shared" si="37"/>
        <v>0</v>
      </c>
      <c r="AK26" s="351">
        <f t="shared" si="37"/>
        <v>0</v>
      </c>
      <c r="AL26" s="351">
        <f t="shared" si="37"/>
        <v>0</v>
      </c>
      <c r="AM26" s="173"/>
      <c r="AN26" s="351">
        <f t="shared" si="21"/>
        <v>0</v>
      </c>
      <c r="AO26" s="351">
        <f t="shared" si="22"/>
        <v>0</v>
      </c>
      <c r="AP26" s="351">
        <f t="shared" si="23"/>
        <v>0</v>
      </c>
      <c r="AQ26" s="351">
        <f t="shared" si="24"/>
        <v>0</v>
      </c>
      <c r="AR26" s="351">
        <f t="shared" si="25"/>
        <v>0</v>
      </c>
      <c r="AS26" s="351">
        <f t="shared" si="26"/>
        <v>0</v>
      </c>
      <c r="AT26" s="351">
        <f t="shared" si="27"/>
        <v>0</v>
      </c>
      <c r="AU26" s="351">
        <f t="shared" si="28"/>
        <v>0</v>
      </c>
      <c r="AV26" s="351">
        <f t="shared" si="29"/>
        <v>0</v>
      </c>
      <c r="AW26" s="351">
        <f t="shared" si="30"/>
        <v>0</v>
      </c>
      <c r="AX26" s="351">
        <f t="shared" si="31"/>
        <v>0</v>
      </c>
      <c r="AY26" s="351">
        <f t="shared" si="32"/>
        <v>0</v>
      </c>
      <c r="AZ26" s="173"/>
      <c r="BA26" s="351">
        <f>+BA20+BA21+BA22+BA24+BA25</f>
        <v>0</v>
      </c>
      <c r="BB26" s="269" t="str">
        <f t="shared" si="35"/>
        <v/>
      </c>
      <c r="BC26" s="351">
        <f>+BC20+BC21+BC22+BC24+BC25</f>
        <v>0</v>
      </c>
      <c r="BD26" s="269" t="str">
        <f t="shared" si="33"/>
        <v/>
      </c>
      <c r="BE26" s="351">
        <f>+BE20+BE21+BE22+BE24+BE25</f>
        <v>0</v>
      </c>
      <c r="BF26" s="269" t="str">
        <f t="shared" si="33"/>
        <v/>
      </c>
    </row>
    <row r="27" spans="2:58" ht="15.75">
      <c r="B27" s="173" t="s">
        <v>513</v>
      </c>
      <c r="C27" s="351">
        <f>+C23+C24+C25</f>
        <v>0</v>
      </c>
      <c r="D27" s="351">
        <f>+D23+D24+D25</f>
        <v>0</v>
      </c>
      <c r="E27" s="351">
        <f t="shared" ref="E27:AL27" si="38">+E23+E24+E25</f>
        <v>0</v>
      </c>
      <c r="F27" s="351">
        <f t="shared" si="38"/>
        <v>0</v>
      </c>
      <c r="G27" s="351">
        <f t="shared" si="38"/>
        <v>0</v>
      </c>
      <c r="H27" s="351">
        <f t="shared" si="38"/>
        <v>0</v>
      </c>
      <c r="I27" s="351">
        <f t="shared" si="38"/>
        <v>0</v>
      </c>
      <c r="J27" s="351">
        <f t="shared" si="38"/>
        <v>0</v>
      </c>
      <c r="K27" s="351">
        <f t="shared" si="38"/>
        <v>0</v>
      </c>
      <c r="L27" s="351">
        <f t="shared" si="38"/>
        <v>0</v>
      </c>
      <c r="M27" s="351">
        <f t="shared" si="38"/>
        <v>0</v>
      </c>
      <c r="N27" s="351">
        <f t="shared" si="38"/>
        <v>0</v>
      </c>
      <c r="O27" s="351">
        <f t="shared" si="38"/>
        <v>0</v>
      </c>
      <c r="P27" s="351">
        <f t="shared" si="38"/>
        <v>0</v>
      </c>
      <c r="Q27" s="351">
        <f t="shared" si="38"/>
        <v>0</v>
      </c>
      <c r="R27" s="351">
        <f t="shared" si="38"/>
        <v>0</v>
      </c>
      <c r="S27" s="351">
        <f t="shared" si="38"/>
        <v>0</v>
      </c>
      <c r="T27" s="351">
        <f t="shared" si="38"/>
        <v>0</v>
      </c>
      <c r="U27" s="351">
        <f t="shared" si="38"/>
        <v>0</v>
      </c>
      <c r="V27" s="351">
        <f t="shared" si="38"/>
        <v>0</v>
      </c>
      <c r="W27" s="351">
        <f t="shared" si="38"/>
        <v>0</v>
      </c>
      <c r="X27" s="351">
        <f t="shared" si="38"/>
        <v>0</v>
      </c>
      <c r="Y27" s="351">
        <f t="shared" si="38"/>
        <v>0</v>
      </c>
      <c r="Z27" s="351">
        <f t="shared" si="38"/>
        <v>0</v>
      </c>
      <c r="AA27" s="351">
        <f t="shared" si="38"/>
        <v>0</v>
      </c>
      <c r="AB27" s="351">
        <f t="shared" si="38"/>
        <v>0</v>
      </c>
      <c r="AC27" s="351">
        <f t="shared" si="38"/>
        <v>0</v>
      </c>
      <c r="AD27" s="351">
        <f t="shared" si="38"/>
        <v>0</v>
      </c>
      <c r="AE27" s="351">
        <f t="shared" si="38"/>
        <v>0</v>
      </c>
      <c r="AF27" s="351">
        <f t="shared" si="38"/>
        <v>0</v>
      </c>
      <c r="AG27" s="351">
        <f t="shared" si="38"/>
        <v>0</v>
      </c>
      <c r="AH27" s="351">
        <f t="shared" si="38"/>
        <v>0</v>
      </c>
      <c r="AI27" s="351">
        <f t="shared" si="38"/>
        <v>0</v>
      </c>
      <c r="AJ27" s="351">
        <f t="shared" si="38"/>
        <v>0</v>
      </c>
      <c r="AK27" s="351">
        <f t="shared" si="38"/>
        <v>0</v>
      </c>
      <c r="AL27" s="351">
        <f t="shared" si="38"/>
        <v>0</v>
      </c>
      <c r="AM27" s="173"/>
      <c r="AN27" s="351">
        <f t="shared" si="21"/>
        <v>0</v>
      </c>
      <c r="AO27" s="351">
        <f t="shared" si="22"/>
        <v>0</v>
      </c>
      <c r="AP27" s="351">
        <f t="shared" si="23"/>
        <v>0</v>
      </c>
      <c r="AQ27" s="351">
        <f t="shared" si="24"/>
        <v>0</v>
      </c>
      <c r="AR27" s="351">
        <f t="shared" si="25"/>
        <v>0</v>
      </c>
      <c r="AS27" s="351">
        <f t="shared" si="26"/>
        <v>0</v>
      </c>
      <c r="AT27" s="351">
        <f t="shared" si="27"/>
        <v>0</v>
      </c>
      <c r="AU27" s="351">
        <f t="shared" si="28"/>
        <v>0</v>
      </c>
      <c r="AV27" s="351">
        <f t="shared" si="29"/>
        <v>0</v>
      </c>
      <c r="AW27" s="351">
        <f t="shared" si="30"/>
        <v>0</v>
      </c>
      <c r="AX27" s="351">
        <f t="shared" si="31"/>
        <v>0</v>
      </c>
      <c r="AY27" s="351">
        <f t="shared" si="32"/>
        <v>0</v>
      </c>
      <c r="AZ27" s="173"/>
      <c r="BA27" s="351">
        <f>+BA23+BA24+BA25</f>
        <v>0</v>
      </c>
      <c r="BB27" s="269" t="str">
        <f t="shared" si="35"/>
        <v/>
      </c>
      <c r="BC27" s="351">
        <f>+BC23+BC24+BC25</f>
        <v>0</v>
      </c>
      <c r="BD27" s="269" t="str">
        <f t="shared" si="33"/>
        <v/>
      </c>
      <c r="BE27" s="351">
        <f>+BE23+BE24+BE25</f>
        <v>0</v>
      </c>
      <c r="BF27" s="269" t="str">
        <f t="shared" si="33"/>
        <v/>
      </c>
    </row>
    <row r="28" spans="2:58" ht="15.75" thickBot="1"/>
    <row r="29" spans="2:58" ht="17.25" customHeight="1" thickBot="1">
      <c r="B29" s="372" t="s">
        <v>665</v>
      </c>
      <c r="C29" s="467">
        <f>+C16</f>
        <v>46113</v>
      </c>
      <c r="D29" s="467">
        <f>+D16</f>
        <v>46143</v>
      </c>
      <c r="E29" s="467">
        <f t="shared" ref="E29:AL29" si="39">+E16</f>
        <v>46174</v>
      </c>
      <c r="F29" s="467">
        <f t="shared" si="39"/>
        <v>46204</v>
      </c>
      <c r="G29" s="467">
        <f t="shared" si="39"/>
        <v>46235</v>
      </c>
      <c r="H29" s="467">
        <f t="shared" si="39"/>
        <v>46266</v>
      </c>
      <c r="I29" s="467">
        <f t="shared" si="39"/>
        <v>46296</v>
      </c>
      <c r="J29" s="467">
        <f t="shared" si="39"/>
        <v>46327</v>
      </c>
      <c r="K29" s="467">
        <f t="shared" si="39"/>
        <v>46357</v>
      </c>
      <c r="L29" s="467">
        <f t="shared" si="39"/>
        <v>46388</v>
      </c>
      <c r="M29" s="467">
        <f t="shared" si="39"/>
        <v>46419</v>
      </c>
      <c r="N29" s="467">
        <f t="shared" si="39"/>
        <v>46447</v>
      </c>
      <c r="O29" s="467">
        <f t="shared" si="39"/>
        <v>46478</v>
      </c>
      <c r="P29" s="467">
        <f t="shared" si="39"/>
        <v>46508</v>
      </c>
      <c r="Q29" s="467">
        <f t="shared" si="39"/>
        <v>46539</v>
      </c>
      <c r="R29" s="467">
        <f t="shared" si="39"/>
        <v>46569</v>
      </c>
      <c r="S29" s="467">
        <f t="shared" si="39"/>
        <v>46600</v>
      </c>
      <c r="T29" s="467">
        <f t="shared" si="39"/>
        <v>46631</v>
      </c>
      <c r="U29" s="467">
        <f t="shared" si="39"/>
        <v>46661</v>
      </c>
      <c r="V29" s="467">
        <f t="shared" si="39"/>
        <v>46692</v>
      </c>
      <c r="W29" s="467">
        <f t="shared" si="39"/>
        <v>46722</v>
      </c>
      <c r="X29" s="467">
        <f t="shared" si="39"/>
        <v>46753</v>
      </c>
      <c r="Y29" s="467">
        <f t="shared" si="39"/>
        <v>46784</v>
      </c>
      <c r="Z29" s="467">
        <f t="shared" si="39"/>
        <v>46813</v>
      </c>
      <c r="AA29" s="467">
        <f t="shared" si="39"/>
        <v>46844</v>
      </c>
      <c r="AB29" s="467">
        <f t="shared" si="39"/>
        <v>46874</v>
      </c>
      <c r="AC29" s="467">
        <f t="shared" si="39"/>
        <v>46905</v>
      </c>
      <c r="AD29" s="467">
        <f t="shared" si="39"/>
        <v>46935</v>
      </c>
      <c r="AE29" s="467">
        <f t="shared" si="39"/>
        <v>46966</v>
      </c>
      <c r="AF29" s="467">
        <f t="shared" si="39"/>
        <v>46997</v>
      </c>
      <c r="AG29" s="467">
        <f t="shared" si="39"/>
        <v>47027</v>
      </c>
      <c r="AH29" s="467">
        <f t="shared" si="39"/>
        <v>47058</v>
      </c>
      <c r="AI29" s="467">
        <f t="shared" si="39"/>
        <v>47088</v>
      </c>
      <c r="AJ29" s="467">
        <f t="shared" si="39"/>
        <v>47119</v>
      </c>
      <c r="AK29" s="467">
        <f t="shared" si="39"/>
        <v>47150</v>
      </c>
      <c r="AL29" s="467">
        <f t="shared" si="39"/>
        <v>47178</v>
      </c>
      <c r="AM29" s="372"/>
      <c r="AN29" s="468">
        <f t="shared" ref="AN29:AY29" si="40">+AN16</f>
        <v>2</v>
      </c>
      <c r="AO29" s="468">
        <f t="shared" si="40"/>
        <v>3</v>
      </c>
      <c r="AP29" s="468">
        <f t="shared" si="40"/>
        <v>4</v>
      </c>
      <c r="AQ29" s="468">
        <f t="shared" si="40"/>
        <v>1</v>
      </c>
      <c r="AR29" s="468">
        <f t="shared" si="40"/>
        <v>2</v>
      </c>
      <c r="AS29" s="468">
        <f t="shared" si="40"/>
        <v>3</v>
      </c>
      <c r="AT29" s="468">
        <f t="shared" si="40"/>
        <v>4</v>
      </c>
      <c r="AU29" s="468">
        <f t="shared" si="40"/>
        <v>1</v>
      </c>
      <c r="AV29" s="468">
        <f t="shared" si="40"/>
        <v>2</v>
      </c>
      <c r="AW29" s="468">
        <f t="shared" si="40"/>
        <v>3</v>
      </c>
      <c r="AX29" s="468">
        <f t="shared" si="40"/>
        <v>4</v>
      </c>
      <c r="AY29" s="468">
        <f t="shared" si="40"/>
        <v>1</v>
      </c>
      <c r="AZ29" s="372"/>
      <c r="BA29" s="1152" t="str">
        <f>+BA16</f>
        <v>2026/2027</v>
      </c>
      <c r="BB29" s="1153"/>
      <c r="BC29" s="1152" t="str">
        <f>+BC16</f>
        <v>2027/2028</v>
      </c>
      <c r="BD29" s="1153"/>
      <c r="BE29" s="1152" t="str">
        <f>+BE16</f>
        <v>2028/2029</v>
      </c>
      <c r="BF29" s="1153"/>
    </row>
    <row r="30" spans="2:58" ht="15.75">
      <c r="B30" s="165" t="s">
        <v>110</v>
      </c>
      <c r="C30" s="354">
        <f t="shared" ref="C30:AL30" si="41">-C4+C17</f>
        <v>0</v>
      </c>
      <c r="D30" s="354">
        <f t="shared" si="41"/>
        <v>0</v>
      </c>
      <c r="E30" s="354">
        <f t="shared" si="41"/>
        <v>0</v>
      </c>
      <c r="F30" s="354">
        <f t="shared" si="41"/>
        <v>0</v>
      </c>
      <c r="G30" s="354">
        <f t="shared" si="41"/>
        <v>0</v>
      </c>
      <c r="H30" s="354">
        <f t="shared" si="41"/>
        <v>0</v>
      </c>
      <c r="I30" s="354">
        <f t="shared" si="41"/>
        <v>0</v>
      </c>
      <c r="J30" s="354">
        <f t="shared" si="41"/>
        <v>0</v>
      </c>
      <c r="K30" s="354">
        <f t="shared" si="41"/>
        <v>0</v>
      </c>
      <c r="L30" s="354">
        <f t="shared" si="41"/>
        <v>0</v>
      </c>
      <c r="M30" s="354">
        <f t="shared" si="41"/>
        <v>0</v>
      </c>
      <c r="N30" s="354">
        <f t="shared" si="41"/>
        <v>0</v>
      </c>
      <c r="O30" s="354">
        <f t="shared" si="41"/>
        <v>0</v>
      </c>
      <c r="P30" s="354">
        <f t="shared" si="41"/>
        <v>0</v>
      </c>
      <c r="Q30" s="354">
        <f t="shared" si="41"/>
        <v>0</v>
      </c>
      <c r="R30" s="354">
        <f t="shared" si="41"/>
        <v>0</v>
      </c>
      <c r="S30" s="354">
        <f t="shared" si="41"/>
        <v>0</v>
      </c>
      <c r="T30" s="354">
        <f t="shared" si="41"/>
        <v>0</v>
      </c>
      <c r="U30" s="354">
        <f t="shared" si="41"/>
        <v>0</v>
      </c>
      <c r="V30" s="354">
        <f t="shared" si="41"/>
        <v>0</v>
      </c>
      <c r="W30" s="354">
        <f t="shared" si="41"/>
        <v>0</v>
      </c>
      <c r="X30" s="354">
        <f t="shared" si="41"/>
        <v>0</v>
      </c>
      <c r="Y30" s="354">
        <f t="shared" si="41"/>
        <v>0</v>
      </c>
      <c r="Z30" s="354">
        <f t="shared" si="41"/>
        <v>0</v>
      </c>
      <c r="AA30" s="354">
        <f t="shared" si="41"/>
        <v>0</v>
      </c>
      <c r="AB30" s="354">
        <f t="shared" si="41"/>
        <v>0</v>
      </c>
      <c r="AC30" s="354">
        <f t="shared" si="41"/>
        <v>0</v>
      </c>
      <c r="AD30" s="354">
        <f t="shared" si="41"/>
        <v>0</v>
      </c>
      <c r="AE30" s="354">
        <f t="shared" si="41"/>
        <v>0</v>
      </c>
      <c r="AF30" s="354">
        <f t="shared" si="41"/>
        <v>0</v>
      </c>
      <c r="AG30" s="354">
        <f t="shared" si="41"/>
        <v>0</v>
      </c>
      <c r="AH30" s="354">
        <f t="shared" si="41"/>
        <v>0</v>
      </c>
      <c r="AI30" s="354">
        <f t="shared" si="41"/>
        <v>0</v>
      </c>
      <c r="AJ30" s="354">
        <f t="shared" si="41"/>
        <v>0</v>
      </c>
      <c r="AK30" s="354">
        <f t="shared" si="41"/>
        <v>0</v>
      </c>
      <c r="AL30" s="354">
        <f t="shared" si="41"/>
        <v>0</v>
      </c>
      <c r="AM30" s="165"/>
      <c r="AN30" s="354">
        <f>-AN4+AN17</f>
        <v>0</v>
      </c>
      <c r="AO30" s="354">
        <f t="shared" ref="AO30:AY30" si="42">-AO4+AO17</f>
        <v>0</v>
      </c>
      <c r="AP30" s="354">
        <f t="shared" si="42"/>
        <v>0</v>
      </c>
      <c r="AQ30" s="354">
        <f t="shared" si="42"/>
        <v>0</v>
      </c>
      <c r="AR30" s="354">
        <f t="shared" si="42"/>
        <v>0</v>
      </c>
      <c r="AS30" s="354">
        <f t="shared" si="42"/>
        <v>0</v>
      </c>
      <c r="AT30" s="354">
        <f t="shared" si="42"/>
        <v>0</v>
      </c>
      <c r="AU30" s="354">
        <f t="shared" si="42"/>
        <v>0</v>
      </c>
      <c r="AV30" s="354">
        <f t="shared" si="42"/>
        <v>0</v>
      </c>
      <c r="AW30" s="354">
        <f t="shared" si="42"/>
        <v>0</v>
      </c>
      <c r="AX30" s="354">
        <f t="shared" si="42"/>
        <v>0</v>
      </c>
      <c r="AY30" s="354">
        <f t="shared" si="42"/>
        <v>0</v>
      </c>
      <c r="AZ30" s="165"/>
      <c r="BA30" s="354">
        <f t="shared" ref="BA30:BA40" si="43">-BA4+BA17</f>
        <v>0</v>
      </c>
      <c r="BB30" s="418" t="str">
        <f>IF(ISERROR(+BA30/BA4),"",(+BA30/BA4))</f>
        <v/>
      </c>
      <c r="BC30" s="354">
        <f t="shared" ref="BC30:BC40" si="44">-BC4+BC17</f>
        <v>0</v>
      </c>
      <c r="BD30" s="418" t="str">
        <f t="shared" ref="BD30:BD40" si="45">IF(ISERROR(+BC30/BC4),"",(+BC30/BC4))</f>
        <v/>
      </c>
      <c r="BE30" s="354">
        <f t="shared" ref="BE30:BE40" si="46">-BE4+BE17</f>
        <v>0</v>
      </c>
      <c r="BF30" s="418" t="str">
        <f t="shared" ref="BF30:BF40" si="47">IF(ISERROR(+BE30/BE4),"",(+BE30/BE4))</f>
        <v/>
      </c>
    </row>
    <row r="31" spans="2:58" ht="15.75">
      <c r="B31" s="165" t="s">
        <v>508</v>
      </c>
      <c r="C31" s="355">
        <f t="shared" ref="C31:AL31" si="48">-C5+C18</f>
        <v>0</v>
      </c>
      <c r="D31" s="355">
        <f t="shared" si="48"/>
        <v>0</v>
      </c>
      <c r="E31" s="355">
        <f t="shared" si="48"/>
        <v>0</v>
      </c>
      <c r="F31" s="355">
        <f t="shared" si="48"/>
        <v>0</v>
      </c>
      <c r="G31" s="355">
        <f t="shared" si="48"/>
        <v>0</v>
      </c>
      <c r="H31" s="355">
        <f t="shared" si="48"/>
        <v>0</v>
      </c>
      <c r="I31" s="355">
        <f t="shared" si="48"/>
        <v>0</v>
      </c>
      <c r="J31" s="355">
        <f t="shared" si="48"/>
        <v>0</v>
      </c>
      <c r="K31" s="355">
        <f t="shared" si="48"/>
        <v>0</v>
      </c>
      <c r="L31" s="355">
        <f t="shared" si="48"/>
        <v>0</v>
      </c>
      <c r="M31" s="355">
        <f t="shared" si="48"/>
        <v>0</v>
      </c>
      <c r="N31" s="355">
        <f t="shared" si="48"/>
        <v>0</v>
      </c>
      <c r="O31" s="355">
        <f t="shared" si="48"/>
        <v>0</v>
      </c>
      <c r="P31" s="355">
        <f t="shared" si="48"/>
        <v>0</v>
      </c>
      <c r="Q31" s="355">
        <f t="shared" si="48"/>
        <v>0</v>
      </c>
      <c r="R31" s="355">
        <f t="shared" si="48"/>
        <v>0</v>
      </c>
      <c r="S31" s="355">
        <f t="shared" si="48"/>
        <v>0</v>
      </c>
      <c r="T31" s="355">
        <f t="shared" si="48"/>
        <v>0</v>
      </c>
      <c r="U31" s="355">
        <f t="shared" si="48"/>
        <v>0</v>
      </c>
      <c r="V31" s="355">
        <f t="shared" si="48"/>
        <v>0</v>
      </c>
      <c r="W31" s="355">
        <f t="shared" si="48"/>
        <v>0</v>
      </c>
      <c r="X31" s="355">
        <f t="shared" si="48"/>
        <v>0</v>
      </c>
      <c r="Y31" s="355">
        <f t="shared" si="48"/>
        <v>0</v>
      </c>
      <c r="Z31" s="355">
        <f t="shared" si="48"/>
        <v>0</v>
      </c>
      <c r="AA31" s="355">
        <f t="shared" si="48"/>
        <v>0</v>
      </c>
      <c r="AB31" s="355">
        <f t="shared" si="48"/>
        <v>0</v>
      </c>
      <c r="AC31" s="355">
        <f t="shared" si="48"/>
        <v>0</v>
      </c>
      <c r="AD31" s="355">
        <f t="shared" si="48"/>
        <v>0</v>
      </c>
      <c r="AE31" s="355">
        <f t="shared" si="48"/>
        <v>0</v>
      </c>
      <c r="AF31" s="355">
        <f t="shared" si="48"/>
        <v>0</v>
      </c>
      <c r="AG31" s="355">
        <f t="shared" si="48"/>
        <v>0</v>
      </c>
      <c r="AH31" s="355">
        <f t="shared" si="48"/>
        <v>0</v>
      </c>
      <c r="AI31" s="355">
        <f t="shared" si="48"/>
        <v>0</v>
      </c>
      <c r="AJ31" s="355">
        <f t="shared" si="48"/>
        <v>0</v>
      </c>
      <c r="AK31" s="355">
        <f t="shared" si="48"/>
        <v>0</v>
      </c>
      <c r="AL31" s="355">
        <f t="shared" si="48"/>
        <v>0</v>
      </c>
      <c r="AM31" s="165"/>
      <c r="AN31" s="355">
        <f t="shared" ref="AN31:AY40" si="49">-AN5+AN18</f>
        <v>0</v>
      </c>
      <c r="AO31" s="355">
        <f t="shared" si="49"/>
        <v>0</v>
      </c>
      <c r="AP31" s="355">
        <f t="shared" si="49"/>
        <v>0</v>
      </c>
      <c r="AQ31" s="355">
        <f t="shared" si="49"/>
        <v>0</v>
      </c>
      <c r="AR31" s="355">
        <f t="shared" si="49"/>
        <v>0</v>
      </c>
      <c r="AS31" s="355">
        <f t="shared" si="49"/>
        <v>0</v>
      </c>
      <c r="AT31" s="355">
        <f t="shared" si="49"/>
        <v>0</v>
      </c>
      <c r="AU31" s="355">
        <f t="shared" si="49"/>
        <v>0</v>
      </c>
      <c r="AV31" s="355">
        <f t="shared" si="49"/>
        <v>0</v>
      </c>
      <c r="AW31" s="355">
        <f t="shared" si="49"/>
        <v>0</v>
      </c>
      <c r="AX31" s="355">
        <f t="shared" si="49"/>
        <v>0</v>
      </c>
      <c r="AY31" s="355">
        <f t="shared" si="49"/>
        <v>0</v>
      </c>
      <c r="AZ31" s="165"/>
      <c r="BA31" s="355">
        <f t="shared" si="43"/>
        <v>0</v>
      </c>
      <c r="BB31" s="418" t="str">
        <f t="shared" ref="BB31:BB40" si="50">IF(ISERROR(+BA31/BA5),"",(+BA31/BA5))</f>
        <v/>
      </c>
      <c r="BC31" s="355">
        <f t="shared" si="44"/>
        <v>0</v>
      </c>
      <c r="BD31" s="418" t="str">
        <f t="shared" si="45"/>
        <v/>
      </c>
      <c r="BE31" s="355">
        <f t="shared" si="46"/>
        <v>0</v>
      </c>
      <c r="BF31" s="418" t="str">
        <f t="shared" si="47"/>
        <v/>
      </c>
    </row>
    <row r="32" spans="2:58" ht="15.75">
      <c r="B32" s="173" t="s">
        <v>181</v>
      </c>
      <c r="C32" s="354">
        <f t="shared" ref="C32:AL32" si="51">-C6+C19</f>
        <v>0</v>
      </c>
      <c r="D32" s="354">
        <f t="shared" si="51"/>
        <v>0</v>
      </c>
      <c r="E32" s="354">
        <f t="shared" si="51"/>
        <v>0</v>
      </c>
      <c r="F32" s="354">
        <f t="shared" si="51"/>
        <v>0</v>
      </c>
      <c r="G32" s="354">
        <f t="shared" si="51"/>
        <v>0</v>
      </c>
      <c r="H32" s="354">
        <f t="shared" si="51"/>
        <v>0</v>
      </c>
      <c r="I32" s="354">
        <f t="shared" si="51"/>
        <v>0</v>
      </c>
      <c r="J32" s="354">
        <f t="shared" si="51"/>
        <v>0</v>
      </c>
      <c r="K32" s="354">
        <f t="shared" si="51"/>
        <v>0</v>
      </c>
      <c r="L32" s="354">
        <f t="shared" si="51"/>
        <v>0</v>
      </c>
      <c r="M32" s="354">
        <f t="shared" si="51"/>
        <v>0</v>
      </c>
      <c r="N32" s="354">
        <f t="shared" si="51"/>
        <v>0</v>
      </c>
      <c r="O32" s="354">
        <f t="shared" si="51"/>
        <v>0</v>
      </c>
      <c r="P32" s="354">
        <f t="shared" si="51"/>
        <v>0</v>
      </c>
      <c r="Q32" s="354">
        <f t="shared" si="51"/>
        <v>0</v>
      </c>
      <c r="R32" s="354">
        <f t="shared" si="51"/>
        <v>0</v>
      </c>
      <c r="S32" s="354">
        <f t="shared" si="51"/>
        <v>0</v>
      </c>
      <c r="T32" s="354">
        <f t="shared" si="51"/>
        <v>0</v>
      </c>
      <c r="U32" s="354">
        <f t="shared" si="51"/>
        <v>0</v>
      </c>
      <c r="V32" s="354">
        <f t="shared" si="51"/>
        <v>0</v>
      </c>
      <c r="W32" s="354">
        <f t="shared" si="51"/>
        <v>0</v>
      </c>
      <c r="X32" s="354">
        <f t="shared" si="51"/>
        <v>0</v>
      </c>
      <c r="Y32" s="354">
        <f t="shared" si="51"/>
        <v>0</v>
      </c>
      <c r="Z32" s="354">
        <f t="shared" si="51"/>
        <v>0</v>
      </c>
      <c r="AA32" s="354">
        <f t="shared" si="51"/>
        <v>0</v>
      </c>
      <c r="AB32" s="354">
        <f t="shared" si="51"/>
        <v>0</v>
      </c>
      <c r="AC32" s="354">
        <f t="shared" si="51"/>
        <v>0</v>
      </c>
      <c r="AD32" s="354">
        <f t="shared" si="51"/>
        <v>0</v>
      </c>
      <c r="AE32" s="354">
        <f t="shared" si="51"/>
        <v>0</v>
      </c>
      <c r="AF32" s="354">
        <f t="shared" si="51"/>
        <v>0</v>
      </c>
      <c r="AG32" s="354">
        <f t="shared" si="51"/>
        <v>0</v>
      </c>
      <c r="AH32" s="354">
        <f t="shared" si="51"/>
        <v>0</v>
      </c>
      <c r="AI32" s="354">
        <f t="shared" si="51"/>
        <v>0</v>
      </c>
      <c r="AJ32" s="354">
        <f t="shared" si="51"/>
        <v>0</v>
      </c>
      <c r="AK32" s="354">
        <f t="shared" si="51"/>
        <v>0</v>
      </c>
      <c r="AL32" s="354">
        <f t="shared" si="51"/>
        <v>0</v>
      </c>
      <c r="AM32" s="173"/>
      <c r="AN32" s="354">
        <f t="shared" si="49"/>
        <v>0</v>
      </c>
      <c r="AO32" s="354">
        <f t="shared" si="49"/>
        <v>0</v>
      </c>
      <c r="AP32" s="354">
        <f t="shared" si="49"/>
        <v>0</v>
      </c>
      <c r="AQ32" s="354">
        <f t="shared" si="49"/>
        <v>0</v>
      </c>
      <c r="AR32" s="354">
        <f t="shared" si="49"/>
        <v>0</v>
      </c>
      <c r="AS32" s="354">
        <f t="shared" si="49"/>
        <v>0</v>
      </c>
      <c r="AT32" s="354">
        <f t="shared" si="49"/>
        <v>0</v>
      </c>
      <c r="AU32" s="354">
        <f t="shared" si="49"/>
        <v>0</v>
      </c>
      <c r="AV32" s="354">
        <f t="shared" si="49"/>
        <v>0</v>
      </c>
      <c r="AW32" s="354">
        <f t="shared" si="49"/>
        <v>0</v>
      </c>
      <c r="AX32" s="354">
        <f t="shared" si="49"/>
        <v>0</v>
      </c>
      <c r="AY32" s="354">
        <f t="shared" si="49"/>
        <v>0</v>
      </c>
      <c r="AZ32" s="173"/>
      <c r="BA32" s="354">
        <f t="shared" si="43"/>
        <v>0</v>
      </c>
      <c r="BB32" s="418" t="str">
        <f t="shared" si="50"/>
        <v/>
      </c>
      <c r="BC32" s="354">
        <f t="shared" si="44"/>
        <v>0</v>
      </c>
      <c r="BD32" s="418" t="str">
        <f t="shared" si="45"/>
        <v/>
      </c>
      <c r="BE32" s="354">
        <f t="shared" si="46"/>
        <v>0</v>
      </c>
      <c r="BF32" s="418" t="str">
        <f t="shared" si="47"/>
        <v/>
      </c>
    </row>
    <row r="33" spans="2:58" ht="15.75">
      <c r="B33" s="165" t="s">
        <v>509</v>
      </c>
      <c r="C33" s="355">
        <f t="shared" ref="C33:AL33" si="52">-C7+C20</f>
        <v>0</v>
      </c>
      <c r="D33" s="355">
        <f t="shared" si="52"/>
        <v>0</v>
      </c>
      <c r="E33" s="355">
        <f t="shared" si="52"/>
        <v>0</v>
      </c>
      <c r="F33" s="355">
        <f t="shared" si="52"/>
        <v>0</v>
      </c>
      <c r="G33" s="355">
        <f t="shared" si="52"/>
        <v>0</v>
      </c>
      <c r="H33" s="355">
        <f t="shared" si="52"/>
        <v>0</v>
      </c>
      <c r="I33" s="355">
        <f t="shared" si="52"/>
        <v>0</v>
      </c>
      <c r="J33" s="355">
        <f t="shared" si="52"/>
        <v>0</v>
      </c>
      <c r="K33" s="355">
        <f t="shared" si="52"/>
        <v>0</v>
      </c>
      <c r="L33" s="355">
        <f t="shared" si="52"/>
        <v>0</v>
      </c>
      <c r="M33" s="355">
        <f t="shared" si="52"/>
        <v>0</v>
      </c>
      <c r="N33" s="355">
        <f t="shared" si="52"/>
        <v>0</v>
      </c>
      <c r="O33" s="355">
        <f t="shared" si="52"/>
        <v>0</v>
      </c>
      <c r="P33" s="355">
        <f t="shared" si="52"/>
        <v>0</v>
      </c>
      <c r="Q33" s="355">
        <f t="shared" si="52"/>
        <v>0</v>
      </c>
      <c r="R33" s="355">
        <f t="shared" si="52"/>
        <v>0</v>
      </c>
      <c r="S33" s="355">
        <f t="shared" si="52"/>
        <v>0</v>
      </c>
      <c r="T33" s="355">
        <f t="shared" si="52"/>
        <v>0</v>
      </c>
      <c r="U33" s="355">
        <f t="shared" si="52"/>
        <v>0</v>
      </c>
      <c r="V33" s="355">
        <f t="shared" si="52"/>
        <v>0</v>
      </c>
      <c r="W33" s="355">
        <f t="shared" si="52"/>
        <v>0</v>
      </c>
      <c r="X33" s="355">
        <f t="shared" si="52"/>
        <v>0</v>
      </c>
      <c r="Y33" s="355">
        <f t="shared" si="52"/>
        <v>0</v>
      </c>
      <c r="Z33" s="355">
        <f t="shared" si="52"/>
        <v>0</v>
      </c>
      <c r="AA33" s="355">
        <f t="shared" si="52"/>
        <v>0</v>
      </c>
      <c r="AB33" s="355">
        <f t="shared" si="52"/>
        <v>0</v>
      </c>
      <c r="AC33" s="355">
        <f t="shared" si="52"/>
        <v>0</v>
      </c>
      <c r="AD33" s="355">
        <f t="shared" si="52"/>
        <v>0</v>
      </c>
      <c r="AE33" s="355">
        <f t="shared" si="52"/>
        <v>0</v>
      </c>
      <c r="AF33" s="355">
        <f t="shared" si="52"/>
        <v>0</v>
      </c>
      <c r="AG33" s="355">
        <f t="shared" si="52"/>
        <v>0</v>
      </c>
      <c r="AH33" s="355">
        <f t="shared" si="52"/>
        <v>0</v>
      </c>
      <c r="AI33" s="355">
        <f t="shared" si="52"/>
        <v>0</v>
      </c>
      <c r="AJ33" s="355">
        <f t="shared" si="52"/>
        <v>0</v>
      </c>
      <c r="AK33" s="355">
        <f t="shared" si="52"/>
        <v>0</v>
      </c>
      <c r="AL33" s="355">
        <f t="shared" si="52"/>
        <v>0</v>
      </c>
      <c r="AM33" s="165"/>
      <c r="AN33" s="355">
        <f t="shared" si="49"/>
        <v>0</v>
      </c>
      <c r="AO33" s="355">
        <f t="shared" si="49"/>
        <v>0</v>
      </c>
      <c r="AP33" s="355">
        <f t="shared" si="49"/>
        <v>0</v>
      </c>
      <c r="AQ33" s="355">
        <f t="shared" si="49"/>
        <v>0</v>
      </c>
      <c r="AR33" s="355">
        <f t="shared" si="49"/>
        <v>0</v>
      </c>
      <c r="AS33" s="355">
        <f t="shared" si="49"/>
        <v>0</v>
      </c>
      <c r="AT33" s="355">
        <f t="shared" si="49"/>
        <v>0</v>
      </c>
      <c r="AU33" s="355">
        <f t="shared" si="49"/>
        <v>0</v>
      </c>
      <c r="AV33" s="355">
        <f t="shared" si="49"/>
        <v>0</v>
      </c>
      <c r="AW33" s="355">
        <f t="shared" si="49"/>
        <v>0</v>
      </c>
      <c r="AX33" s="355">
        <f t="shared" si="49"/>
        <v>0</v>
      </c>
      <c r="AY33" s="355">
        <f t="shared" si="49"/>
        <v>0</v>
      </c>
      <c r="AZ33" s="165"/>
      <c r="BA33" s="355">
        <f t="shared" si="43"/>
        <v>0</v>
      </c>
      <c r="BB33" s="418" t="str">
        <f t="shared" si="50"/>
        <v/>
      </c>
      <c r="BC33" s="355">
        <f t="shared" si="44"/>
        <v>0</v>
      </c>
      <c r="BD33" s="418" t="str">
        <f t="shared" si="45"/>
        <v/>
      </c>
      <c r="BE33" s="355">
        <f t="shared" si="46"/>
        <v>0</v>
      </c>
      <c r="BF33" s="418" t="str">
        <f t="shared" si="47"/>
        <v/>
      </c>
    </row>
    <row r="34" spans="2:58" ht="15.75">
      <c r="B34" s="165" t="s">
        <v>510</v>
      </c>
      <c r="C34" s="355">
        <f t="shared" ref="C34:AL34" si="53">-C8+C21</f>
        <v>0</v>
      </c>
      <c r="D34" s="355">
        <f t="shared" si="53"/>
        <v>0</v>
      </c>
      <c r="E34" s="355">
        <f t="shared" si="53"/>
        <v>0</v>
      </c>
      <c r="F34" s="355">
        <f t="shared" si="53"/>
        <v>0</v>
      </c>
      <c r="G34" s="355">
        <f t="shared" si="53"/>
        <v>0</v>
      </c>
      <c r="H34" s="355">
        <f t="shared" si="53"/>
        <v>0</v>
      </c>
      <c r="I34" s="355">
        <f t="shared" si="53"/>
        <v>0</v>
      </c>
      <c r="J34" s="355">
        <f t="shared" si="53"/>
        <v>0</v>
      </c>
      <c r="K34" s="355">
        <f t="shared" si="53"/>
        <v>0</v>
      </c>
      <c r="L34" s="355">
        <f t="shared" si="53"/>
        <v>0</v>
      </c>
      <c r="M34" s="355">
        <f t="shared" si="53"/>
        <v>0</v>
      </c>
      <c r="N34" s="355">
        <f t="shared" si="53"/>
        <v>0</v>
      </c>
      <c r="O34" s="355">
        <f t="shared" si="53"/>
        <v>0</v>
      </c>
      <c r="P34" s="355">
        <f t="shared" si="53"/>
        <v>0</v>
      </c>
      <c r="Q34" s="355">
        <f t="shared" si="53"/>
        <v>0</v>
      </c>
      <c r="R34" s="355">
        <f t="shared" si="53"/>
        <v>0</v>
      </c>
      <c r="S34" s="355">
        <f t="shared" si="53"/>
        <v>0</v>
      </c>
      <c r="T34" s="355">
        <f t="shared" si="53"/>
        <v>0</v>
      </c>
      <c r="U34" s="355">
        <f t="shared" si="53"/>
        <v>0</v>
      </c>
      <c r="V34" s="355">
        <f t="shared" si="53"/>
        <v>0</v>
      </c>
      <c r="W34" s="355">
        <f t="shared" si="53"/>
        <v>0</v>
      </c>
      <c r="X34" s="355">
        <f t="shared" si="53"/>
        <v>0</v>
      </c>
      <c r="Y34" s="355">
        <f t="shared" si="53"/>
        <v>0</v>
      </c>
      <c r="Z34" s="355">
        <f t="shared" si="53"/>
        <v>0</v>
      </c>
      <c r="AA34" s="355">
        <f t="shared" si="53"/>
        <v>0</v>
      </c>
      <c r="AB34" s="355">
        <f t="shared" si="53"/>
        <v>0</v>
      </c>
      <c r="AC34" s="355">
        <f t="shared" si="53"/>
        <v>0</v>
      </c>
      <c r="AD34" s="355">
        <f t="shared" si="53"/>
        <v>0</v>
      </c>
      <c r="AE34" s="355">
        <f t="shared" si="53"/>
        <v>0</v>
      </c>
      <c r="AF34" s="355">
        <f t="shared" si="53"/>
        <v>0</v>
      </c>
      <c r="AG34" s="355">
        <f t="shared" si="53"/>
        <v>0</v>
      </c>
      <c r="AH34" s="355">
        <f t="shared" si="53"/>
        <v>0</v>
      </c>
      <c r="AI34" s="355">
        <f t="shared" si="53"/>
        <v>0</v>
      </c>
      <c r="AJ34" s="355">
        <f t="shared" si="53"/>
        <v>0</v>
      </c>
      <c r="AK34" s="355">
        <f t="shared" si="53"/>
        <v>0</v>
      </c>
      <c r="AL34" s="355">
        <f t="shared" si="53"/>
        <v>0</v>
      </c>
      <c r="AM34" s="165"/>
      <c r="AN34" s="355">
        <f t="shared" si="49"/>
        <v>0</v>
      </c>
      <c r="AO34" s="355">
        <f t="shared" si="49"/>
        <v>0</v>
      </c>
      <c r="AP34" s="355">
        <f t="shared" si="49"/>
        <v>0</v>
      </c>
      <c r="AQ34" s="355">
        <f t="shared" si="49"/>
        <v>0</v>
      </c>
      <c r="AR34" s="355">
        <f t="shared" si="49"/>
        <v>0</v>
      </c>
      <c r="AS34" s="355">
        <f t="shared" si="49"/>
        <v>0</v>
      </c>
      <c r="AT34" s="355">
        <f t="shared" si="49"/>
        <v>0</v>
      </c>
      <c r="AU34" s="355">
        <f t="shared" si="49"/>
        <v>0</v>
      </c>
      <c r="AV34" s="355">
        <f t="shared" si="49"/>
        <v>0</v>
      </c>
      <c r="AW34" s="355">
        <f t="shared" si="49"/>
        <v>0</v>
      </c>
      <c r="AX34" s="355">
        <f t="shared" si="49"/>
        <v>0</v>
      </c>
      <c r="AY34" s="355">
        <f t="shared" si="49"/>
        <v>0</v>
      </c>
      <c r="AZ34" s="165"/>
      <c r="BA34" s="355">
        <f t="shared" si="43"/>
        <v>0</v>
      </c>
      <c r="BB34" s="418" t="str">
        <f t="shared" si="50"/>
        <v/>
      </c>
      <c r="BC34" s="355">
        <f t="shared" si="44"/>
        <v>0</v>
      </c>
      <c r="BD34" s="418" t="str">
        <f t="shared" si="45"/>
        <v/>
      </c>
      <c r="BE34" s="355">
        <f t="shared" si="46"/>
        <v>0</v>
      </c>
      <c r="BF34" s="418" t="str">
        <f t="shared" si="47"/>
        <v/>
      </c>
    </row>
    <row r="35" spans="2:58" ht="15.75">
      <c r="B35" s="165" t="s">
        <v>511</v>
      </c>
      <c r="C35" s="355">
        <f t="shared" ref="C35:AL35" si="54">-C9+C22</f>
        <v>0</v>
      </c>
      <c r="D35" s="355">
        <f t="shared" si="54"/>
        <v>0</v>
      </c>
      <c r="E35" s="355">
        <f t="shared" si="54"/>
        <v>0</v>
      </c>
      <c r="F35" s="355">
        <f t="shared" si="54"/>
        <v>0</v>
      </c>
      <c r="G35" s="355">
        <f t="shared" si="54"/>
        <v>0</v>
      </c>
      <c r="H35" s="355">
        <f t="shared" si="54"/>
        <v>0</v>
      </c>
      <c r="I35" s="355">
        <f t="shared" si="54"/>
        <v>0</v>
      </c>
      <c r="J35" s="355">
        <f t="shared" si="54"/>
        <v>0</v>
      </c>
      <c r="K35" s="355">
        <f t="shared" si="54"/>
        <v>0</v>
      </c>
      <c r="L35" s="355">
        <f t="shared" si="54"/>
        <v>0</v>
      </c>
      <c r="M35" s="355">
        <f t="shared" si="54"/>
        <v>0</v>
      </c>
      <c r="N35" s="355">
        <f t="shared" si="54"/>
        <v>0</v>
      </c>
      <c r="O35" s="355">
        <f t="shared" si="54"/>
        <v>0</v>
      </c>
      <c r="P35" s="355">
        <f t="shared" si="54"/>
        <v>0</v>
      </c>
      <c r="Q35" s="355">
        <f t="shared" si="54"/>
        <v>0</v>
      </c>
      <c r="R35" s="355">
        <f t="shared" si="54"/>
        <v>0</v>
      </c>
      <c r="S35" s="355">
        <f t="shared" si="54"/>
        <v>0</v>
      </c>
      <c r="T35" s="355">
        <f t="shared" si="54"/>
        <v>0</v>
      </c>
      <c r="U35" s="355">
        <f t="shared" si="54"/>
        <v>0</v>
      </c>
      <c r="V35" s="355">
        <f t="shared" si="54"/>
        <v>0</v>
      </c>
      <c r="W35" s="355">
        <f t="shared" si="54"/>
        <v>0</v>
      </c>
      <c r="X35" s="355">
        <f t="shared" si="54"/>
        <v>0</v>
      </c>
      <c r="Y35" s="355">
        <f t="shared" si="54"/>
        <v>0</v>
      </c>
      <c r="Z35" s="355">
        <f t="shared" si="54"/>
        <v>0</v>
      </c>
      <c r="AA35" s="355">
        <f t="shared" si="54"/>
        <v>0</v>
      </c>
      <c r="AB35" s="355">
        <f t="shared" si="54"/>
        <v>0</v>
      </c>
      <c r="AC35" s="355">
        <f t="shared" si="54"/>
        <v>0</v>
      </c>
      <c r="AD35" s="355">
        <f t="shared" si="54"/>
        <v>0</v>
      </c>
      <c r="AE35" s="355">
        <f t="shared" si="54"/>
        <v>0</v>
      </c>
      <c r="AF35" s="355">
        <f t="shared" si="54"/>
        <v>0</v>
      </c>
      <c r="AG35" s="355">
        <f t="shared" si="54"/>
        <v>0</v>
      </c>
      <c r="AH35" s="355">
        <f t="shared" si="54"/>
        <v>0</v>
      </c>
      <c r="AI35" s="355">
        <f t="shared" si="54"/>
        <v>0</v>
      </c>
      <c r="AJ35" s="355">
        <f t="shared" si="54"/>
        <v>0</v>
      </c>
      <c r="AK35" s="355">
        <f t="shared" si="54"/>
        <v>0</v>
      </c>
      <c r="AL35" s="355">
        <f t="shared" si="54"/>
        <v>0</v>
      </c>
      <c r="AM35" s="165"/>
      <c r="AN35" s="355">
        <f t="shared" si="49"/>
        <v>0</v>
      </c>
      <c r="AO35" s="355">
        <f t="shared" si="49"/>
        <v>0</v>
      </c>
      <c r="AP35" s="355">
        <f t="shared" si="49"/>
        <v>0</v>
      </c>
      <c r="AQ35" s="355">
        <f t="shared" si="49"/>
        <v>0</v>
      </c>
      <c r="AR35" s="355">
        <f t="shared" si="49"/>
        <v>0</v>
      </c>
      <c r="AS35" s="355">
        <f t="shared" si="49"/>
        <v>0</v>
      </c>
      <c r="AT35" s="355">
        <f t="shared" si="49"/>
        <v>0</v>
      </c>
      <c r="AU35" s="355">
        <f t="shared" si="49"/>
        <v>0</v>
      </c>
      <c r="AV35" s="355">
        <f t="shared" si="49"/>
        <v>0</v>
      </c>
      <c r="AW35" s="355">
        <f t="shared" si="49"/>
        <v>0</v>
      </c>
      <c r="AX35" s="355">
        <f t="shared" si="49"/>
        <v>0</v>
      </c>
      <c r="AY35" s="355">
        <f t="shared" si="49"/>
        <v>0</v>
      </c>
      <c r="AZ35" s="165"/>
      <c r="BA35" s="355">
        <f t="shared" si="43"/>
        <v>0</v>
      </c>
      <c r="BB35" s="418" t="str">
        <f t="shared" si="50"/>
        <v/>
      </c>
      <c r="BC35" s="355">
        <f t="shared" si="44"/>
        <v>0</v>
      </c>
      <c r="BD35" s="418" t="str">
        <f t="shared" si="45"/>
        <v/>
      </c>
      <c r="BE35" s="355">
        <f t="shared" si="46"/>
        <v>0</v>
      </c>
      <c r="BF35" s="418" t="str">
        <f t="shared" si="47"/>
        <v/>
      </c>
    </row>
    <row r="36" spans="2:58" ht="15.75">
      <c r="B36" s="173" t="s">
        <v>340</v>
      </c>
      <c r="C36" s="354">
        <f t="shared" ref="C36:AL36" si="55">-C10+C23</f>
        <v>0</v>
      </c>
      <c r="D36" s="354">
        <f t="shared" si="55"/>
        <v>0</v>
      </c>
      <c r="E36" s="354">
        <f t="shared" si="55"/>
        <v>0</v>
      </c>
      <c r="F36" s="354">
        <f t="shared" si="55"/>
        <v>0</v>
      </c>
      <c r="G36" s="354">
        <f t="shared" si="55"/>
        <v>0</v>
      </c>
      <c r="H36" s="354">
        <f t="shared" si="55"/>
        <v>0</v>
      </c>
      <c r="I36" s="354">
        <f t="shared" si="55"/>
        <v>0</v>
      </c>
      <c r="J36" s="354">
        <f t="shared" si="55"/>
        <v>0</v>
      </c>
      <c r="K36" s="354">
        <f t="shared" si="55"/>
        <v>0</v>
      </c>
      <c r="L36" s="354">
        <f t="shared" si="55"/>
        <v>0</v>
      </c>
      <c r="M36" s="354">
        <f t="shared" si="55"/>
        <v>0</v>
      </c>
      <c r="N36" s="354">
        <f t="shared" si="55"/>
        <v>0</v>
      </c>
      <c r="O36" s="354">
        <f t="shared" si="55"/>
        <v>0</v>
      </c>
      <c r="P36" s="354">
        <f t="shared" si="55"/>
        <v>0</v>
      </c>
      <c r="Q36" s="354">
        <f t="shared" si="55"/>
        <v>0</v>
      </c>
      <c r="R36" s="354">
        <f t="shared" si="55"/>
        <v>0</v>
      </c>
      <c r="S36" s="354">
        <f t="shared" si="55"/>
        <v>0</v>
      </c>
      <c r="T36" s="354">
        <f t="shared" si="55"/>
        <v>0</v>
      </c>
      <c r="U36" s="354">
        <f t="shared" si="55"/>
        <v>0</v>
      </c>
      <c r="V36" s="354">
        <f t="shared" si="55"/>
        <v>0</v>
      </c>
      <c r="W36" s="354">
        <f t="shared" si="55"/>
        <v>0</v>
      </c>
      <c r="X36" s="354">
        <f t="shared" si="55"/>
        <v>0</v>
      </c>
      <c r="Y36" s="354">
        <f t="shared" si="55"/>
        <v>0</v>
      </c>
      <c r="Z36" s="354">
        <f t="shared" si="55"/>
        <v>0</v>
      </c>
      <c r="AA36" s="354">
        <f t="shared" si="55"/>
        <v>0</v>
      </c>
      <c r="AB36" s="354">
        <f t="shared" si="55"/>
        <v>0</v>
      </c>
      <c r="AC36" s="354">
        <f t="shared" si="55"/>
        <v>0</v>
      </c>
      <c r="AD36" s="354">
        <f t="shared" si="55"/>
        <v>0</v>
      </c>
      <c r="AE36" s="354">
        <f t="shared" si="55"/>
        <v>0</v>
      </c>
      <c r="AF36" s="354">
        <f t="shared" si="55"/>
        <v>0</v>
      </c>
      <c r="AG36" s="354">
        <f t="shared" si="55"/>
        <v>0</v>
      </c>
      <c r="AH36" s="354">
        <f t="shared" si="55"/>
        <v>0</v>
      </c>
      <c r="AI36" s="354">
        <f t="shared" si="55"/>
        <v>0</v>
      </c>
      <c r="AJ36" s="354">
        <f t="shared" si="55"/>
        <v>0</v>
      </c>
      <c r="AK36" s="354">
        <f t="shared" si="55"/>
        <v>0</v>
      </c>
      <c r="AL36" s="354">
        <f t="shared" si="55"/>
        <v>0</v>
      </c>
      <c r="AM36" s="173"/>
      <c r="AN36" s="354">
        <f t="shared" si="49"/>
        <v>0</v>
      </c>
      <c r="AO36" s="354">
        <f t="shared" si="49"/>
        <v>0</v>
      </c>
      <c r="AP36" s="354">
        <f t="shared" si="49"/>
        <v>0</v>
      </c>
      <c r="AQ36" s="354">
        <f t="shared" si="49"/>
        <v>0</v>
      </c>
      <c r="AR36" s="354">
        <f t="shared" si="49"/>
        <v>0</v>
      </c>
      <c r="AS36" s="354">
        <f t="shared" si="49"/>
        <v>0</v>
      </c>
      <c r="AT36" s="354">
        <f t="shared" si="49"/>
        <v>0</v>
      </c>
      <c r="AU36" s="354">
        <f t="shared" si="49"/>
        <v>0</v>
      </c>
      <c r="AV36" s="354">
        <f t="shared" si="49"/>
        <v>0</v>
      </c>
      <c r="AW36" s="354">
        <f t="shared" si="49"/>
        <v>0</v>
      </c>
      <c r="AX36" s="354">
        <f t="shared" si="49"/>
        <v>0</v>
      </c>
      <c r="AY36" s="354">
        <f t="shared" si="49"/>
        <v>0</v>
      </c>
      <c r="AZ36" s="173"/>
      <c r="BA36" s="354">
        <f t="shared" si="43"/>
        <v>0</v>
      </c>
      <c r="BB36" s="418" t="str">
        <f t="shared" si="50"/>
        <v/>
      </c>
      <c r="BC36" s="354">
        <f t="shared" si="44"/>
        <v>0</v>
      </c>
      <c r="BD36" s="418" t="str">
        <f t="shared" si="45"/>
        <v/>
      </c>
      <c r="BE36" s="354">
        <f t="shared" si="46"/>
        <v>0</v>
      </c>
      <c r="BF36" s="418" t="str">
        <f t="shared" si="47"/>
        <v/>
      </c>
    </row>
    <row r="37" spans="2:58" ht="15.75">
      <c r="B37" s="165" t="s">
        <v>517</v>
      </c>
      <c r="C37" s="355">
        <f t="shared" ref="C37:AL37" ca="1" si="56">-C11+C24</f>
        <v>0</v>
      </c>
      <c r="D37" s="355">
        <f t="shared" ca="1" si="56"/>
        <v>0</v>
      </c>
      <c r="E37" s="355">
        <f t="shared" ca="1" si="56"/>
        <v>0</v>
      </c>
      <c r="F37" s="355">
        <f t="shared" ca="1" si="56"/>
        <v>0</v>
      </c>
      <c r="G37" s="355">
        <f t="shared" ca="1" si="56"/>
        <v>0</v>
      </c>
      <c r="H37" s="355">
        <f t="shared" ca="1" si="56"/>
        <v>0</v>
      </c>
      <c r="I37" s="355">
        <f t="shared" ca="1" si="56"/>
        <v>0</v>
      </c>
      <c r="J37" s="355">
        <f t="shared" ca="1" si="56"/>
        <v>0</v>
      </c>
      <c r="K37" s="355">
        <f t="shared" ca="1" si="56"/>
        <v>0</v>
      </c>
      <c r="L37" s="355">
        <f t="shared" ca="1" si="56"/>
        <v>0</v>
      </c>
      <c r="M37" s="355">
        <f t="shared" ca="1" si="56"/>
        <v>0</v>
      </c>
      <c r="N37" s="355">
        <f t="shared" ca="1" si="56"/>
        <v>0</v>
      </c>
      <c r="O37" s="355">
        <f t="shared" ca="1" si="56"/>
        <v>0</v>
      </c>
      <c r="P37" s="355">
        <f t="shared" ca="1" si="56"/>
        <v>0</v>
      </c>
      <c r="Q37" s="355">
        <f t="shared" ca="1" si="56"/>
        <v>0</v>
      </c>
      <c r="R37" s="355">
        <f t="shared" ca="1" si="56"/>
        <v>0</v>
      </c>
      <c r="S37" s="355">
        <f t="shared" ca="1" si="56"/>
        <v>0</v>
      </c>
      <c r="T37" s="355">
        <f t="shared" ca="1" si="56"/>
        <v>0</v>
      </c>
      <c r="U37" s="355">
        <f t="shared" ca="1" si="56"/>
        <v>0</v>
      </c>
      <c r="V37" s="355">
        <f t="shared" ca="1" si="56"/>
        <v>0</v>
      </c>
      <c r="W37" s="355">
        <f t="shared" ca="1" si="56"/>
        <v>0</v>
      </c>
      <c r="X37" s="355">
        <f t="shared" ca="1" si="56"/>
        <v>0</v>
      </c>
      <c r="Y37" s="355">
        <f t="shared" ca="1" si="56"/>
        <v>0</v>
      </c>
      <c r="Z37" s="355">
        <f t="shared" ca="1" si="56"/>
        <v>0</v>
      </c>
      <c r="AA37" s="355">
        <f t="shared" ca="1" si="56"/>
        <v>0</v>
      </c>
      <c r="AB37" s="355">
        <f t="shared" ca="1" si="56"/>
        <v>0</v>
      </c>
      <c r="AC37" s="355">
        <f t="shared" ca="1" si="56"/>
        <v>0</v>
      </c>
      <c r="AD37" s="355">
        <f t="shared" ca="1" si="56"/>
        <v>0</v>
      </c>
      <c r="AE37" s="355">
        <f t="shared" ca="1" si="56"/>
        <v>0</v>
      </c>
      <c r="AF37" s="355">
        <f t="shared" ca="1" si="56"/>
        <v>0</v>
      </c>
      <c r="AG37" s="355">
        <f t="shared" ca="1" si="56"/>
        <v>0</v>
      </c>
      <c r="AH37" s="355">
        <f t="shared" ca="1" si="56"/>
        <v>0</v>
      </c>
      <c r="AI37" s="355">
        <f t="shared" ca="1" si="56"/>
        <v>0</v>
      </c>
      <c r="AJ37" s="355">
        <f t="shared" ca="1" si="56"/>
        <v>0</v>
      </c>
      <c r="AK37" s="355">
        <f t="shared" ca="1" si="56"/>
        <v>0</v>
      </c>
      <c r="AL37" s="355">
        <f t="shared" ca="1" si="56"/>
        <v>0</v>
      </c>
      <c r="AM37" s="165"/>
      <c r="AN37" s="355">
        <f t="shared" ca="1" si="49"/>
        <v>0</v>
      </c>
      <c r="AO37" s="355">
        <f t="shared" ca="1" si="49"/>
        <v>0</v>
      </c>
      <c r="AP37" s="355">
        <f t="shared" ca="1" si="49"/>
        <v>0</v>
      </c>
      <c r="AQ37" s="355">
        <f t="shared" ca="1" si="49"/>
        <v>0</v>
      </c>
      <c r="AR37" s="355">
        <f t="shared" ca="1" si="49"/>
        <v>0</v>
      </c>
      <c r="AS37" s="355">
        <f t="shared" ca="1" si="49"/>
        <v>0</v>
      </c>
      <c r="AT37" s="355">
        <f t="shared" ca="1" si="49"/>
        <v>0</v>
      </c>
      <c r="AU37" s="355">
        <f t="shared" ca="1" si="49"/>
        <v>0</v>
      </c>
      <c r="AV37" s="355">
        <f t="shared" ca="1" si="49"/>
        <v>0</v>
      </c>
      <c r="AW37" s="355">
        <f t="shared" ca="1" si="49"/>
        <v>0</v>
      </c>
      <c r="AX37" s="355">
        <f t="shared" ca="1" si="49"/>
        <v>0</v>
      </c>
      <c r="AY37" s="355">
        <f t="shared" ca="1" si="49"/>
        <v>0</v>
      </c>
      <c r="AZ37" s="165"/>
      <c r="BA37" s="355">
        <f t="shared" ca="1" si="43"/>
        <v>0</v>
      </c>
      <c r="BB37" s="418" t="str">
        <f t="shared" ca="1" si="50"/>
        <v/>
      </c>
      <c r="BC37" s="355">
        <f t="shared" ca="1" si="44"/>
        <v>0</v>
      </c>
      <c r="BD37" s="418" t="str">
        <f t="shared" ca="1" si="45"/>
        <v/>
      </c>
      <c r="BE37" s="355">
        <f t="shared" ca="1" si="46"/>
        <v>0</v>
      </c>
      <c r="BF37" s="418" t="str">
        <f t="shared" ca="1" si="47"/>
        <v/>
      </c>
    </row>
    <row r="38" spans="2:58" ht="15.75">
      <c r="B38" s="165" t="s">
        <v>118</v>
      </c>
      <c r="C38" s="355">
        <f t="shared" ref="C38:AL38" ca="1" si="57">-C12+C25</f>
        <v>0</v>
      </c>
      <c r="D38" s="355">
        <f t="shared" ca="1" si="57"/>
        <v>0</v>
      </c>
      <c r="E38" s="355">
        <f t="shared" ca="1" si="57"/>
        <v>0</v>
      </c>
      <c r="F38" s="355">
        <f t="shared" ca="1" si="57"/>
        <v>0</v>
      </c>
      <c r="G38" s="355">
        <f t="shared" ca="1" si="57"/>
        <v>0</v>
      </c>
      <c r="H38" s="355">
        <f t="shared" ca="1" si="57"/>
        <v>0</v>
      </c>
      <c r="I38" s="355">
        <f t="shared" ca="1" si="57"/>
        <v>0</v>
      </c>
      <c r="J38" s="355">
        <f t="shared" ca="1" si="57"/>
        <v>0</v>
      </c>
      <c r="K38" s="355">
        <f t="shared" ca="1" si="57"/>
        <v>0</v>
      </c>
      <c r="L38" s="355">
        <f t="shared" ca="1" si="57"/>
        <v>0</v>
      </c>
      <c r="M38" s="355">
        <f t="shared" ca="1" si="57"/>
        <v>0</v>
      </c>
      <c r="N38" s="355">
        <f t="shared" ca="1" si="57"/>
        <v>0</v>
      </c>
      <c r="O38" s="355">
        <f t="shared" ca="1" si="57"/>
        <v>0</v>
      </c>
      <c r="P38" s="355">
        <f t="shared" ca="1" si="57"/>
        <v>0</v>
      </c>
      <c r="Q38" s="355">
        <f t="shared" ca="1" si="57"/>
        <v>0</v>
      </c>
      <c r="R38" s="355">
        <f t="shared" ca="1" si="57"/>
        <v>0</v>
      </c>
      <c r="S38" s="355">
        <f t="shared" ca="1" si="57"/>
        <v>0</v>
      </c>
      <c r="T38" s="355">
        <f t="shared" ca="1" si="57"/>
        <v>0</v>
      </c>
      <c r="U38" s="355">
        <f t="shared" ca="1" si="57"/>
        <v>0</v>
      </c>
      <c r="V38" s="355">
        <f t="shared" ca="1" si="57"/>
        <v>0</v>
      </c>
      <c r="W38" s="355">
        <f t="shared" ca="1" si="57"/>
        <v>0</v>
      </c>
      <c r="X38" s="355">
        <f t="shared" ca="1" si="57"/>
        <v>0</v>
      </c>
      <c r="Y38" s="355">
        <f t="shared" ca="1" si="57"/>
        <v>0</v>
      </c>
      <c r="Z38" s="355">
        <f t="shared" ca="1" si="57"/>
        <v>0</v>
      </c>
      <c r="AA38" s="355">
        <f t="shared" ca="1" si="57"/>
        <v>0</v>
      </c>
      <c r="AB38" s="355">
        <f t="shared" ca="1" si="57"/>
        <v>0</v>
      </c>
      <c r="AC38" s="355">
        <f t="shared" ca="1" si="57"/>
        <v>0</v>
      </c>
      <c r="AD38" s="355">
        <f t="shared" ca="1" si="57"/>
        <v>0</v>
      </c>
      <c r="AE38" s="355">
        <f t="shared" ca="1" si="57"/>
        <v>0</v>
      </c>
      <c r="AF38" s="355">
        <f t="shared" ca="1" si="57"/>
        <v>0</v>
      </c>
      <c r="AG38" s="355">
        <f t="shared" ca="1" si="57"/>
        <v>0</v>
      </c>
      <c r="AH38" s="355">
        <f t="shared" ca="1" si="57"/>
        <v>0</v>
      </c>
      <c r="AI38" s="355">
        <f t="shared" ca="1" si="57"/>
        <v>0</v>
      </c>
      <c r="AJ38" s="355">
        <f t="shared" ca="1" si="57"/>
        <v>0</v>
      </c>
      <c r="AK38" s="355">
        <f t="shared" ca="1" si="57"/>
        <v>0</v>
      </c>
      <c r="AL38" s="355">
        <f t="shared" ca="1" si="57"/>
        <v>0</v>
      </c>
      <c r="AM38" s="165"/>
      <c r="AN38" s="355">
        <f t="shared" ca="1" si="49"/>
        <v>0</v>
      </c>
      <c r="AO38" s="355">
        <f t="shared" ca="1" si="49"/>
        <v>0</v>
      </c>
      <c r="AP38" s="355">
        <f t="shared" ca="1" si="49"/>
        <v>0</v>
      </c>
      <c r="AQ38" s="355">
        <f t="shared" ca="1" si="49"/>
        <v>0</v>
      </c>
      <c r="AR38" s="355">
        <f t="shared" ca="1" si="49"/>
        <v>0</v>
      </c>
      <c r="AS38" s="355">
        <f t="shared" ca="1" si="49"/>
        <v>0</v>
      </c>
      <c r="AT38" s="355">
        <f t="shared" ca="1" si="49"/>
        <v>0</v>
      </c>
      <c r="AU38" s="355">
        <f t="shared" ca="1" si="49"/>
        <v>0</v>
      </c>
      <c r="AV38" s="355">
        <f t="shared" ca="1" si="49"/>
        <v>0</v>
      </c>
      <c r="AW38" s="355">
        <f t="shared" ca="1" si="49"/>
        <v>0</v>
      </c>
      <c r="AX38" s="355">
        <f t="shared" ca="1" si="49"/>
        <v>0</v>
      </c>
      <c r="AY38" s="355">
        <f t="shared" ca="1" si="49"/>
        <v>0</v>
      </c>
      <c r="AZ38" s="165"/>
      <c r="BA38" s="355">
        <f t="shared" ca="1" si="43"/>
        <v>0</v>
      </c>
      <c r="BB38" s="418" t="str">
        <f t="shared" ca="1" si="50"/>
        <v/>
      </c>
      <c r="BC38" s="355">
        <f t="shared" ca="1" si="44"/>
        <v>0</v>
      </c>
      <c r="BD38" s="418" t="str">
        <f t="shared" ca="1" si="45"/>
        <v/>
      </c>
      <c r="BE38" s="355">
        <f t="shared" ca="1" si="46"/>
        <v>0</v>
      </c>
      <c r="BF38" s="418" t="str">
        <f t="shared" ca="1" si="47"/>
        <v/>
      </c>
    </row>
    <row r="39" spans="2:58" ht="15.75">
      <c r="B39" s="173" t="s">
        <v>512</v>
      </c>
      <c r="C39" s="354">
        <f t="shared" ref="C39:AL39" ca="1" si="58">-C13+C26</f>
        <v>0</v>
      </c>
      <c r="D39" s="354">
        <f t="shared" ca="1" si="58"/>
        <v>0</v>
      </c>
      <c r="E39" s="354">
        <f t="shared" ca="1" si="58"/>
        <v>0</v>
      </c>
      <c r="F39" s="354">
        <f t="shared" ca="1" si="58"/>
        <v>0</v>
      </c>
      <c r="G39" s="354">
        <f t="shared" ca="1" si="58"/>
        <v>0</v>
      </c>
      <c r="H39" s="354">
        <f t="shared" ca="1" si="58"/>
        <v>0</v>
      </c>
      <c r="I39" s="354">
        <f t="shared" ca="1" si="58"/>
        <v>0</v>
      </c>
      <c r="J39" s="354">
        <f t="shared" ca="1" si="58"/>
        <v>0</v>
      </c>
      <c r="K39" s="354">
        <f t="shared" ca="1" si="58"/>
        <v>0</v>
      </c>
      <c r="L39" s="354">
        <f t="shared" ca="1" si="58"/>
        <v>0</v>
      </c>
      <c r="M39" s="354">
        <f t="shared" ca="1" si="58"/>
        <v>0</v>
      </c>
      <c r="N39" s="354">
        <f t="shared" ca="1" si="58"/>
        <v>0</v>
      </c>
      <c r="O39" s="354">
        <f t="shared" ca="1" si="58"/>
        <v>0</v>
      </c>
      <c r="P39" s="354">
        <f t="shared" ca="1" si="58"/>
        <v>0</v>
      </c>
      <c r="Q39" s="354">
        <f t="shared" ca="1" si="58"/>
        <v>0</v>
      </c>
      <c r="R39" s="354">
        <f t="shared" ca="1" si="58"/>
        <v>0</v>
      </c>
      <c r="S39" s="354">
        <f t="shared" ca="1" si="58"/>
        <v>0</v>
      </c>
      <c r="T39" s="354">
        <f t="shared" ca="1" si="58"/>
        <v>0</v>
      </c>
      <c r="U39" s="354">
        <f t="shared" ca="1" si="58"/>
        <v>0</v>
      </c>
      <c r="V39" s="354">
        <f t="shared" ca="1" si="58"/>
        <v>0</v>
      </c>
      <c r="W39" s="354">
        <f t="shared" ca="1" si="58"/>
        <v>0</v>
      </c>
      <c r="X39" s="354">
        <f t="shared" ca="1" si="58"/>
        <v>0</v>
      </c>
      <c r="Y39" s="354">
        <f t="shared" ca="1" si="58"/>
        <v>0</v>
      </c>
      <c r="Z39" s="354">
        <f t="shared" ca="1" si="58"/>
        <v>0</v>
      </c>
      <c r="AA39" s="354">
        <f t="shared" ca="1" si="58"/>
        <v>0</v>
      </c>
      <c r="AB39" s="354">
        <f t="shared" ca="1" si="58"/>
        <v>0</v>
      </c>
      <c r="AC39" s="354">
        <f t="shared" ca="1" si="58"/>
        <v>0</v>
      </c>
      <c r="AD39" s="354">
        <f t="shared" ca="1" si="58"/>
        <v>0</v>
      </c>
      <c r="AE39" s="354">
        <f t="shared" ca="1" si="58"/>
        <v>0</v>
      </c>
      <c r="AF39" s="354">
        <f t="shared" ca="1" si="58"/>
        <v>0</v>
      </c>
      <c r="AG39" s="354">
        <f t="shared" ca="1" si="58"/>
        <v>0</v>
      </c>
      <c r="AH39" s="354">
        <f t="shared" ca="1" si="58"/>
        <v>0</v>
      </c>
      <c r="AI39" s="354">
        <f t="shared" ca="1" si="58"/>
        <v>0</v>
      </c>
      <c r="AJ39" s="354">
        <f t="shared" ca="1" si="58"/>
        <v>0</v>
      </c>
      <c r="AK39" s="354">
        <f t="shared" ca="1" si="58"/>
        <v>0</v>
      </c>
      <c r="AL39" s="354">
        <f t="shared" ca="1" si="58"/>
        <v>0</v>
      </c>
      <c r="AM39" s="173"/>
      <c r="AN39" s="354">
        <f t="shared" ca="1" si="49"/>
        <v>0</v>
      </c>
      <c r="AO39" s="354">
        <f t="shared" ca="1" si="49"/>
        <v>0</v>
      </c>
      <c r="AP39" s="354">
        <f t="shared" ca="1" si="49"/>
        <v>0</v>
      </c>
      <c r="AQ39" s="354">
        <f t="shared" ca="1" si="49"/>
        <v>0</v>
      </c>
      <c r="AR39" s="354">
        <f t="shared" ca="1" si="49"/>
        <v>0</v>
      </c>
      <c r="AS39" s="354">
        <f t="shared" ca="1" si="49"/>
        <v>0</v>
      </c>
      <c r="AT39" s="354">
        <f t="shared" ca="1" si="49"/>
        <v>0</v>
      </c>
      <c r="AU39" s="354">
        <f t="shared" ca="1" si="49"/>
        <v>0</v>
      </c>
      <c r="AV39" s="354">
        <f t="shared" ca="1" si="49"/>
        <v>0</v>
      </c>
      <c r="AW39" s="354">
        <f t="shared" ca="1" si="49"/>
        <v>0</v>
      </c>
      <c r="AX39" s="354">
        <f t="shared" ca="1" si="49"/>
        <v>0</v>
      </c>
      <c r="AY39" s="354">
        <f t="shared" ca="1" si="49"/>
        <v>0</v>
      </c>
      <c r="AZ39" s="173"/>
      <c r="BA39" s="354">
        <f t="shared" ca="1" si="43"/>
        <v>0</v>
      </c>
      <c r="BB39" s="418" t="str">
        <f t="shared" ca="1" si="50"/>
        <v/>
      </c>
      <c r="BC39" s="354">
        <f t="shared" ca="1" si="44"/>
        <v>0</v>
      </c>
      <c r="BD39" s="418" t="str">
        <f t="shared" ca="1" si="45"/>
        <v/>
      </c>
      <c r="BE39" s="354">
        <f t="shared" ca="1" si="46"/>
        <v>0</v>
      </c>
      <c r="BF39" s="418" t="str">
        <f t="shared" ca="1" si="47"/>
        <v/>
      </c>
    </row>
    <row r="40" spans="2:58" ht="15.75">
      <c r="B40" s="173" t="s">
        <v>513</v>
      </c>
      <c r="C40" s="354">
        <f t="shared" ref="C40:AL40" ca="1" si="59">-C14+C27</f>
        <v>0</v>
      </c>
      <c r="D40" s="354">
        <f t="shared" ca="1" si="59"/>
        <v>0</v>
      </c>
      <c r="E40" s="354">
        <f t="shared" ca="1" si="59"/>
        <v>0</v>
      </c>
      <c r="F40" s="354">
        <f t="shared" ca="1" si="59"/>
        <v>0</v>
      </c>
      <c r="G40" s="354">
        <f t="shared" ca="1" si="59"/>
        <v>0</v>
      </c>
      <c r="H40" s="354">
        <f t="shared" ca="1" si="59"/>
        <v>0</v>
      </c>
      <c r="I40" s="354">
        <f t="shared" ca="1" si="59"/>
        <v>0</v>
      </c>
      <c r="J40" s="354">
        <f t="shared" ca="1" si="59"/>
        <v>0</v>
      </c>
      <c r="K40" s="354">
        <f t="shared" ca="1" si="59"/>
        <v>0</v>
      </c>
      <c r="L40" s="354">
        <f t="shared" ca="1" si="59"/>
        <v>0</v>
      </c>
      <c r="M40" s="354">
        <f t="shared" ca="1" si="59"/>
        <v>0</v>
      </c>
      <c r="N40" s="354">
        <f t="shared" ca="1" si="59"/>
        <v>0</v>
      </c>
      <c r="O40" s="354">
        <f t="shared" ca="1" si="59"/>
        <v>0</v>
      </c>
      <c r="P40" s="354">
        <f t="shared" ca="1" si="59"/>
        <v>0</v>
      </c>
      <c r="Q40" s="354">
        <f t="shared" ca="1" si="59"/>
        <v>0</v>
      </c>
      <c r="R40" s="354">
        <f t="shared" ca="1" si="59"/>
        <v>0</v>
      </c>
      <c r="S40" s="354">
        <f t="shared" ca="1" si="59"/>
        <v>0</v>
      </c>
      <c r="T40" s="354">
        <f t="shared" ca="1" si="59"/>
        <v>0</v>
      </c>
      <c r="U40" s="354">
        <f t="shared" ca="1" si="59"/>
        <v>0</v>
      </c>
      <c r="V40" s="354">
        <f t="shared" ca="1" si="59"/>
        <v>0</v>
      </c>
      <c r="W40" s="354">
        <f t="shared" ca="1" si="59"/>
        <v>0</v>
      </c>
      <c r="X40" s="354">
        <f t="shared" ca="1" si="59"/>
        <v>0</v>
      </c>
      <c r="Y40" s="354">
        <f t="shared" ca="1" si="59"/>
        <v>0</v>
      </c>
      <c r="Z40" s="354">
        <f t="shared" ca="1" si="59"/>
        <v>0</v>
      </c>
      <c r="AA40" s="354">
        <f t="shared" ca="1" si="59"/>
        <v>0</v>
      </c>
      <c r="AB40" s="354">
        <f t="shared" ca="1" si="59"/>
        <v>0</v>
      </c>
      <c r="AC40" s="354">
        <f t="shared" ca="1" si="59"/>
        <v>0</v>
      </c>
      <c r="AD40" s="354">
        <f t="shared" ca="1" si="59"/>
        <v>0</v>
      </c>
      <c r="AE40" s="354">
        <f t="shared" ca="1" si="59"/>
        <v>0</v>
      </c>
      <c r="AF40" s="354">
        <f t="shared" ca="1" si="59"/>
        <v>0</v>
      </c>
      <c r="AG40" s="354">
        <f t="shared" ca="1" si="59"/>
        <v>0</v>
      </c>
      <c r="AH40" s="354">
        <f t="shared" ca="1" si="59"/>
        <v>0</v>
      </c>
      <c r="AI40" s="354">
        <f t="shared" ca="1" si="59"/>
        <v>0</v>
      </c>
      <c r="AJ40" s="354">
        <f t="shared" ca="1" si="59"/>
        <v>0</v>
      </c>
      <c r="AK40" s="354">
        <f t="shared" ca="1" si="59"/>
        <v>0</v>
      </c>
      <c r="AL40" s="354">
        <f t="shared" ca="1" si="59"/>
        <v>0</v>
      </c>
      <c r="AM40" s="173"/>
      <c r="AN40" s="354">
        <f t="shared" ca="1" si="49"/>
        <v>0</v>
      </c>
      <c r="AO40" s="354">
        <f t="shared" ca="1" si="49"/>
        <v>0</v>
      </c>
      <c r="AP40" s="354">
        <f t="shared" ca="1" si="49"/>
        <v>0</v>
      </c>
      <c r="AQ40" s="354">
        <f t="shared" ca="1" si="49"/>
        <v>0</v>
      </c>
      <c r="AR40" s="354">
        <f t="shared" ca="1" si="49"/>
        <v>0</v>
      </c>
      <c r="AS40" s="354">
        <f t="shared" ca="1" si="49"/>
        <v>0</v>
      </c>
      <c r="AT40" s="354">
        <f t="shared" ca="1" si="49"/>
        <v>0</v>
      </c>
      <c r="AU40" s="354">
        <f t="shared" ca="1" si="49"/>
        <v>0</v>
      </c>
      <c r="AV40" s="354">
        <f t="shared" ca="1" si="49"/>
        <v>0</v>
      </c>
      <c r="AW40" s="354">
        <f t="shared" ca="1" si="49"/>
        <v>0</v>
      </c>
      <c r="AX40" s="354">
        <f t="shared" ca="1" si="49"/>
        <v>0</v>
      </c>
      <c r="AY40" s="354">
        <f t="shared" ca="1" si="49"/>
        <v>0</v>
      </c>
      <c r="AZ40" s="173"/>
      <c r="BA40" s="354">
        <f t="shared" ca="1" si="43"/>
        <v>0</v>
      </c>
      <c r="BB40" s="418" t="str">
        <f t="shared" ca="1" si="50"/>
        <v/>
      </c>
      <c r="BC40" s="354">
        <f t="shared" ca="1" si="44"/>
        <v>0</v>
      </c>
      <c r="BD40" s="418" t="str">
        <f t="shared" ca="1" si="45"/>
        <v/>
      </c>
      <c r="BE40" s="354">
        <f t="shared" ca="1" si="46"/>
        <v>0</v>
      </c>
      <c r="BF40" s="418" t="str">
        <f t="shared" ca="1" si="47"/>
        <v/>
      </c>
    </row>
    <row r="42" spans="2:58" ht="54" customHeight="1">
      <c r="B42" s="115" t="s">
        <v>807</v>
      </c>
      <c r="AN42" s="474" t="s">
        <v>808</v>
      </c>
    </row>
    <row r="43" spans="2:58" ht="15.75">
      <c r="B43" s="698" t="str">
        <f t="shared" ref="B43:AL43" si="60">B3</f>
        <v>Cuenta de Resultados Presupuesto</v>
      </c>
      <c r="C43" s="697">
        <f t="shared" si="60"/>
        <v>46113</v>
      </c>
      <c r="D43" s="467">
        <f t="shared" si="60"/>
        <v>46143</v>
      </c>
      <c r="E43" s="467">
        <f t="shared" si="60"/>
        <v>46174</v>
      </c>
      <c r="F43" s="467">
        <f t="shared" si="60"/>
        <v>46204</v>
      </c>
      <c r="G43" s="467">
        <f t="shared" si="60"/>
        <v>46235</v>
      </c>
      <c r="H43" s="467">
        <f t="shared" si="60"/>
        <v>46266</v>
      </c>
      <c r="I43" s="467">
        <f t="shared" si="60"/>
        <v>46296</v>
      </c>
      <c r="J43" s="467">
        <f t="shared" si="60"/>
        <v>46327</v>
      </c>
      <c r="K43" s="467">
        <f t="shared" si="60"/>
        <v>46357</v>
      </c>
      <c r="L43" s="467">
        <f t="shared" si="60"/>
        <v>46388</v>
      </c>
      <c r="M43" s="467">
        <f t="shared" si="60"/>
        <v>46419</v>
      </c>
      <c r="N43" s="467">
        <f t="shared" si="60"/>
        <v>46447</v>
      </c>
      <c r="O43" s="467">
        <f t="shared" si="60"/>
        <v>46478</v>
      </c>
      <c r="P43" s="467">
        <f t="shared" si="60"/>
        <v>46508</v>
      </c>
      <c r="Q43" s="467">
        <f t="shared" si="60"/>
        <v>46539</v>
      </c>
      <c r="R43" s="467">
        <f t="shared" si="60"/>
        <v>46569</v>
      </c>
      <c r="S43" s="467">
        <f t="shared" si="60"/>
        <v>46600</v>
      </c>
      <c r="T43" s="467">
        <f t="shared" si="60"/>
        <v>46631</v>
      </c>
      <c r="U43" s="467">
        <f t="shared" si="60"/>
        <v>46661</v>
      </c>
      <c r="V43" s="467">
        <f t="shared" si="60"/>
        <v>46692</v>
      </c>
      <c r="W43" s="467">
        <f t="shared" si="60"/>
        <v>46722</v>
      </c>
      <c r="X43" s="467">
        <f t="shared" si="60"/>
        <v>46753</v>
      </c>
      <c r="Y43" s="467">
        <f t="shared" si="60"/>
        <v>46784</v>
      </c>
      <c r="Z43" s="467">
        <f t="shared" si="60"/>
        <v>46813</v>
      </c>
      <c r="AA43" s="467">
        <f t="shared" si="60"/>
        <v>46844</v>
      </c>
      <c r="AB43" s="467">
        <f t="shared" si="60"/>
        <v>46874</v>
      </c>
      <c r="AC43" s="467">
        <f t="shared" si="60"/>
        <v>46905</v>
      </c>
      <c r="AD43" s="467">
        <f t="shared" si="60"/>
        <v>46935</v>
      </c>
      <c r="AE43" s="467">
        <f t="shared" si="60"/>
        <v>46966</v>
      </c>
      <c r="AF43" s="467">
        <f t="shared" si="60"/>
        <v>46997</v>
      </c>
      <c r="AG43" s="467">
        <f t="shared" si="60"/>
        <v>47027</v>
      </c>
      <c r="AH43" s="467">
        <f t="shared" si="60"/>
        <v>47058</v>
      </c>
      <c r="AI43" s="467">
        <f t="shared" si="60"/>
        <v>47088</v>
      </c>
      <c r="AJ43" s="467">
        <f t="shared" si="60"/>
        <v>47119</v>
      </c>
      <c r="AK43" s="467">
        <f t="shared" si="60"/>
        <v>47150</v>
      </c>
      <c r="AL43" s="467">
        <f t="shared" si="60"/>
        <v>47178</v>
      </c>
      <c r="AN43" s="693" t="e">
        <f>+#REF!</f>
        <v>#REF!</v>
      </c>
    </row>
    <row r="44" spans="2:58" ht="15.75">
      <c r="B44" s="699" t="str">
        <f t="shared" ref="B44:C54" si="61">B4</f>
        <v>Ventas</v>
      </c>
      <c r="C44" s="352">
        <f t="shared" si="61"/>
        <v>0</v>
      </c>
      <c r="D44" s="352">
        <f>SUM($C4:D4)</f>
        <v>0</v>
      </c>
      <c r="E44" s="352">
        <f>SUM($C4:E4)</f>
        <v>0</v>
      </c>
      <c r="F44" s="352">
        <f>SUM($C4:F4)</f>
        <v>0</v>
      </c>
      <c r="G44" s="352">
        <f>SUM($C4:G4)</f>
        <v>0</v>
      </c>
      <c r="H44" s="352">
        <f>SUM($C4:H4)</f>
        <v>0</v>
      </c>
      <c r="I44" s="352">
        <f>SUM($C4:I4)</f>
        <v>0</v>
      </c>
      <c r="J44" s="352">
        <f>SUM($C4:J4)</f>
        <v>0</v>
      </c>
      <c r="K44" s="352">
        <f>SUM($C4:K4)</f>
        <v>0</v>
      </c>
      <c r="L44" s="352">
        <f>SUM($C4:L4)</f>
        <v>0</v>
      </c>
      <c r="M44" s="352">
        <f>SUM($C4:M4)</f>
        <v>0</v>
      </c>
      <c r="N44" s="352">
        <f>SUM($C4:N4)</f>
        <v>0</v>
      </c>
      <c r="O44" s="352">
        <f>SUM($C4:O4)</f>
        <v>0</v>
      </c>
      <c r="P44" s="352">
        <f>SUM($C4:P4)</f>
        <v>0</v>
      </c>
      <c r="Q44" s="352">
        <f>SUM($C4:Q4)</f>
        <v>0</v>
      </c>
      <c r="R44" s="352">
        <f>SUM($C4:R4)</f>
        <v>0</v>
      </c>
      <c r="S44" s="352">
        <f>SUM($C4:S4)</f>
        <v>0</v>
      </c>
      <c r="T44" s="352">
        <f>SUM($C4:T4)</f>
        <v>0</v>
      </c>
      <c r="U44" s="352">
        <f>SUM($C4:U4)</f>
        <v>0</v>
      </c>
      <c r="V44" s="352">
        <f>SUM($C4:V4)</f>
        <v>0</v>
      </c>
      <c r="W44" s="352">
        <f>SUM($C4:W4)</f>
        <v>0</v>
      </c>
      <c r="X44" s="352">
        <f>SUM($C4:X4)</f>
        <v>0</v>
      </c>
      <c r="Y44" s="352">
        <f>SUM($C4:Y4)</f>
        <v>0</v>
      </c>
      <c r="Z44" s="352">
        <f>SUM($C4:Z4)</f>
        <v>0</v>
      </c>
      <c r="AA44" s="352">
        <f>SUM($C4:AA4)</f>
        <v>0</v>
      </c>
      <c r="AB44" s="352">
        <f>SUM($C4:AB4)</f>
        <v>0</v>
      </c>
      <c r="AC44" s="352">
        <f>SUM($C4:AC4)</f>
        <v>0</v>
      </c>
      <c r="AD44" s="352">
        <f>SUM($C4:AD4)</f>
        <v>0</v>
      </c>
      <c r="AE44" s="352">
        <f>SUM($C4:AE4)</f>
        <v>0</v>
      </c>
      <c r="AF44" s="352">
        <f>SUM($C4:AF4)</f>
        <v>0</v>
      </c>
      <c r="AG44" s="352">
        <f>SUM($C4:AG4)</f>
        <v>0</v>
      </c>
      <c r="AH44" s="352">
        <f>SUM($C4:AH4)</f>
        <v>0</v>
      </c>
      <c r="AI44" s="352">
        <f>SUM($C4:AI4)</f>
        <v>0</v>
      </c>
      <c r="AJ44" s="352">
        <f>SUM($C4:AJ4)</f>
        <v>0</v>
      </c>
      <c r="AK44" s="352">
        <f>SUM($C4:AK4)</f>
        <v>0</v>
      </c>
      <c r="AL44" s="352">
        <f>SUM($C4:AL4)</f>
        <v>0</v>
      </c>
      <c r="AN44" s="694" t="e">
        <f>HLOOKUP(AN$43,$C$43:$AL$54,2,0)</f>
        <v>#REF!</v>
      </c>
    </row>
    <row r="45" spans="2:58" ht="15.75">
      <c r="B45" s="699" t="str">
        <f t="shared" si="61"/>
        <v>Coste de compras</v>
      </c>
      <c r="C45" s="352">
        <f t="shared" si="61"/>
        <v>0</v>
      </c>
      <c r="D45" s="352">
        <f>SUM($C5:D5)</f>
        <v>0</v>
      </c>
      <c r="E45" s="352">
        <f>SUM($C5:E5)</f>
        <v>0</v>
      </c>
      <c r="F45" s="352">
        <f>SUM($C5:F5)</f>
        <v>0</v>
      </c>
      <c r="G45" s="352">
        <f>SUM($C5:G5)</f>
        <v>0</v>
      </c>
      <c r="H45" s="352">
        <f>SUM($C5:H5)</f>
        <v>0</v>
      </c>
      <c r="I45" s="352">
        <f>SUM($C5:I5)</f>
        <v>0</v>
      </c>
      <c r="J45" s="352">
        <f>SUM($C5:J5)</f>
        <v>0</v>
      </c>
      <c r="K45" s="352">
        <f>SUM($C5:K5)</f>
        <v>0</v>
      </c>
      <c r="L45" s="352">
        <f>SUM($C5:L5)</f>
        <v>0</v>
      </c>
      <c r="M45" s="352">
        <f>SUM($C5:M5)</f>
        <v>0</v>
      </c>
      <c r="N45" s="352">
        <f>SUM($C5:N5)</f>
        <v>0</v>
      </c>
      <c r="O45" s="352">
        <f>SUM($C5:O5)</f>
        <v>0</v>
      </c>
      <c r="P45" s="352">
        <f>SUM($C5:P5)</f>
        <v>0</v>
      </c>
      <c r="Q45" s="352">
        <f>SUM($C5:Q5)</f>
        <v>0</v>
      </c>
      <c r="R45" s="352">
        <f>SUM($C5:R5)</f>
        <v>0</v>
      </c>
      <c r="S45" s="352">
        <f>SUM($C5:S5)</f>
        <v>0</v>
      </c>
      <c r="T45" s="352">
        <f>SUM($C5:T5)</f>
        <v>0</v>
      </c>
      <c r="U45" s="352">
        <f>SUM($C5:U5)</f>
        <v>0</v>
      </c>
      <c r="V45" s="352">
        <f>SUM($C5:V5)</f>
        <v>0</v>
      </c>
      <c r="W45" s="352">
        <f>SUM($C5:W5)</f>
        <v>0</v>
      </c>
      <c r="X45" s="352">
        <f>SUM($C5:X5)</f>
        <v>0</v>
      </c>
      <c r="Y45" s="352">
        <f>SUM($C5:Y5)</f>
        <v>0</v>
      </c>
      <c r="Z45" s="352">
        <f>SUM($C5:Z5)</f>
        <v>0</v>
      </c>
      <c r="AA45" s="352">
        <f>SUM($C5:AA5)</f>
        <v>0</v>
      </c>
      <c r="AB45" s="352">
        <f>SUM($C5:AB5)</f>
        <v>0</v>
      </c>
      <c r="AC45" s="352">
        <f>SUM($C5:AC5)</f>
        <v>0</v>
      </c>
      <c r="AD45" s="352">
        <f>SUM($C5:AD5)</f>
        <v>0</v>
      </c>
      <c r="AE45" s="352">
        <f>SUM($C5:AE5)</f>
        <v>0</v>
      </c>
      <c r="AF45" s="352">
        <f>SUM($C5:AF5)</f>
        <v>0</v>
      </c>
      <c r="AG45" s="352">
        <f>SUM($C5:AG5)</f>
        <v>0</v>
      </c>
      <c r="AH45" s="352">
        <f>SUM($C5:AH5)</f>
        <v>0</v>
      </c>
      <c r="AI45" s="352">
        <f>SUM($C5:AI5)</f>
        <v>0</v>
      </c>
      <c r="AJ45" s="352">
        <f>SUM($C5:AJ5)</f>
        <v>0</v>
      </c>
      <c r="AK45" s="352">
        <f>SUM($C5:AK5)</f>
        <v>0</v>
      </c>
      <c r="AL45" s="352">
        <f>SUM($C5:AL5)</f>
        <v>0</v>
      </c>
      <c r="AN45" s="694" t="e">
        <f>HLOOKUP(AN$43,$C$43:$AL$54,3,0)</f>
        <v>#REF!</v>
      </c>
    </row>
    <row r="46" spans="2:58" ht="15.75">
      <c r="B46" s="700" t="str">
        <f t="shared" si="61"/>
        <v>MARGEN BRUTO</v>
      </c>
      <c r="C46" s="354">
        <f t="shared" si="61"/>
        <v>0</v>
      </c>
      <c r="D46" s="354">
        <f>SUM($C6:D6)</f>
        <v>0</v>
      </c>
      <c r="E46" s="354">
        <f>SUM($C6:E6)</f>
        <v>0</v>
      </c>
      <c r="F46" s="354">
        <f>SUM($C6:F6)</f>
        <v>0</v>
      </c>
      <c r="G46" s="354">
        <f>SUM($C6:G6)</f>
        <v>0</v>
      </c>
      <c r="H46" s="354">
        <f>SUM($C6:H6)</f>
        <v>0</v>
      </c>
      <c r="I46" s="354">
        <f>SUM($C6:I6)</f>
        <v>0</v>
      </c>
      <c r="J46" s="354">
        <f>SUM($C6:J6)</f>
        <v>0</v>
      </c>
      <c r="K46" s="354">
        <f>SUM($C6:K6)</f>
        <v>0</v>
      </c>
      <c r="L46" s="354">
        <f>SUM($C6:L6)</f>
        <v>0</v>
      </c>
      <c r="M46" s="354">
        <f>SUM($C6:M6)</f>
        <v>0</v>
      </c>
      <c r="N46" s="354">
        <f>SUM($C6:N6)</f>
        <v>0</v>
      </c>
      <c r="O46" s="354">
        <f>SUM($C6:O6)</f>
        <v>0</v>
      </c>
      <c r="P46" s="354">
        <f>SUM($C6:P6)</f>
        <v>0</v>
      </c>
      <c r="Q46" s="354">
        <f>SUM($C6:Q6)</f>
        <v>0</v>
      </c>
      <c r="R46" s="354">
        <f>SUM($C6:R6)</f>
        <v>0</v>
      </c>
      <c r="S46" s="354">
        <f>SUM($C6:S6)</f>
        <v>0</v>
      </c>
      <c r="T46" s="354">
        <f>SUM($C6:T6)</f>
        <v>0</v>
      </c>
      <c r="U46" s="354">
        <f>SUM($C6:U6)</f>
        <v>0</v>
      </c>
      <c r="V46" s="354">
        <f>SUM($C6:V6)</f>
        <v>0</v>
      </c>
      <c r="W46" s="354">
        <f>SUM($C6:W6)</f>
        <v>0</v>
      </c>
      <c r="X46" s="354">
        <f>SUM($C6:X6)</f>
        <v>0</v>
      </c>
      <c r="Y46" s="354">
        <f>SUM($C6:Y6)</f>
        <v>0</v>
      </c>
      <c r="Z46" s="354">
        <f>SUM($C6:Z6)</f>
        <v>0</v>
      </c>
      <c r="AA46" s="354">
        <f>SUM($C6:AA6)</f>
        <v>0</v>
      </c>
      <c r="AB46" s="354">
        <f>SUM($C6:AB6)</f>
        <v>0</v>
      </c>
      <c r="AC46" s="354">
        <f>SUM($C6:AC6)</f>
        <v>0</v>
      </c>
      <c r="AD46" s="354">
        <f>SUM($C6:AD6)</f>
        <v>0</v>
      </c>
      <c r="AE46" s="354">
        <f>SUM($C6:AE6)</f>
        <v>0</v>
      </c>
      <c r="AF46" s="354">
        <f>SUM($C6:AF6)</f>
        <v>0</v>
      </c>
      <c r="AG46" s="354">
        <f>SUM($C6:AG6)</f>
        <v>0</v>
      </c>
      <c r="AH46" s="354">
        <f>SUM($C6:AH6)</f>
        <v>0</v>
      </c>
      <c r="AI46" s="354">
        <f>SUM($C6:AI6)</f>
        <v>0</v>
      </c>
      <c r="AJ46" s="354">
        <f>SUM($C6:AJ6)</f>
        <v>0</v>
      </c>
      <c r="AK46" s="354">
        <f>SUM($C6:AK6)</f>
        <v>0</v>
      </c>
      <c r="AL46" s="354">
        <f>SUM($C6:AL6)</f>
        <v>0</v>
      </c>
      <c r="AN46" s="695" t="e">
        <f>HLOOKUP(AN$43,$C$43:$AL$54,4,0)</f>
        <v>#REF!</v>
      </c>
    </row>
    <row r="47" spans="2:58" ht="15.75">
      <c r="B47" s="699" t="str">
        <f t="shared" si="61"/>
        <v>Coste de personal</v>
      </c>
      <c r="C47" s="352">
        <f t="shared" si="61"/>
        <v>0</v>
      </c>
      <c r="D47" s="352">
        <f>SUM($C7:D7)</f>
        <v>0</v>
      </c>
      <c r="E47" s="352">
        <f>SUM($C7:E7)</f>
        <v>0</v>
      </c>
      <c r="F47" s="352">
        <f>SUM($C7:F7)</f>
        <v>0</v>
      </c>
      <c r="G47" s="352">
        <f>SUM($C7:G7)</f>
        <v>0</v>
      </c>
      <c r="H47" s="352">
        <f>SUM($C7:H7)</f>
        <v>0</v>
      </c>
      <c r="I47" s="352">
        <f>SUM($C7:I7)</f>
        <v>0</v>
      </c>
      <c r="J47" s="352">
        <f>SUM($C7:J7)</f>
        <v>0</v>
      </c>
      <c r="K47" s="352">
        <f>SUM($C7:K7)</f>
        <v>0</v>
      </c>
      <c r="L47" s="352">
        <f>SUM($C7:L7)</f>
        <v>0</v>
      </c>
      <c r="M47" s="352">
        <f>SUM($C7:M7)</f>
        <v>0</v>
      </c>
      <c r="N47" s="352">
        <f>SUM($C7:N7)</f>
        <v>0</v>
      </c>
      <c r="O47" s="352">
        <f>SUM($C7:O7)</f>
        <v>0</v>
      </c>
      <c r="P47" s="352">
        <f>SUM($C7:P7)</f>
        <v>0</v>
      </c>
      <c r="Q47" s="352">
        <f>SUM($C7:Q7)</f>
        <v>0</v>
      </c>
      <c r="R47" s="352">
        <f>SUM($C7:R7)</f>
        <v>0</v>
      </c>
      <c r="S47" s="352">
        <f>SUM($C7:S7)</f>
        <v>0</v>
      </c>
      <c r="T47" s="352">
        <f>SUM($C7:T7)</f>
        <v>0</v>
      </c>
      <c r="U47" s="352">
        <f>SUM($C7:U7)</f>
        <v>0</v>
      </c>
      <c r="V47" s="352">
        <f>SUM($C7:V7)</f>
        <v>0</v>
      </c>
      <c r="W47" s="352">
        <f>SUM($C7:W7)</f>
        <v>0</v>
      </c>
      <c r="X47" s="352">
        <f>SUM($C7:X7)</f>
        <v>0</v>
      </c>
      <c r="Y47" s="352">
        <f>SUM($C7:Y7)</f>
        <v>0</v>
      </c>
      <c r="Z47" s="352">
        <f>SUM($C7:Z7)</f>
        <v>0</v>
      </c>
      <c r="AA47" s="352">
        <f>SUM($C7:AA7)</f>
        <v>0</v>
      </c>
      <c r="AB47" s="352">
        <f>SUM($C7:AB7)</f>
        <v>0</v>
      </c>
      <c r="AC47" s="352">
        <f>SUM($C7:AC7)</f>
        <v>0</v>
      </c>
      <c r="AD47" s="352">
        <f>SUM($C7:AD7)</f>
        <v>0</v>
      </c>
      <c r="AE47" s="352">
        <f>SUM($C7:AE7)</f>
        <v>0</v>
      </c>
      <c r="AF47" s="352">
        <f>SUM($C7:AF7)</f>
        <v>0</v>
      </c>
      <c r="AG47" s="352">
        <f>SUM($C7:AG7)</f>
        <v>0</v>
      </c>
      <c r="AH47" s="352">
        <f>SUM($C7:AH7)</f>
        <v>0</v>
      </c>
      <c r="AI47" s="352">
        <f>SUM($C7:AI7)</f>
        <v>0</v>
      </c>
      <c r="AJ47" s="352">
        <f>SUM($C7:AJ7)</f>
        <v>0</v>
      </c>
      <c r="AK47" s="352">
        <f>SUM($C7:AK7)</f>
        <v>0</v>
      </c>
      <c r="AL47" s="352">
        <f>SUM($C7:AL7)</f>
        <v>0</v>
      </c>
      <c r="AN47" s="694" t="e">
        <f>HLOOKUP(AN$43,$C$43:$AL$54,5,0)</f>
        <v>#REF!</v>
      </c>
    </row>
    <row r="48" spans="2:58" ht="15.75">
      <c r="B48" s="699" t="str">
        <f t="shared" si="61"/>
        <v>Publicidad</v>
      </c>
      <c r="C48" s="352">
        <f t="shared" si="61"/>
        <v>0</v>
      </c>
      <c r="D48" s="352">
        <f>SUM($C8:D8)</f>
        <v>0</v>
      </c>
      <c r="E48" s="352">
        <f>SUM($C8:E8)</f>
        <v>0</v>
      </c>
      <c r="F48" s="352">
        <f>SUM($C8:F8)</f>
        <v>0</v>
      </c>
      <c r="G48" s="352">
        <f>SUM($C8:G8)</f>
        <v>0</v>
      </c>
      <c r="H48" s="352">
        <f>SUM($C8:H8)</f>
        <v>0</v>
      </c>
      <c r="I48" s="352">
        <f>SUM($C8:I8)</f>
        <v>0</v>
      </c>
      <c r="J48" s="352">
        <f>SUM($C8:J8)</f>
        <v>0</v>
      </c>
      <c r="K48" s="352">
        <f>SUM($C8:K8)</f>
        <v>0</v>
      </c>
      <c r="L48" s="352">
        <f>SUM($C8:L8)</f>
        <v>0</v>
      </c>
      <c r="M48" s="352">
        <f>SUM($C8:M8)</f>
        <v>0</v>
      </c>
      <c r="N48" s="352">
        <f>SUM($C8:N8)</f>
        <v>0</v>
      </c>
      <c r="O48" s="352">
        <f>SUM($C8:O8)</f>
        <v>0</v>
      </c>
      <c r="P48" s="352">
        <f>SUM($C8:P8)</f>
        <v>0</v>
      </c>
      <c r="Q48" s="352">
        <f>SUM($C8:Q8)</f>
        <v>0</v>
      </c>
      <c r="R48" s="352">
        <f>SUM($C8:R8)</f>
        <v>0</v>
      </c>
      <c r="S48" s="352">
        <f>SUM($C8:S8)</f>
        <v>0</v>
      </c>
      <c r="T48" s="352">
        <f>SUM($C8:T8)</f>
        <v>0</v>
      </c>
      <c r="U48" s="352">
        <f>SUM($C8:U8)</f>
        <v>0</v>
      </c>
      <c r="V48" s="352">
        <f>SUM($C8:V8)</f>
        <v>0</v>
      </c>
      <c r="W48" s="352">
        <f>SUM($C8:W8)</f>
        <v>0</v>
      </c>
      <c r="X48" s="352">
        <f>SUM($C8:X8)</f>
        <v>0</v>
      </c>
      <c r="Y48" s="352">
        <f>SUM($C8:Y8)</f>
        <v>0</v>
      </c>
      <c r="Z48" s="352">
        <f>SUM($C8:Z8)</f>
        <v>0</v>
      </c>
      <c r="AA48" s="352">
        <f>SUM($C8:AA8)</f>
        <v>0</v>
      </c>
      <c r="AB48" s="352">
        <f>SUM($C8:AB8)</f>
        <v>0</v>
      </c>
      <c r="AC48" s="352">
        <f>SUM($C8:AC8)</f>
        <v>0</v>
      </c>
      <c r="AD48" s="352">
        <f>SUM($C8:AD8)</f>
        <v>0</v>
      </c>
      <c r="AE48" s="352">
        <f>SUM($C8:AE8)</f>
        <v>0</v>
      </c>
      <c r="AF48" s="352">
        <f>SUM($C8:AF8)</f>
        <v>0</v>
      </c>
      <c r="AG48" s="352">
        <f>SUM($C8:AG8)</f>
        <v>0</v>
      </c>
      <c r="AH48" s="352">
        <f>SUM($C8:AH8)</f>
        <v>0</v>
      </c>
      <c r="AI48" s="352">
        <f>SUM($C8:AI8)</f>
        <v>0</v>
      </c>
      <c r="AJ48" s="352">
        <f>SUM($C8:AJ8)</f>
        <v>0</v>
      </c>
      <c r="AK48" s="352">
        <f>SUM($C8:AK8)</f>
        <v>0</v>
      </c>
      <c r="AL48" s="352">
        <f>SUM($C8:AL8)</f>
        <v>0</v>
      </c>
      <c r="AN48" s="694" t="e">
        <f>HLOOKUP(AN$43,$C$43:$AL$54,6,0)</f>
        <v>#REF!</v>
      </c>
    </row>
    <row r="49" spans="2:40" ht="15.75">
      <c r="B49" s="699" t="str">
        <f t="shared" si="61"/>
        <v>Otros gastos generales</v>
      </c>
      <c r="C49" s="352">
        <f t="shared" si="61"/>
        <v>0</v>
      </c>
      <c r="D49" s="352">
        <f>SUM($C9:D9)</f>
        <v>0</v>
      </c>
      <c r="E49" s="352">
        <f>SUM($C9:E9)</f>
        <v>0</v>
      </c>
      <c r="F49" s="352">
        <f>SUM($C9:F9)</f>
        <v>0</v>
      </c>
      <c r="G49" s="352">
        <f>SUM($C9:G9)</f>
        <v>0</v>
      </c>
      <c r="H49" s="352">
        <f>SUM($C9:H9)</f>
        <v>0</v>
      </c>
      <c r="I49" s="352">
        <f>SUM($C9:I9)</f>
        <v>0</v>
      </c>
      <c r="J49" s="352">
        <f>SUM($C9:J9)</f>
        <v>0</v>
      </c>
      <c r="K49" s="352">
        <f>SUM($C9:K9)</f>
        <v>0</v>
      </c>
      <c r="L49" s="352">
        <f>SUM($C9:L9)</f>
        <v>0</v>
      </c>
      <c r="M49" s="352">
        <f>SUM($C9:M9)</f>
        <v>0</v>
      </c>
      <c r="N49" s="352">
        <f>SUM($C9:N9)</f>
        <v>0</v>
      </c>
      <c r="O49" s="352">
        <f>SUM($C9:O9)</f>
        <v>0</v>
      </c>
      <c r="P49" s="352">
        <f>SUM($C9:P9)</f>
        <v>0</v>
      </c>
      <c r="Q49" s="352">
        <f>SUM($C9:Q9)</f>
        <v>0</v>
      </c>
      <c r="R49" s="352">
        <f>SUM($C9:R9)</f>
        <v>0</v>
      </c>
      <c r="S49" s="352">
        <f>SUM($C9:S9)</f>
        <v>0</v>
      </c>
      <c r="T49" s="352">
        <f>SUM($C9:T9)</f>
        <v>0</v>
      </c>
      <c r="U49" s="352">
        <f>SUM($C9:U9)</f>
        <v>0</v>
      </c>
      <c r="V49" s="352">
        <f>SUM($C9:V9)</f>
        <v>0</v>
      </c>
      <c r="W49" s="352">
        <f>SUM($C9:W9)</f>
        <v>0</v>
      </c>
      <c r="X49" s="352">
        <f>SUM($C9:X9)</f>
        <v>0</v>
      </c>
      <c r="Y49" s="352">
        <f>SUM($C9:Y9)</f>
        <v>0</v>
      </c>
      <c r="Z49" s="352">
        <f>SUM($C9:Z9)</f>
        <v>0</v>
      </c>
      <c r="AA49" s="352">
        <f>SUM($C9:AA9)</f>
        <v>0</v>
      </c>
      <c r="AB49" s="352">
        <f>SUM($C9:AB9)</f>
        <v>0</v>
      </c>
      <c r="AC49" s="352">
        <f>SUM($C9:AC9)</f>
        <v>0</v>
      </c>
      <c r="AD49" s="352">
        <f>SUM($C9:AD9)</f>
        <v>0</v>
      </c>
      <c r="AE49" s="352">
        <f>SUM($C9:AE9)</f>
        <v>0</v>
      </c>
      <c r="AF49" s="352">
        <f>SUM($C9:AF9)</f>
        <v>0</v>
      </c>
      <c r="AG49" s="352">
        <f>SUM($C9:AG9)</f>
        <v>0</v>
      </c>
      <c r="AH49" s="352">
        <f>SUM($C9:AH9)</f>
        <v>0</v>
      </c>
      <c r="AI49" s="352">
        <f>SUM($C9:AI9)</f>
        <v>0</v>
      </c>
      <c r="AJ49" s="352">
        <f>SUM($C9:AJ9)</f>
        <v>0</v>
      </c>
      <c r="AK49" s="352">
        <f>SUM($C9:AK9)</f>
        <v>0</v>
      </c>
      <c r="AL49" s="352">
        <f>SUM($C9:AL9)</f>
        <v>0</v>
      </c>
      <c r="AN49" s="694" t="e">
        <f>HLOOKUP(AN$43,$C$43:$AL$54,7,0)</f>
        <v>#REF!</v>
      </c>
    </row>
    <row r="50" spans="2:40" ht="15.75">
      <c r="B50" s="700" t="str">
        <f t="shared" si="61"/>
        <v>EBITDA</v>
      </c>
      <c r="C50" s="351">
        <f t="shared" si="61"/>
        <v>0</v>
      </c>
      <c r="D50" s="351">
        <f>SUM($C10:D10)</f>
        <v>0</v>
      </c>
      <c r="E50" s="351">
        <f>SUM($C10:E10)</f>
        <v>0</v>
      </c>
      <c r="F50" s="351">
        <f>SUM($C10:F10)</f>
        <v>0</v>
      </c>
      <c r="G50" s="351">
        <f>SUM($C10:G10)</f>
        <v>0</v>
      </c>
      <c r="H50" s="351">
        <f>SUM($C10:H10)</f>
        <v>0</v>
      </c>
      <c r="I50" s="351">
        <f>SUM($C10:I10)</f>
        <v>0</v>
      </c>
      <c r="J50" s="351">
        <f>SUM($C10:J10)</f>
        <v>0</v>
      </c>
      <c r="K50" s="351">
        <f>SUM($C10:K10)</f>
        <v>0</v>
      </c>
      <c r="L50" s="351">
        <f>SUM($C10:L10)</f>
        <v>0</v>
      </c>
      <c r="M50" s="351">
        <f>SUM($C10:M10)</f>
        <v>0</v>
      </c>
      <c r="N50" s="351">
        <f>SUM($C10:N10)</f>
        <v>0</v>
      </c>
      <c r="O50" s="351">
        <f>SUM($C10:O10)</f>
        <v>0</v>
      </c>
      <c r="P50" s="351">
        <f>SUM($C10:P10)</f>
        <v>0</v>
      </c>
      <c r="Q50" s="351">
        <f>SUM($C10:Q10)</f>
        <v>0</v>
      </c>
      <c r="R50" s="351">
        <f>SUM($C10:R10)</f>
        <v>0</v>
      </c>
      <c r="S50" s="351">
        <f>SUM($C10:S10)</f>
        <v>0</v>
      </c>
      <c r="T50" s="351">
        <f>SUM($C10:T10)</f>
        <v>0</v>
      </c>
      <c r="U50" s="351">
        <f>SUM($C10:U10)</f>
        <v>0</v>
      </c>
      <c r="V50" s="351">
        <f>SUM($C10:V10)</f>
        <v>0</v>
      </c>
      <c r="W50" s="351">
        <f>SUM($C10:W10)</f>
        <v>0</v>
      </c>
      <c r="X50" s="351">
        <f>SUM($C10:X10)</f>
        <v>0</v>
      </c>
      <c r="Y50" s="351">
        <f>SUM($C10:Y10)</f>
        <v>0</v>
      </c>
      <c r="Z50" s="351">
        <f>SUM($C10:Z10)</f>
        <v>0</v>
      </c>
      <c r="AA50" s="351">
        <f>SUM($C10:AA10)</f>
        <v>0</v>
      </c>
      <c r="AB50" s="351">
        <f>SUM($C10:AB10)</f>
        <v>0</v>
      </c>
      <c r="AC50" s="351">
        <f>SUM($C10:AC10)</f>
        <v>0</v>
      </c>
      <c r="AD50" s="351">
        <f>SUM($C10:AD10)</f>
        <v>0</v>
      </c>
      <c r="AE50" s="351">
        <f>SUM($C10:AE10)</f>
        <v>0</v>
      </c>
      <c r="AF50" s="351">
        <f>SUM($C10:AF10)</f>
        <v>0</v>
      </c>
      <c r="AG50" s="351">
        <f>SUM($C10:AG10)</f>
        <v>0</v>
      </c>
      <c r="AH50" s="351">
        <f>SUM($C10:AH10)</f>
        <v>0</v>
      </c>
      <c r="AI50" s="351">
        <f>SUM($C10:AI10)</f>
        <v>0</v>
      </c>
      <c r="AJ50" s="351">
        <f>SUM($C10:AJ10)</f>
        <v>0</v>
      </c>
      <c r="AK50" s="351">
        <f>SUM($C10:AK10)</f>
        <v>0</v>
      </c>
      <c r="AL50" s="351">
        <f>SUM($C10:AL10)</f>
        <v>0</v>
      </c>
      <c r="AN50" s="696" t="e">
        <f>HLOOKUP(AN$43,$C$43:$AL$54,8,0)</f>
        <v>#REF!</v>
      </c>
    </row>
    <row r="51" spans="2:40" ht="15.75">
      <c r="B51" s="699" t="str">
        <f t="shared" si="61"/>
        <v>Amortización y prov.</v>
      </c>
      <c r="C51" s="352">
        <f t="shared" ca="1" si="61"/>
        <v>0</v>
      </c>
      <c r="D51" s="352">
        <f ca="1">SUM($C11:D11)</f>
        <v>0</v>
      </c>
      <c r="E51" s="352">
        <f ca="1">SUM($C11:E11)</f>
        <v>0</v>
      </c>
      <c r="F51" s="352">
        <f ca="1">SUM($C11:F11)</f>
        <v>0</v>
      </c>
      <c r="G51" s="352">
        <f ca="1">SUM($C11:G11)</f>
        <v>0</v>
      </c>
      <c r="H51" s="352">
        <f ca="1">SUM($C11:H11)</f>
        <v>0</v>
      </c>
      <c r="I51" s="352">
        <f ca="1">SUM($C11:I11)</f>
        <v>0</v>
      </c>
      <c r="J51" s="352">
        <f ca="1">SUM($C11:J11)</f>
        <v>0</v>
      </c>
      <c r="K51" s="352">
        <f ca="1">SUM($C11:K11)</f>
        <v>0</v>
      </c>
      <c r="L51" s="352">
        <f ca="1">SUM($C11:L11)</f>
        <v>0</v>
      </c>
      <c r="M51" s="352">
        <f ca="1">SUM($C11:M11)</f>
        <v>0</v>
      </c>
      <c r="N51" s="352">
        <f ca="1">SUM($C11:N11)</f>
        <v>0</v>
      </c>
      <c r="O51" s="352">
        <f ca="1">SUM($C11:O11)</f>
        <v>0</v>
      </c>
      <c r="P51" s="352">
        <f ca="1">SUM($C11:P11)</f>
        <v>0</v>
      </c>
      <c r="Q51" s="352">
        <f ca="1">SUM($C11:Q11)</f>
        <v>0</v>
      </c>
      <c r="R51" s="352">
        <f ca="1">SUM($C11:R11)</f>
        <v>0</v>
      </c>
      <c r="S51" s="352">
        <f ca="1">SUM($C11:S11)</f>
        <v>0</v>
      </c>
      <c r="T51" s="352">
        <f ca="1">SUM($C11:T11)</f>
        <v>0</v>
      </c>
      <c r="U51" s="352">
        <f ca="1">SUM($C11:U11)</f>
        <v>0</v>
      </c>
      <c r="V51" s="352">
        <f ca="1">SUM($C11:V11)</f>
        <v>0</v>
      </c>
      <c r="W51" s="352">
        <f ca="1">SUM($C11:W11)</f>
        <v>0</v>
      </c>
      <c r="X51" s="352">
        <f ca="1">SUM($C11:X11)</f>
        <v>0</v>
      </c>
      <c r="Y51" s="352">
        <f ca="1">SUM($C11:Y11)</f>
        <v>0</v>
      </c>
      <c r="Z51" s="352">
        <f ca="1">SUM($C11:Z11)</f>
        <v>0</v>
      </c>
      <c r="AA51" s="352">
        <f ca="1">SUM($C11:AA11)</f>
        <v>0</v>
      </c>
      <c r="AB51" s="352">
        <f ca="1">SUM($C11:AB11)</f>
        <v>0</v>
      </c>
      <c r="AC51" s="352">
        <f ca="1">SUM($C11:AC11)</f>
        <v>0</v>
      </c>
      <c r="AD51" s="352">
        <f ca="1">SUM($C11:AD11)</f>
        <v>0</v>
      </c>
      <c r="AE51" s="352">
        <f ca="1">SUM($C11:AE11)</f>
        <v>0</v>
      </c>
      <c r="AF51" s="352">
        <f ca="1">SUM($C11:AF11)</f>
        <v>0</v>
      </c>
      <c r="AG51" s="352">
        <f ca="1">SUM($C11:AG11)</f>
        <v>0</v>
      </c>
      <c r="AH51" s="352">
        <f ca="1">SUM($C11:AH11)</f>
        <v>0</v>
      </c>
      <c r="AI51" s="352">
        <f ca="1">SUM($C11:AI11)</f>
        <v>0</v>
      </c>
      <c r="AJ51" s="352">
        <f ca="1">SUM($C11:AJ11)</f>
        <v>0</v>
      </c>
      <c r="AK51" s="352">
        <f ca="1">SUM($C11:AK11)</f>
        <v>0</v>
      </c>
      <c r="AL51" s="352">
        <f ca="1">SUM($C11:AL11)</f>
        <v>0</v>
      </c>
      <c r="AN51" s="694" t="e">
        <f>HLOOKUP(AN$43,$C$43:$AL$54,9,0)</f>
        <v>#REF!</v>
      </c>
    </row>
    <row r="52" spans="2:40" ht="15.75">
      <c r="B52" s="699" t="str">
        <f t="shared" si="61"/>
        <v>Gastos financieros</v>
      </c>
      <c r="C52" s="352">
        <f t="shared" ca="1" si="61"/>
        <v>0</v>
      </c>
      <c r="D52" s="352">
        <f ca="1">SUM($C12:D12)</f>
        <v>0</v>
      </c>
      <c r="E52" s="352">
        <f ca="1">SUM($C12:E12)</f>
        <v>0</v>
      </c>
      <c r="F52" s="352">
        <f ca="1">SUM($C12:F12)</f>
        <v>0</v>
      </c>
      <c r="G52" s="352">
        <f ca="1">SUM($C12:G12)</f>
        <v>0</v>
      </c>
      <c r="H52" s="352">
        <f ca="1">SUM($C12:H12)</f>
        <v>0</v>
      </c>
      <c r="I52" s="352">
        <f ca="1">SUM($C12:I12)</f>
        <v>0</v>
      </c>
      <c r="J52" s="352">
        <f ca="1">SUM($C12:J12)</f>
        <v>0</v>
      </c>
      <c r="K52" s="352">
        <f ca="1">SUM($C12:K12)</f>
        <v>0</v>
      </c>
      <c r="L52" s="352">
        <f ca="1">SUM($C12:L12)</f>
        <v>0</v>
      </c>
      <c r="M52" s="352">
        <f ca="1">SUM($C12:M12)</f>
        <v>0</v>
      </c>
      <c r="N52" s="352">
        <f ca="1">SUM($C12:N12)</f>
        <v>0</v>
      </c>
      <c r="O52" s="352">
        <f ca="1">SUM($C12:O12)</f>
        <v>0</v>
      </c>
      <c r="P52" s="352">
        <f ca="1">SUM($C12:P12)</f>
        <v>0</v>
      </c>
      <c r="Q52" s="352">
        <f ca="1">SUM($C12:Q12)</f>
        <v>0</v>
      </c>
      <c r="R52" s="352">
        <f ca="1">SUM($C12:R12)</f>
        <v>0</v>
      </c>
      <c r="S52" s="352">
        <f ca="1">SUM($C12:S12)</f>
        <v>0</v>
      </c>
      <c r="T52" s="352">
        <f ca="1">SUM($C12:T12)</f>
        <v>0</v>
      </c>
      <c r="U52" s="352">
        <f ca="1">SUM($C12:U12)</f>
        <v>0</v>
      </c>
      <c r="V52" s="352">
        <f ca="1">SUM($C12:V12)</f>
        <v>0</v>
      </c>
      <c r="W52" s="352">
        <f ca="1">SUM($C12:W12)</f>
        <v>0</v>
      </c>
      <c r="X52" s="352">
        <f ca="1">SUM($C12:X12)</f>
        <v>0</v>
      </c>
      <c r="Y52" s="352">
        <f ca="1">SUM($C12:Y12)</f>
        <v>0</v>
      </c>
      <c r="Z52" s="352">
        <f ca="1">SUM($C12:Z12)</f>
        <v>0</v>
      </c>
      <c r="AA52" s="352">
        <f ca="1">SUM($C12:AA12)</f>
        <v>0</v>
      </c>
      <c r="AB52" s="352">
        <f ca="1">SUM($C12:AB12)</f>
        <v>0</v>
      </c>
      <c r="AC52" s="352">
        <f ca="1">SUM($C12:AC12)</f>
        <v>0</v>
      </c>
      <c r="AD52" s="352">
        <f ca="1">SUM($C12:AD12)</f>
        <v>0</v>
      </c>
      <c r="AE52" s="352">
        <f ca="1">SUM($C12:AE12)</f>
        <v>0</v>
      </c>
      <c r="AF52" s="352">
        <f ca="1">SUM($C12:AF12)</f>
        <v>0</v>
      </c>
      <c r="AG52" s="352">
        <f ca="1">SUM($C12:AG12)</f>
        <v>0</v>
      </c>
      <c r="AH52" s="352">
        <f ca="1">SUM($C12:AH12)</f>
        <v>0</v>
      </c>
      <c r="AI52" s="352">
        <f ca="1">SUM($C12:AI12)</f>
        <v>0</v>
      </c>
      <c r="AJ52" s="352">
        <f ca="1">SUM($C12:AJ12)</f>
        <v>0</v>
      </c>
      <c r="AK52" s="352">
        <f ca="1">SUM($C12:AK12)</f>
        <v>0</v>
      </c>
      <c r="AL52" s="352">
        <f ca="1">SUM($C12:AL12)</f>
        <v>0</v>
      </c>
      <c r="AN52" s="694" t="e">
        <f>HLOOKUP(AN$43,$C$43:$AL$54,10,0)</f>
        <v>#REF!</v>
      </c>
    </row>
    <row r="53" spans="2:40" ht="15.75">
      <c r="B53" s="700" t="str">
        <f t="shared" si="61"/>
        <v>GASTOS EXPLOTACIÓN</v>
      </c>
      <c r="C53" s="354">
        <f t="shared" ca="1" si="61"/>
        <v>0</v>
      </c>
      <c r="D53" s="354">
        <f ca="1">SUM($C13:D13)</f>
        <v>0</v>
      </c>
      <c r="E53" s="354">
        <f ca="1">SUM($C13:E13)</f>
        <v>0</v>
      </c>
      <c r="F53" s="354">
        <f ca="1">SUM($C13:F13)</f>
        <v>0</v>
      </c>
      <c r="G53" s="354">
        <f ca="1">SUM($C13:G13)</f>
        <v>0</v>
      </c>
      <c r="H53" s="354">
        <f ca="1">SUM($C13:H13)</f>
        <v>0</v>
      </c>
      <c r="I53" s="354">
        <f ca="1">SUM($C13:I13)</f>
        <v>0</v>
      </c>
      <c r="J53" s="354">
        <f ca="1">SUM($C13:J13)</f>
        <v>0</v>
      </c>
      <c r="K53" s="354">
        <f ca="1">SUM($C13:K13)</f>
        <v>0</v>
      </c>
      <c r="L53" s="354">
        <f ca="1">SUM($C13:L13)</f>
        <v>0</v>
      </c>
      <c r="M53" s="354">
        <f ca="1">SUM($C13:M13)</f>
        <v>0</v>
      </c>
      <c r="N53" s="354">
        <f ca="1">SUM($C13:N13)</f>
        <v>0</v>
      </c>
      <c r="O53" s="354">
        <f ca="1">SUM($C13:O13)</f>
        <v>0</v>
      </c>
      <c r="P53" s="354">
        <f ca="1">SUM($C13:P13)</f>
        <v>0</v>
      </c>
      <c r="Q53" s="354">
        <f ca="1">SUM($C13:Q13)</f>
        <v>0</v>
      </c>
      <c r="R53" s="354">
        <f ca="1">SUM($C13:R13)</f>
        <v>0</v>
      </c>
      <c r="S53" s="354">
        <f ca="1">SUM($C13:S13)</f>
        <v>0</v>
      </c>
      <c r="T53" s="354">
        <f ca="1">SUM($C13:T13)</f>
        <v>0</v>
      </c>
      <c r="U53" s="354">
        <f ca="1">SUM($C13:U13)</f>
        <v>0</v>
      </c>
      <c r="V53" s="354">
        <f ca="1">SUM($C13:V13)</f>
        <v>0</v>
      </c>
      <c r="W53" s="354">
        <f ca="1">SUM($C13:W13)</f>
        <v>0</v>
      </c>
      <c r="X53" s="354">
        <f ca="1">SUM($C13:X13)</f>
        <v>0</v>
      </c>
      <c r="Y53" s="354">
        <f ca="1">SUM($C13:Y13)</f>
        <v>0</v>
      </c>
      <c r="Z53" s="354">
        <f ca="1">SUM($C13:Z13)</f>
        <v>0</v>
      </c>
      <c r="AA53" s="354">
        <f ca="1">SUM($C13:AA13)</f>
        <v>0</v>
      </c>
      <c r="AB53" s="354">
        <f ca="1">SUM($C13:AB13)</f>
        <v>0</v>
      </c>
      <c r="AC53" s="354">
        <f ca="1">SUM($C13:AC13)</f>
        <v>0</v>
      </c>
      <c r="AD53" s="354">
        <f ca="1">SUM($C13:AD13)</f>
        <v>0</v>
      </c>
      <c r="AE53" s="354">
        <f ca="1">SUM($C13:AE13)</f>
        <v>0</v>
      </c>
      <c r="AF53" s="354">
        <f ca="1">SUM($C13:AF13)</f>
        <v>0</v>
      </c>
      <c r="AG53" s="354">
        <f ca="1">SUM($C13:AG13)</f>
        <v>0</v>
      </c>
      <c r="AH53" s="354">
        <f ca="1">SUM($C13:AH13)</f>
        <v>0</v>
      </c>
      <c r="AI53" s="354">
        <f ca="1">SUM($C13:AI13)</f>
        <v>0</v>
      </c>
      <c r="AJ53" s="354">
        <f ca="1">SUM($C13:AJ13)</f>
        <v>0</v>
      </c>
      <c r="AK53" s="354">
        <f ca="1">SUM($C13:AK13)</f>
        <v>0</v>
      </c>
      <c r="AL53" s="354">
        <f ca="1">SUM($C13:AL13)</f>
        <v>0</v>
      </c>
      <c r="AN53" s="695" t="e">
        <f>HLOOKUP(AN$43,$C$43:$AL$54,11,0)</f>
        <v>#REF!</v>
      </c>
    </row>
    <row r="54" spans="2:40" ht="15.75">
      <c r="B54" s="700" t="str">
        <f t="shared" si="61"/>
        <v>RESULTADOS ANTES IMP.</v>
      </c>
      <c r="C54" s="354">
        <f t="shared" ca="1" si="61"/>
        <v>0</v>
      </c>
      <c r="D54" s="354">
        <f ca="1">SUM($C14:D14)</f>
        <v>0</v>
      </c>
      <c r="E54" s="354">
        <f ca="1">SUM($C14:E14)</f>
        <v>0</v>
      </c>
      <c r="F54" s="354">
        <f ca="1">SUM($C14:F14)</f>
        <v>0</v>
      </c>
      <c r="G54" s="354">
        <f ca="1">SUM($C14:G14)</f>
        <v>0</v>
      </c>
      <c r="H54" s="354">
        <f ca="1">SUM($C14:H14)</f>
        <v>0</v>
      </c>
      <c r="I54" s="354">
        <f ca="1">SUM($C14:I14)</f>
        <v>0</v>
      </c>
      <c r="J54" s="354">
        <f ca="1">SUM($C14:J14)</f>
        <v>0</v>
      </c>
      <c r="K54" s="354">
        <f ca="1">SUM($C14:K14)</f>
        <v>0</v>
      </c>
      <c r="L54" s="354">
        <f ca="1">SUM($C14:L14)</f>
        <v>0</v>
      </c>
      <c r="M54" s="354">
        <f ca="1">SUM($C14:M14)</f>
        <v>0</v>
      </c>
      <c r="N54" s="354">
        <f ca="1">SUM($C14:N14)</f>
        <v>0</v>
      </c>
      <c r="O54" s="354">
        <f ca="1">SUM($C14:O14)</f>
        <v>0</v>
      </c>
      <c r="P54" s="354">
        <f ca="1">SUM($C14:P14)</f>
        <v>0</v>
      </c>
      <c r="Q54" s="354">
        <f ca="1">SUM($C14:Q14)</f>
        <v>0</v>
      </c>
      <c r="R54" s="354">
        <f ca="1">SUM($C14:R14)</f>
        <v>0</v>
      </c>
      <c r="S54" s="354">
        <f ca="1">SUM($C14:S14)</f>
        <v>0</v>
      </c>
      <c r="T54" s="354">
        <f ca="1">SUM($C14:T14)</f>
        <v>0</v>
      </c>
      <c r="U54" s="354">
        <f ca="1">SUM($C14:U14)</f>
        <v>0</v>
      </c>
      <c r="V54" s="354">
        <f ca="1">SUM($C14:V14)</f>
        <v>0</v>
      </c>
      <c r="W54" s="354">
        <f ca="1">SUM($C14:W14)</f>
        <v>0</v>
      </c>
      <c r="X54" s="354">
        <f ca="1">SUM($C14:X14)</f>
        <v>0</v>
      </c>
      <c r="Y54" s="354">
        <f ca="1">SUM($C14:Y14)</f>
        <v>0</v>
      </c>
      <c r="Z54" s="354">
        <f ca="1">SUM($C14:Z14)</f>
        <v>0</v>
      </c>
      <c r="AA54" s="354">
        <f ca="1">SUM($C14:AA14)</f>
        <v>0</v>
      </c>
      <c r="AB54" s="354">
        <f ca="1">SUM($C14:AB14)</f>
        <v>0</v>
      </c>
      <c r="AC54" s="354">
        <f ca="1">SUM($C14:AC14)</f>
        <v>0</v>
      </c>
      <c r="AD54" s="354">
        <f ca="1">SUM($C14:AD14)</f>
        <v>0</v>
      </c>
      <c r="AE54" s="354">
        <f ca="1">SUM($C14:AE14)</f>
        <v>0</v>
      </c>
      <c r="AF54" s="354">
        <f ca="1">SUM($C14:AF14)</f>
        <v>0</v>
      </c>
      <c r="AG54" s="354">
        <f ca="1">SUM($C14:AG14)</f>
        <v>0</v>
      </c>
      <c r="AH54" s="354">
        <f ca="1">SUM($C14:AH14)</f>
        <v>0</v>
      </c>
      <c r="AI54" s="354">
        <f ca="1">SUM($C14:AI14)</f>
        <v>0</v>
      </c>
      <c r="AJ54" s="354">
        <f ca="1">SUM($C14:AJ14)</f>
        <v>0</v>
      </c>
      <c r="AK54" s="354">
        <f ca="1">SUM($C14:AK14)</f>
        <v>0</v>
      </c>
      <c r="AL54" s="354">
        <f ca="1">SUM($C14:AL14)</f>
        <v>0</v>
      </c>
      <c r="AN54" s="695" t="e">
        <f>HLOOKUP(AN$43,$C$43:$AL$54,12,0)</f>
        <v>#REF!</v>
      </c>
    </row>
    <row r="56" spans="2:40" ht="15.75">
      <c r="B56" s="700" t="s">
        <v>818</v>
      </c>
      <c r="C56" s="352">
        <f ca="1">+'AMORTIZACIÓN-BALANCE'!C31</f>
        <v>0</v>
      </c>
      <c r="D56" s="352">
        <f ca="1">+'AMORTIZACIÓN-BALANCE'!D31</f>
        <v>0</v>
      </c>
      <c r="E56" s="352">
        <f ca="1">+'AMORTIZACIÓN-BALANCE'!E31</f>
        <v>0</v>
      </c>
      <c r="F56" s="352">
        <f ca="1">+'AMORTIZACIÓN-BALANCE'!F31</f>
        <v>0</v>
      </c>
      <c r="G56" s="352">
        <f ca="1">+'AMORTIZACIÓN-BALANCE'!G31</f>
        <v>0</v>
      </c>
      <c r="H56" s="352">
        <f ca="1">+'AMORTIZACIÓN-BALANCE'!H31</f>
        <v>0</v>
      </c>
      <c r="I56" s="352">
        <f ca="1">+'AMORTIZACIÓN-BALANCE'!I31</f>
        <v>0</v>
      </c>
      <c r="J56" s="352">
        <f ca="1">+'AMORTIZACIÓN-BALANCE'!J31</f>
        <v>0</v>
      </c>
      <c r="K56" s="352">
        <f ca="1">+'AMORTIZACIÓN-BALANCE'!K31</f>
        <v>0</v>
      </c>
      <c r="L56" s="352">
        <f ca="1">+'AMORTIZACIÓN-BALANCE'!L31</f>
        <v>0</v>
      </c>
      <c r="M56" s="352">
        <f ca="1">+'AMORTIZACIÓN-BALANCE'!M31</f>
        <v>0</v>
      </c>
      <c r="N56" s="352">
        <f ca="1">+'AMORTIZACIÓN-BALANCE'!N31</f>
        <v>0</v>
      </c>
      <c r="O56" s="352">
        <f ca="1">+'AMORTIZACIÓN-BALANCE'!O31</f>
        <v>0</v>
      </c>
      <c r="P56" s="352">
        <f ca="1">+'AMORTIZACIÓN-BALANCE'!P31</f>
        <v>0</v>
      </c>
      <c r="Q56" s="352">
        <f ca="1">+'AMORTIZACIÓN-BALANCE'!Q31</f>
        <v>0</v>
      </c>
      <c r="R56" s="352">
        <f ca="1">+'AMORTIZACIÓN-BALANCE'!R31</f>
        <v>0</v>
      </c>
      <c r="S56" s="352">
        <f ca="1">+'AMORTIZACIÓN-BALANCE'!S31</f>
        <v>0</v>
      </c>
      <c r="T56" s="352">
        <f ca="1">+'AMORTIZACIÓN-BALANCE'!T31</f>
        <v>0</v>
      </c>
      <c r="U56" s="352">
        <f ca="1">+'AMORTIZACIÓN-BALANCE'!U31</f>
        <v>0</v>
      </c>
      <c r="V56" s="352">
        <f ca="1">+'AMORTIZACIÓN-BALANCE'!V31</f>
        <v>0</v>
      </c>
      <c r="W56" s="352">
        <f ca="1">+'AMORTIZACIÓN-BALANCE'!W31</f>
        <v>0</v>
      </c>
      <c r="X56" s="352">
        <f ca="1">+'AMORTIZACIÓN-BALANCE'!X31</f>
        <v>0</v>
      </c>
      <c r="Y56" s="352">
        <f ca="1">+'AMORTIZACIÓN-BALANCE'!Y31</f>
        <v>0</v>
      </c>
      <c r="Z56" s="352">
        <f ca="1">+'AMORTIZACIÓN-BALANCE'!Z31</f>
        <v>0</v>
      </c>
      <c r="AA56" s="352">
        <f ca="1">+'AMORTIZACIÓN-BALANCE'!AA31</f>
        <v>0</v>
      </c>
      <c r="AB56" s="352">
        <f ca="1">+'AMORTIZACIÓN-BALANCE'!AB31</f>
        <v>0</v>
      </c>
      <c r="AC56" s="352">
        <f ca="1">+'AMORTIZACIÓN-BALANCE'!AC31</f>
        <v>0</v>
      </c>
      <c r="AD56" s="352">
        <f ca="1">+'AMORTIZACIÓN-BALANCE'!AD31</f>
        <v>0</v>
      </c>
      <c r="AE56" s="352">
        <f ca="1">+'AMORTIZACIÓN-BALANCE'!AE31</f>
        <v>0</v>
      </c>
      <c r="AF56" s="352">
        <f ca="1">+'AMORTIZACIÓN-BALANCE'!AF31</f>
        <v>0</v>
      </c>
      <c r="AG56" s="352">
        <f ca="1">+'AMORTIZACIÓN-BALANCE'!AG31</f>
        <v>0</v>
      </c>
      <c r="AH56" s="352">
        <f ca="1">+'AMORTIZACIÓN-BALANCE'!AH31</f>
        <v>0</v>
      </c>
      <c r="AI56" s="352">
        <f ca="1">+'AMORTIZACIÓN-BALANCE'!AI31</f>
        <v>0</v>
      </c>
      <c r="AJ56" s="352">
        <f ca="1">+'AMORTIZACIÓN-BALANCE'!AJ31</f>
        <v>0</v>
      </c>
      <c r="AK56" s="352">
        <f ca="1">+'AMORTIZACIÓN-BALANCE'!AK31</f>
        <v>0</v>
      </c>
      <c r="AL56" s="352">
        <f ca="1">+'AMORTIZACIÓN-BALANCE'!AL31</f>
        <v>0</v>
      </c>
      <c r="AN56" s="695" t="e">
        <f>HLOOKUP(AN$43,$C$43:$AL$56,14,0)</f>
        <v>#REF!</v>
      </c>
    </row>
    <row r="57" spans="2:40" ht="15.75">
      <c r="B57" s="700" t="s">
        <v>813</v>
      </c>
      <c r="C57" s="352">
        <f>SUM('INGRESOS-GASTOS'!$G168:G168)</f>
        <v>0</v>
      </c>
      <c r="D57" s="352">
        <f>SUM('INGRESOS-GASTOS'!$G168:H168)</f>
        <v>0</v>
      </c>
      <c r="E57" s="352">
        <f>SUM('INGRESOS-GASTOS'!$G168:I168)</f>
        <v>0</v>
      </c>
      <c r="F57" s="352">
        <f>SUM('INGRESOS-GASTOS'!$G168:J168)</f>
        <v>0</v>
      </c>
      <c r="G57" s="352">
        <f>SUM('INGRESOS-GASTOS'!$G168:K168)</f>
        <v>0</v>
      </c>
      <c r="H57" s="352">
        <f>SUM('INGRESOS-GASTOS'!$G168:L168)</f>
        <v>0</v>
      </c>
      <c r="I57" s="352">
        <f>SUM('INGRESOS-GASTOS'!$G168:M168)</f>
        <v>0</v>
      </c>
      <c r="J57" s="352">
        <f>SUM('INGRESOS-GASTOS'!$G168:N168)</f>
        <v>0</v>
      </c>
      <c r="K57" s="352">
        <f>SUM('INGRESOS-GASTOS'!$G168:O168)</f>
        <v>0</v>
      </c>
      <c r="L57" s="352">
        <f>SUM('INGRESOS-GASTOS'!$G168:P168)</f>
        <v>0</v>
      </c>
      <c r="M57" s="352">
        <f>SUM('INGRESOS-GASTOS'!$G168:Q168)</f>
        <v>0</v>
      </c>
      <c r="N57" s="352">
        <f>SUM('INGRESOS-GASTOS'!$G168:R168)</f>
        <v>0</v>
      </c>
      <c r="O57" s="352">
        <f>SUM('INGRESOS-GASTOS'!$G168:S168)</f>
        <v>0</v>
      </c>
      <c r="P57" s="352">
        <f>SUM('INGRESOS-GASTOS'!$G168:T168)</f>
        <v>0</v>
      </c>
      <c r="Q57" s="352">
        <f>SUM('INGRESOS-GASTOS'!$G168:U168)</f>
        <v>0</v>
      </c>
      <c r="R57" s="352">
        <f>SUM('INGRESOS-GASTOS'!$G168:V168)</f>
        <v>0</v>
      </c>
      <c r="S57" s="352">
        <f>SUM('INGRESOS-GASTOS'!$G168:W168)</f>
        <v>0</v>
      </c>
      <c r="T57" s="352">
        <f>SUM('INGRESOS-GASTOS'!$G168:X168)</f>
        <v>0</v>
      </c>
      <c r="U57" s="352">
        <f>SUM('INGRESOS-GASTOS'!$G168:Y168)</f>
        <v>0</v>
      </c>
      <c r="V57" s="352">
        <f>SUM('INGRESOS-GASTOS'!$G168:Z168)</f>
        <v>0</v>
      </c>
      <c r="W57" s="352">
        <f>SUM('INGRESOS-GASTOS'!$G168:AA168)</f>
        <v>0</v>
      </c>
      <c r="X57" s="352">
        <f>SUM('INGRESOS-GASTOS'!$G168:AB168)</f>
        <v>0</v>
      </c>
      <c r="Y57" s="352">
        <f>SUM('INGRESOS-GASTOS'!$G168:AC168)</f>
        <v>0</v>
      </c>
      <c r="Z57" s="352">
        <f>SUM('INGRESOS-GASTOS'!$G168:AD168)</f>
        <v>0</v>
      </c>
      <c r="AA57" s="352">
        <f>SUM('INGRESOS-GASTOS'!$G168:AE168)</f>
        <v>0</v>
      </c>
      <c r="AB57" s="352">
        <f>SUM('INGRESOS-GASTOS'!$G168:AF168)</f>
        <v>0</v>
      </c>
      <c r="AC57" s="352">
        <f>SUM('INGRESOS-GASTOS'!$G168:AG168)</f>
        <v>0</v>
      </c>
      <c r="AD57" s="352">
        <f>SUM('INGRESOS-GASTOS'!$G168:AH168)</f>
        <v>0</v>
      </c>
      <c r="AE57" s="352">
        <f>SUM('INGRESOS-GASTOS'!$G168:AI168)</f>
        <v>0</v>
      </c>
      <c r="AF57" s="352">
        <f>SUM('INGRESOS-GASTOS'!$G168:AJ168)</f>
        <v>0</v>
      </c>
      <c r="AG57" s="352">
        <f>SUM('INGRESOS-GASTOS'!$G168:AK168)</f>
        <v>0</v>
      </c>
      <c r="AH57" s="352">
        <f>SUM('INGRESOS-GASTOS'!$G168:AL168)</f>
        <v>0</v>
      </c>
      <c r="AI57" s="352">
        <f>SUM('INGRESOS-GASTOS'!$G168:AM168)</f>
        <v>0</v>
      </c>
      <c r="AJ57" s="352">
        <f>SUM('INGRESOS-GASTOS'!$G168:AN168)</f>
        <v>0</v>
      </c>
      <c r="AK57" s="352">
        <f>SUM('INGRESOS-GASTOS'!$G168:AO168)</f>
        <v>0</v>
      </c>
      <c r="AL57" s="352">
        <f>SUM('INGRESOS-GASTOS'!$G168:AP168)</f>
        <v>0</v>
      </c>
      <c r="AN57" s="695" t="e">
        <f>HLOOKUP(AN$43,$C$43:$AL$61,15,0)</f>
        <v>#REF!</v>
      </c>
    </row>
    <row r="58" spans="2:40" ht="15.75">
      <c r="B58" s="700" t="s">
        <v>819</v>
      </c>
      <c r="C58" s="352">
        <f ca="1">+'Tesorería mensual'!C47</f>
        <v>0</v>
      </c>
      <c r="D58" s="352">
        <f ca="1">+'Tesorería mensual'!D47</f>
        <v>0</v>
      </c>
      <c r="E58" s="352">
        <f ca="1">+'Tesorería mensual'!E47</f>
        <v>0</v>
      </c>
      <c r="F58" s="352">
        <f ca="1">+'Tesorería mensual'!F47</f>
        <v>0</v>
      </c>
      <c r="G58" s="352">
        <f ca="1">+'Tesorería mensual'!G47</f>
        <v>0</v>
      </c>
      <c r="H58" s="352">
        <f ca="1">+'Tesorería mensual'!H47</f>
        <v>0</v>
      </c>
      <c r="I58" s="352">
        <f ca="1">+'Tesorería mensual'!I47</f>
        <v>0</v>
      </c>
      <c r="J58" s="352">
        <f ca="1">+'Tesorería mensual'!J47</f>
        <v>0</v>
      </c>
      <c r="K58" s="352">
        <f ca="1">+'Tesorería mensual'!K47</f>
        <v>0</v>
      </c>
      <c r="L58" s="352">
        <f ca="1">+'Tesorería mensual'!L47</f>
        <v>0</v>
      </c>
      <c r="M58" s="352">
        <f ca="1">+'Tesorería mensual'!M47</f>
        <v>0</v>
      </c>
      <c r="N58" s="352">
        <f ca="1">+'Tesorería mensual'!N47</f>
        <v>0</v>
      </c>
      <c r="O58" s="352">
        <f ca="1">+'Tesorería mensual'!O47</f>
        <v>0</v>
      </c>
      <c r="P58" s="352">
        <f ca="1">+'Tesorería mensual'!P47</f>
        <v>0</v>
      </c>
      <c r="Q58" s="352">
        <f ca="1">+'Tesorería mensual'!Q47</f>
        <v>0</v>
      </c>
      <c r="R58" s="352">
        <f ca="1">+'Tesorería mensual'!R47</f>
        <v>0</v>
      </c>
      <c r="S58" s="352">
        <f ca="1">+'Tesorería mensual'!S47</f>
        <v>0</v>
      </c>
      <c r="T58" s="352">
        <f ca="1">+'Tesorería mensual'!T47</f>
        <v>0</v>
      </c>
      <c r="U58" s="352">
        <f ca="1">+'Tesorería mensual'!U47</f>
        <v>0</v>
      </c>
      <c r="V58" s="352">
        <f ca="1">+'Tesorería mensual'!V47</f>
        <v>0</v>
      </c>
      <c r="W58" s="352">
        <f ca="1">+'Tesorería mensual'!W47</f>
        <v>0</v>
      </c>
      <c r="X58" s="352">
        <f ca="1">+'Tesorería mensual'!X47</f>
        <v>0</v>
      </c>
      <c r="Y58" s="352">
        <f ca="1">+'Tesorería mensual'!Y47</f>
        <v>0</v>
      </c>
      <c r="Z58" s="352">
        <f ca="1">+'Tesorería mensual'!Z47</f>
        <v>0</v>
      </c>
      <c r="AA58" s="352">
        <f ca="1">+'Tesorería mensual'!AA47</f>
        <v>0</v>
      </c>
      <c r="AB58" s="352">
        <f ca="1">+'Tesorería mensual'!AB47</f>
        <v>0</v>
      </c>
      <c r="AC58" s="352">
        <f ca="1">+'Tesorería mensual'!AC47</f>
        <v>0</v>
      </c>
      <c r="AD58" s="352">
        <f ca="1">+'Tesorería mensual'!AD47</f>
        <v>0</v>
      </c>
      <c r="AE58" s="352">
        <f ca="1">+'Tesorería mensual'!AE47</f>
        <v>0</v>
      </c>
      <c r="AF58" s="352">
        <f ca="1">+'Tesorería mensual'!AF47</f>
        <v>0</v>
      </c>
      <c r="AG58" s="352">
        <f ca="1">+'Tesorería mensual'!AG47</f>
        <v>0</v>
      </c>
      <c r="AH58" s="352">
        <f ca="1">+'Tesorería mensual'!AH47</f>
        <v>0</v>
      </c>
      <c r="AI58" s="352">
        <f ca="1">+'Tesorería mensual'!AI47</f>
        <v>0</v>
      </c>
      <c r="AJ58" s="352">
        <f ca="1">+'Tesorería mensual'!AJ47</f>
        <v>0</v>
      </c>
      <c r="AK58" s="352">
        <f ca="1">+'Tesorería mensual'!AK47</f>
        <v>0</v>
      </c>
      <c r="AL58" s="352">
        <f ca="1">+'Tesorería mensual'!AL47</f>
        <v>0</v>
      </c>
      <c r="AN58" s="695" t="e">
        <f>HLOOKUP(AN$43,$C$43:$AL$58,16,0)</f>
        <v>#REF!</v>
      </c>
    </row>
    <row r="59" spans="2:40" ht="6" customHeight="1">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N59" s="269" t="s">
        <v>44</v>
      </c>
    </row>
    <row r="60" spans="2:40" ht="15.75">
      <c r="B60" s="700" t="s">
        <v>817</v>
      </c>
      <c r="C60" s="352">
        <f ca="1">+'Total préstamos'!C6+'Total préstamos'!C7</f>
        <v>0</v>
      </c>
      <c r="D60" s="352">
        <f ca="1">+'Total préstamos'!D6+'Total préstamos'!D7</f>
        <v>0</v>
      </c>
      <c r="E60" s="352">
        <f ca="1">+'Total préstamos'!E6+'Total préstamos'!E7</f>
        <v>0</v>
      </c>
      <c r="F60" s="352">
        <f ca="1">+'Total préstamos'!F6+'Total préstamos'!F7</f>
        <v>0</v>
      </c>
      <c r="G60" s="352">
        <f ca="1">+'Total préstamos'!G6+'Total préstamos'!G7</f>
        <v>0</v>
      </c>
      <c r="H60" s="352">
        <f ca="1">+'Total préstamos'!H6+'Total préstamos'!H7</f>
        <v>0</v>
      </c>
      <c r="I60" s="352">
        <f ca="1">+'Total préstamos'!I6+'Total préstamos'!I7</f>
        <v>0</v>
      </c>
      <c r="J60" s="352">
        <f ca="1">+'Total préstamos'!J6+'Total préstamos'!J7</f>
        <v>0</v>
      </c>
      <c r="K60" s="352">
        <f ca="1">+'Total préstamos'!K6+'Total préstamos'!K7</f>
        <v>0</v>
      </c>
      <c r="L60" s="352">
        <f ca="1">+'Total préstamos'!L6+'Total préstamos'!L7</f>
        <v>0</v>
      </c>
      <c r="M60" s="352">
        <f ca="1">+'Total préstamos'!M6+'Total préstamos'!M7</f>
        <v>0</v>
      </c>
      <c r="N60" s="352">
        <f ca="1">+'Total préstamos'!N6+'Total préstamos'!N7</f>
        <v>0</v>
      </c>
      <c r="O60" s="352">
        <f ca="1">+'Total préstamos'!O6+'Total préstamos'!O7</f>
        <v>0</v>
      </c>
      <c r="P60" s="352">
        <f ca="1">+'Total préstamos'!P6+'Total préstamos'!P7</f>
        <v>0</v>
      </c>
      <c r="Q60" s="352">
        <f ca="1">+'Total préstamos'!Q6+'Total préstamos'!Q7</f>
        <v>0</v>
      </c>
      <c r="R60" s="352">
        <f ca="1">+'Total préstamos'!R6+'Total préstamos'!R7</f>
        <v>0</v>
      </c>
      <c r="S60" s="352">
        <f ca="1">+'Total préstamos'!S6+'Total préstamos'!S7</f>
        <v>0</v>
      </c>
      <c r="T60" s="352">
        <f ca="1">+'Total préstamos'!T6+'Total préstamos'!T7</f>
        <v>0</v>
      </c>
      <c r="U60" s="352">
        <f ca="1">+'Total préstamos'!U6+'Total préstamos'!U7</f>
        <v>0</v>
      </c>
      <c r="V60" s="352">
        <f ca="1">+'Total préstamos'!V6+'Total préstamos'!V7</f>
        <v>0</v>
      </c>
      <c r="W60" s="352">
        <f ca="1">+'Total préstamos'!W6+'Total préstamos'!W7</f>
        <v>0</v>
      </c>
      <c r="X60" s="352">
        <f ca="1">+'Total préstamos'!X6+'Total préstamos'!X7</f>
        <v>0</v>
      </c>
      <c r="Y60" s="352">
        <f ca="1">+'Total préstamos'!Y6+'Total préstamos'!Y7</f>
        <v>0</v>
      </c>
      <c r="Z60" s="352">
        <f ca="1">+'Total préstamos'!Z6+'Total préstamos'!Z7</f>
        <v>0</v>
      </c>
      <c r="AA60" s="352">
        <f ca="1">+'Total préstamos'!AA6+'Total préstamos'!AA7</f>
        <v>0</v>
      </c>
      <c r="AB60" s="352">
        <f ca="1">+'Total préstamos'!AB6+'Total préstamos'!AB7</f>
        <v>0</v>
      </c>
      <c r="AC60" s="352">
        <f ca="1">+'Total préstamos'!AC6+'Total préstamos'!AC7</f>
        <v>0</v>
      </c>
      <c r="AD60" s="352">
        <f ca="1">+'Total préstamos'!AD6+'Total préstamos'!AD7</f>
        <v>0</v>
      </c>
      <c r="AE60" s="352">
        <f ca="1">+'Total préstamos'!AE6+'Total préstamos'!AE7</f>
        <v>0</v>
      </c>
      <c r="AF60" s="352">
        <f ca="1">+'Total préstamos'!AF6+'Total préstamos'!AF7</f>
        <v>0</v>
      </c>
      <c r="AG60" s="352">
        <f ca="1">+'Total préstamos'!AG6+'Total préstamos'!AG7</f>
        <v>0</v>
      </c>
      <c r="AH60" s="352">
        <f ca="1">+'Total préstamos'!AH6+'Total préstamos'!AH7</f>
        <v>0</v>
      </c>
      <c r="AI60" s="352">
        <f ca="1">+'Total préstamos'!AI6+'Total préstamos'!AI7</f>
        <v>0</v>
      </c>
      <c r="AJ60" s="352">
        <f ca="1">+'Total préstamos'!AJ6+'Total préstamos'!AJ7</f>
        <v>0</v>
      </c>
      <c r="AK60" s="352">
        <f ca="1">+'Total préstamos'!AK6+'Total préstamos'!AK7</f>
        <v>0</v>
      </c>
      <c r="AL60" s="352">
        <f ca="1">+'Total préstamos'!AL6+'Total préstamos'!AL7</f>
        <v>0</v>
      </c>
      <c r="AN60" s="695" t="e">
        <f>HLOOKUP(AN$43,$C$43:$AL$61,18,0)</f>
        <v>#REF!</v>
      </c>
    </row>
    <row r="61" spans="2:40" ht="15.75">
      <c r="B61" s="700" t="s">
        <v>814</v>
      </c>
      <c r="C61" s="352">
        <f>SUM('INGRESOS-GASTOS'!$G169:G169)</f>
        <v>0</v>
      </c>
      <c r="D61" s="352">
        <f>SUM('INGRESOS-GASTOS'!$G169:H169)</f>
        <v>0</v>
      </c>
      <c r="E61" s="352">
        <f>SUM('INGRESOS-GASTOS'!$G169:I169)</f>
        <v>0</v>
      </c>
      <c r="F61" s="352">
        <f>SUM('INGRESOS-GASTOS'!$G169:J169)</f>
        <v>0</v>
      </c>
      <c r="G61" s="352">
        <f>SUM('INGRESOS-GASTOS'!$G169:K169)</f>
        <v>0</v>
      </c>
      <c r="H61" s="352">
        <f>SUM('INGRESOS-GASTOS'!$G169:L169)</f>
        <v>0</v>
      </c>
      <c r="I61" s="352">
        <f>SUM('INGRESOS-GASTOS'!$G169:M169)</f>
        <v>0</v>
      </c>
      <c r="J61" s="352">
        <f>SUM('INGRESOS-GASTOS'!$G169:N169)</f>
        <v>0</v>
      </c>
      <c r="K61" s="352">
        <f>SUM('INGRESOS-GASTOS'!$G169:O169)</f>
        <v>0</v>
      </c>
      <c r="L61" s="352">
        <f>SUM('INGRESOS-GASTOS'!$G169:P169)</f>
        <v>0</v>
      </c>
      <c r="M61" s="352">
        <f>SUM('INGRESOS-GASTOS'!$G169:Q169)</f>
        <v>0</v>
      </c>
      <c r="N61" s="352">
        <f>SUM('INGRESOS-GASTOS'!$G169:R169)</f>
        <v>0</v>
      </c>
      <c r="O61" s="352">
        <f>SUM('INGRESOS-GASTOS'!$G169:S169)</f>
        <v>0</v>
      </c>
      <c r="P61" s="352">
        <f>SUM('INGRESOS-GASTOS'!$G169:T169)</f>
        <v>0</v>
      </c>
      <c r="Q61" s="352">
        <f>SUM('INGRESOS-GASTOS'!$G169:U169)</f>
        <v>0</v>
      </c>
      <c r="R61" s="352">
        <f>SUM('INGRESOS-GASTOS'!$G169:V169)</f>
        <v>0</v>
      </c>
      <c r="S61" s="352">
        <f>SUM('INGRESOS-GASTOS'!$G169:W169)</f>
        <v>0</v>
      </c>
      <c r="T61" s="352">
        <f>SUM('INGRESOS-GASTOS'!$G169:X169)</f>
        <v>0</v>
      </c>
      <c r="U61" s="352">
        <f>SUM('INGRESOS-GASTOS'!$G169:Y169)</f>
        <v>0</v>
      </c>
      <c r="V61" s="352">
        <f>SUM('INGRESOS-GASTOS'!$G169:Z169)</f>
        <v>0</v>
      </c>
      <c r="W61" s="352">
        <f>SUM('INGRESOS-GASTOS'!$G169:AA169)</f>
        <v>0</v>
      </c>
      <c r="X61" s="352">
        <f>SUM('INGRESOS-GASTOS'!$G169:AB169)</f>
        <v>0</v>
      </c>
      <c r="Y61" s="352">
        <f>SUM('INGRESOS-GASTOS'!$G169:AC169)</f>
        <v>0</v>
      </c>
      <c r="Z61" s="352">
        <f>SUM('INGRESOS-GASTOS'!$G169:AD169)</f>
        <v>0</v>
      </c>
      <c r="AA61" s="352">
        <f>SUM('INGRESOS-GASTOS'!$G169:AE169)</f>
        <v>0</v>
      </c>
      <c r="AB61" s="352">
        <f>SUM('INGRESOS-GASTOS'!$G169:AF169)</f>
        <v>0</v>
      </c>
      <c r="AC61" s="352">
        <f>SUM('INGRESOS-GASTOS'!$G169:AG169)</f>
        <v>0</v>
      </c>
      <c r="AD61" s="352">
        <f>SUM('INGRESOS-GASTOS'!$G169:AH169)</f>
        <v>0</v>
      </c>
      <c r="AE61" s="352">
        <f>SUM('INGRESOS-GASTOS'!$G169:AI169)</f>
        <v>0</v>
      </c>
      <c r="AF61" s="352">
        <f>SUM('INGRESOS-GASTOS'!$G169:AJ169)</f>
        <v>0</v>
      </c>
      <c r="AG61" s="352">
        <f>SUM('INGRESOS-GASTOS'!$G169:AK169)</f>
        <v>0</v>
      </c>
      <c r="AH61" s="352">
        <f>SUM('INGRESOS-GASTOS'!$G169:AL169)</f>
        <v>0</v>
      </c>
      <c r="AI61" s="352">
        <f>SUM('INGRESOS-GASTOS'!$G169:AM169)</f>
        <v>0</v>
      </c>
      <c r="AJ61" s="352">
        <f>SUM('INGRESOS-GASTOS'!$G169:AN169)</f>
        <v>0</v>
      </c>
      <c r="AK61" s="352">
        <f>SUM('INGRESOS-GASTOS'!$G169:AO169)</f>
        <v>0</v>
      </c>
      <c r="AL61" s="352">
        <f>SUM('INGRESOS-GASTOS'!$G169:AP169)</f>
        <v>0</v>
      </c>
      <c r="AN61" s="695" t="e">
        <f>HLOOKUP(AN$43,$C$43:$AL$61,19,0)</f>
        <v>#REF!</v>
      </c>
    </row>
    <row r="62" spans="2:40" ht="8.25" customHeight="1"/>
    <row r="63" spans="2:40" ht="15.75">
      <c r="B63" s="700" t="s">
        <v>815</v>
      </c>
      <c r="C63" s="343">
        <f>+Cuestionario!F66</f>
        <v>0</v>
      </c>
      <c r="D63" s="343">
        <f>+C63</f>
        <v>0</v>
      </c>
      <c r="E63" s="343">
        <f t="shared" ref="E63:AL63" si="62">+D63</f>
        <v>0</v>
      </c>
      <c r="F63" s="343">
        <f t="shared" si="62"/>
        <v>0</v>
      </c>
      <c r="G63" s="343">
        <f t="shared" si="62"/>
        <v>0</v>
      </c>
      <c r="H63" s="343">
        <f t="shared" si="62"/>
        <v>0</v>
      </c>
      <c r="I63" s="343">
        <f t="shared" si="62"/>
        <v>0</v>
      </c>
      <c r="J63" s="343">
        <f t="shared" si="62"/>
        <v>0</v>
      </c>
      <c r="K63" s="343">
        <f t="shared" si="62"/>
        <v>0</v>
      </c>
      <c r="L63" s="343">
        <f t="shared" si="62"/>
        <v>0</v>
      </c>
      <c r="M63" s="343">
        <f t="shared" si="62"/>
        <v>0</v>
      </c>
      <c r="N63" s="343">
        <f t="shared" si="62"/>
        <v>0</v>
      </c>
      <c r="O63" s="343">
        <f t="shared" si="62"/>
        <v>0</v>
      </c>
      <c r="P63" s="343">
        <f t="shared" si="62"/>
        <v>0</v>
      </c>
      <c r="Q63" s="343">
        <f t="shared" si="62"/>
        <v>0</v>
      </c>
      <c r="R63" s="343">
        <f t="shared" si="62"/>
        <v>0</v>
      </c>
      <c r="S63" s="343">
        <f t="shared" si="62"/>
        <v>0</v>
      </c>
      <c r="T63" s="343">
        <f t="shared" si="62"/>
        <v>0</v>
      </c>
      <c r="U63" s="343">
        <f t="shared" si="62"/>
        <v>0</v>
      </c>
      <c r="V63" s="343">
        <f t="shared" si="62"/>
        <v>0</v>
      </c>
      <c r="W63" s="343">
        <f t="shared" si="62"/>
        <v>0</v>
      </c>
      <c r="X63" s="343">
        <f t="shared" si="62"/>
        <v>0</v>
      </c>
      <c r="Y63" s="343">
        <f t="shared" si="62"/>
        <v>0</v>
      </c>
      <c r="Z63" s="343">
        <f t="shared" si="62"/>
        <v>0</v>
      </c>
      <c r="AA63" s="343">
        <f t="shared" si="62"/>
        <v>0</v>
      </c>
      <c r="AB63" s="343">
        <f t="shared" si="62"/>
        <v>0</v>
      </c>
      <c r="AC63" s="343">
        <f t="shared" si="62"/>
        <v>0</v>
      </c>
      <c r="AD63" s="343">
        <f t="shared" si="62"/>
        <v>0</v>
      </c>
      <c r="AE63" s="343">
        <f t="shared" si="62"/>
        <v>0</v>
      </c>
      <c r="AF63" s="343">
        <f t="shared" si="62"/>
        <v>0</v>
      </c>
      <c r="AG63" s="343">
        <f t="shared" si="62"/>
        <v>0</v>
      </c>
      <c r="AH63" s="343">
        <f t="shared" si="62"/>
        <v>0</v>
      </c>
      <c r="AI63" s="343">
        <f t="shared" si="62"/>
        <v>0</v>
      </c>
      <c r="AJ63" s="343">
        <f t="shared" si="62"/>
        <v>0</v>
      </c>
      <c r="AK63" s="343">
        <f t="shared" si="62"/>
        <v>0</v>
      </c>
      <c r="AL63" s="343">
        <f t="shared" si="62"/>
        <v>0</v>
      </c>
      <c r="AN63" s="695" t="e">
        <f>HLOOKUP(AN$43,$C$43:$AL$63,21,0)</f>
        <v>#REF!</v>
      </c>
    </row>
    <row r="64" spans="2:40" ht="15.75">
      <c r="B64" s="700" t="s">
        <v>816</v>
      </c>
      <c r="C64" s="343">
        <f>+'Personal retribución'!K38-C63</f>
        <v>0</v>
      </c>
      <c r="D64" s="343">
        <f>+'Personal retribución'!L38-D63</f>
        <v>0</v>
      </c>
      <c r="E64" s="343">
        <f>+'Personal retribución'!M38-E63</f>
        <v>0</v>
      </c>
      <c r="F64" s="343">
        <f>+'Personal retribución'!N38-F63</f>
        <v>0</v>
      </c>
      <c r="G64" s="343">
        <f>+'Personal retribución'!O38-G63</f>
        <v>0</v>
      </c>
      <c r="H64" s="343">
        <f>+'Personal retribución'!P38-H63</f>
        <v>0</v>
      </c>
      <c r="I64" s="343">
        <f>+'Personal retribución'!Q38-I63</f>
        <v>0</v>
      </c>
      <c r="J64" s="343">
        <f>+'Personal retribución'!R38-J63</f>
        <v>0</v>
      </c>
      <c r="K64" s="343">
        <f>+'Personal retribución'!S38-K63</f>
        <v>0</v>
      </c>
      <c r="L64" s="343">
        <f>+'Personal retribución'!T38-L63</f>
        <v>0</v>
      </c>
      <c r="M64" s="343">
        <f>+'Personal retribución'!U38-M63</f>
        <v>0</v>
      </c>
      <c r="N64" s="343">
        <f>+'Personal retribución'!V38-N63</f>
        <v>0</v>
      </c>
      <c r="O64" s="343">
        <f>+'Personal retribución'!W38-O63</f>
        <v>0</v>
      </c>
      <c r="P64" s="343">
        <f>+'Personal retribución'!X38-P63</f>
        <v>0</v>
      </c>
      <c r="Q64" s="343">
        <f>+'Personal retribución'!Y38-Q63</f>
        <v>0</v>
      </c>
      <c r="R64" s="343">
        <f>+'Personal retribución'!Z38-R63</f>
        <v>0</v>
      </c>
      <c r="S64" s="343">
        <f>+'Personal retribución'!AA38-S63</f>
        <v>0</v>
      </c>
      <c r="T64" s="343">
        <f>+'Personal retribución'!AB38-T63</f>
        <v>0</v>
      </c>
      <c r="U64" s="343">
        <f>+'Personal retribución'!AC38-U63</f>
        <v>0</v>
      </c>
      <c r="V64" s="343">
        <f>+'Personal retribución'!AD38-V63</f>
        <v>0</v>
      </c>
      <c r="W64" s="343">
        <f>+'Personal retribución'!AE38-W63</f>
        <v>0</v>
      </c>
      <c r="X64" s="343">
        <f>+'Personal retribución'!AF38-X63</f>
        <v>0</v>
      </c>
      <c r="Y64" s="343">
        <f>+'Personal retribución'!AG38-Y63</f>
        <v>0</v>
      </c>
      <c r="Z64" s="343">
        <f>+'Personal retribución'!AH38-Z63</f>
        <v>0</v>
      </c>
      <c r="AA64" s="343">
        <f>+'Personal retribución'!AI38-AA63</f>
        <v>0</v>
      </c>
      <c r="AB64" s="343">
        <f>+'Personal retribución'!AJ38-AB63</f>
        <v>0</v>
      </c>
      <c r="AC64" s="343">
        <f>+'Personal retribución'!AK38-AC63</f>
        <v>0</v>
      </c>
      <c r="AD64" s="343">
        <f>+'Personal retribución'!AL38-AD63</f>
        <v>0</v>
      </c>
      <c r="AE64" s="343">
        <f>+'Personal retribución'!AM38-AE63</f>
        <v>0</v>
      </c>
      <c r="AF64" s="343">
        <f>+'Personal retribución'!AN38-AF63</f>
        <v>0</v>
      </c>
      <c r="AG64" s="343">
        <f>+'Personal retribución'!AO38-AG63</f>
        <v>0</v>
      </c>
      <c r="AH64" s="343">
        <f>+'Personal retribución'!AP38-AH63</f>
        <v>0</v>
      </c>
      <c r="AI64" s="343">
        <f>+'Personal retribución'!AQ38-AI63</f>
        <v>0</v>
      </c>
      <c r="AJ64" s="343">
        <f>+'Personal retribución'!AR38-AJ63</f>
        <v>0</v>
      </c>
      <c r="AK64" s="343">
        <f>+'Personal retribución'!AS38-AK63</f>
        <v>0</v>
      </c>
      <c r="AL64" s="343">
        <f>+'Personal retribución'!AT38-AL63</f>
        <v>0</v>
      </c>
      <c r="AN64" s="695" t="e">
        <f>HLOOKUP(AN$43,$C$43:$AL$63,21,0)</f>
        <v>#REF!</v>
      </c>
    </row>
  </sheetData>
  <mergeCells count="10">
    <mergeCell ref="BA1:BF1"/>
    <mergeCell ref="BA16:BB16"/>
    <mergeCell ref="BC16:BD16"/>
    <mergeCell ref="BE16:BF16"/>
    <mergeCell ref="BA29:BB29"/>
    <mergeCell ref="BC29:BD29"/>
    <mergeCell ref="BE29:BF29"/>
    <mergeCell ref="BA3:BB3"/>
    <mergeCell ref="BC3:BD3"/>
    <mergeCell ref="BE3:BF3"/>
  </mergeCells>
  <conditionalFormatting sqref="C3:AL3">
    <cfRule type="cellIs" dxfId="140" priority="31" operator="equal">
      <formula>0</formula>
    </cfRule>
    <cfRule type="cellIs" dxfId="139" priority="32" operator="equal">
      <formula>0</formula>
    </cfRule>
  </conditionalFormatting>
  <conditionalFormatting sqref="C16:AL16">
    <cfRule type="cellIs" dxfId="138" priority="29" operator="equal">
      <formula>0</formula>
    </cfRule>
    <cfRule type="cellIs" dxfId="137" priority="30" operator="equal">
      <formula>0</formula>
    </cfRule>
  </conditionalFormatting>
  <conditionalFormatting sqref="C29:AL29">
    <cfRule type="cellIs" dxfId="136" priority="27" operator="equal">
      <formula>0</formula>
    </cfRule>
    <cfRule type="cellIs" dxfId="135" priority="28" operator="equal">
      <formula>0</formula>
    </cfRule>
  </conditionalFormatting>
  <conditionalFormatting sqref="C43:AL43">
    <cfRule type="cellIs" dxfId="134" priority="1" operator="equal">
      <formula>0</formula>
    </cfRule>
    <cfRule type="cellIs" dxfId="133" priority="2" operator="equal">
      <formula>0</formula>
    </cfRule>
  </conditionalFormatting>
  <conditionalFormatting sqref="AN43">
    <cfRule type="cellIs" dxfId="132" priority="7" operator="equal">
      <formula>0</formula>
    </cfRule>
    <cfRule type="cellIs" dxfId="131" priority="8" operator="equal">
      <formula>0</formula>
    </cfRule>
  </conditionalFormatting>
  <conditionalFormatting sqref="AN2:AY3">
    <cfRule type="cellIs" dxfId="130" priority="43" operator="equal">
      <formula>0</formula>
    </cfRule>
    <cfRule type="cellIs" dxfId="129" priority="44" operator="equal">
      <formula>0</formula>
    </cfRule>
  </conditionalFormatting>
  <conditionalFormatting sqref="AN16:AY16">
    <cfRule type="cellIs" dxfId="128" priority="17" operator="equal">
      <formula>0</formula>
    </cfRule>
    <cfRule type="cellIs" dxfId="127" priority="18" operator="equal">
      <formula>0</formula>
    </cfRule>
  </conditionalFormatting>
  <conditionalFormatting sqref="AN29:AY29">
    <cfRule type="cellIs" dxfId="126" priority="13" operator="equal">
      <formula>0</formula>
    </cfRule>
    <cfRule type="cellIs" dxfId="125" priority="14" operator="equal">
      <formula>0</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0">
    <tabColor rgb="FFFFFF00"/>
  </sheetPr>
  <dimension ref="A1:H36"/>
  <sheetViews>
    <sheetView zoomScaleNormal="100" workbookViewId="0">
      <selection activeCell="A39" sqref="A39"/>
    </sheetView>
  </sheetViews>
  <sheetFormatPr baseColWidth="10" defaultColWidth="11.42578125" defaultRowHeight="15"/>
  <cols>
    <col min="1" max="1" width="123.7109375" style="269" customWidth="1"/>
    <col min="2" max="2" width="16" style="269" customWidth="1"/>
    <col min="3" max="3" width="12.140625" style="269" customWidth="1"/>
    <col min="4" max="4" width="10.7109375" style="269" bestFit="1" customWidth="1"/>
    <col min="5" max="5" width="4.28515625" style="269" customWidth="1"/>
    <col min="6" max="6" width="17.85546875" style="269" customWidth="1"/>
    <col min="7" max="7" width="11" style="269" customWidth="1"/>
    <col min="8" max="8" width="33" style="269" hidden="1" customWidth="1"/>
    <col min="9" max="16384" width="11.42578125" style="269"/>
  </cols>
  <sheetData>
    <row r="1" spans="1:8" ht="21">
      <c r="A1" s="483"/>
      <c r="B1" s="483"/>
      <c r="C1" s="483"/>
      <c r="D1" s="445">
        <f ca="1">TODAY()</f>
        <v>46072</v>
      </c>
      <c r="H1" s="269">
        <f>+Cuestionario!I9</f>
        <v>0</v>
      </c>
    </row>
    <row r="2" spans="1:8" ht="15.75">
      <c r="A2" s="484" t="s">
        <v>683</v>
      </c>
      <c r="B2" s="484" t="s">
        <v>684</v>
      </c>
      <c r="C2" s="484" t="s">
        <v>672</v>
      </c>
      <c r="D2" s="484" t="s">
        <v>612</v>
      </c>
      <c r="G2" s="485"/>
    </row>
    <row r="3" spans="1:8" ht="15.75">
      <c r="A3" s="486" t="s">
        <v>464</v>
      </c>
      <c r="B3" s="487">
        <f ca="1">TODAY()+7</f>
        <v>46079</v>
      </c>
      <c r="C3" s="488" t="s">
        <v>309</v>
      </c>
      <c r="D3" s="489" t="s">
        <v>614</v>
      </c>
      <c r="E3" s="490"/>
    </row>
    <row r="4" spans="1:8" ht="15.75">
      <c r="A4" s="490" t="s">
        <v>465</v>
      </c>
      <c r="B4" s="491">
        <f ca="1">+B3</f>
        <v>46079</v>
      </c>
      <c r="C4" s="492" t="s">
        <v>309</v>
      </c>
      <c r="D4" s="490" t="str">
        <f>IF('Documentación y Plan de trabajo'!$C4="SI","Pdte.","")</f>
        <v>Pdte.</v>
      </c>
      <c r="E4" s="457"/>
      <c r="H4" s="352" t="str">
        <f>"Apreciado/a "&amp;+Cuestionario!C9&amp;","</f>
        <v>Apreciado/a ,</v>
      </c>
    </row>
    <row r="5" spans="1:8" ht="15.75">
      <c r="A5" s="489" t="s">
        <v>466</v>
      </c>
      <c r="B5" s="487">
        <f t="shared" ref="B5:B13" ca="1" si="0">+B4</f>
        <v>46079</v>
      </c>
      <c r="C5" s="488" t="s">
        <v>309</v>
      </c>
      <c r="D5" s="489" t="str">
        <f>IF('Documentación y Plan de trabajo'!$C5="SI","Pdte.","")</f>
        <v>Pdte.</v>
      </c>
      <c r="E5" s="457"/>
    </row>
    <row r="6" spans="1:8" ht="15.75">
      <c r="A6" s="490" t="s">
        <v>467</v>
      </c>
      <c r="B6" s="491">
        <f t="shared" ca="1" si="0"/>
        <v>46079</v>
      </c>
      <c r="C6" s="492" t="s">
        <v>309</v>
      </c>
      <c r="D6" s="490" t="str">
        <f>IF('Documentación y Plan de trabajo'!$C6="SI","Pdte.","")</f>
        <v>Pdte.</v>
      </c>
      <c r="E6" s="457"/>
    </row>
    <row r="7" spans="1:8" ht="15.75">
      <c r="A7" s="489" t="s">
        <v>468</v>
      </c>
      <c r="B7" s="487">
        <f t="shared" ca="1" si="0"/>
        <v>46079</v>
      </c>
      <c r="C7" s="488" t="s">
        <v>309</v>
      </c>
      <c r="D7" s="489" t="str">
        <f>IF('Documentación y Plan de trabajo'!$C7="SI","Pdte.","")</f>
        <v>Pdte.</v>
      </c>
      <c r="E7" s="457"/>
    </row>
    <row r="8" spans="1:8" ht="15.75">
      <c r="A8" s="490" t="s">
        <v>469</v>
      </c>
      <c r="B8" s="491">
        <f t="shared" ca="1" si="0"/>
        <v>46079</v>
      </c>
      <c r="C8" s="492" t="s">
        <v>309</v>
      </c>
      <c r="D8" s="490" t="str">
        <f>IF('Documentación y Plan de trabajo'!$C8="SI","Pdte.","")</f>
        <v>Pdte.</v>
      </c>
      <c r="E8" s="493"/>
    </row>
    <row r="9" spans="1:8" ht="15.75">
      <c r="A9" s="489" t="s">
        <v>470</v>
      </c>
      <c r="B9" s="487">
        <f t="shared" ca="1" si="0"/>
        <v>46079</v>
      </c>
      <c r="C9" s="488" t="s">
        <v>309</v>
      </c>
      <c r="D9" s="489" t="str">
        <f>IF('Documentación y Plan de trabajo'!$C9="SI","Pdte.","")</f>
        <v>Pdte.</v>
      </c>
      <c r="E9" s="493"/>
    </row>
    <row r="10" spans="1:8" ht="15.75">
      <c r="A10" s="490" t="s">
        <v>471</v>
      </c>
      <c r="B10" s="491">
        <f t="shared" ca="1" si="0"/>
        <v>46079</v>
      </c>
      <c r="C10" s="492" t="s">
        <v>309</v>
      </c>
      <c r="D10" s="490" t="str">
        <f>IF('Documentación y Plan de trabajo'!$C10="SI","Pdte.","")</f>
        <v>Pdte.</v>
      </c>
      <c r="E10" s="165"/>
    </row>
    <row r="11" spans="1:8" ht="15.75" customHeight="1">
      <c r="A11" s="494" t="s">
        <v>472</v>
      </c>
      <c r="B11" s="495">
        <f t="shared" ca="1" si="0"/>
        <v>46079</v>
      </c>
      <c r="C11" s="488" t="s">
        <v>309</v>
      </c>
      <c r="D11" s="489" t="str">
        <f>IF('Documentación y Plan de trabajo'!$C11="SI","Pdte.","")</f>
        <v>Pdte.</v>
      </c>
      <c r="E11" s="496"/>
      <c r="G11" s="269" t="s">
        <v>238</v>
      </c>
    </row>
    <row r="12" spans="1:8" ht="15.75">
      <c r="A12" s="490" t="s">
        <v>473</v>
      </c>
      <c r="B12" s="491">
        <f t="shared" ca="1" si="0"/>
        <v>46079</v>
      </c>
      <c r="C12" s="492" t="s">
        <v>309</v>
      </c>
      <c r="D12" s="490" t="str">
        <f>IF('Documentación y Plan de trabajo'!$C12="SI","Pdte.","")</f>
        <v>Pdte.</v>
      </c>
      <c r="E12" s="493"/>
    </row>
    <row r="13" spans="1:8" ht="15.75">
      <c r="A13" s="494" t="s">
        <v>474</v>
      </c>
      <c r="B13" s="495">
        <f t="shared" ca="1" si="0"/>
        <v>46079</v>
      </c>
      <c r="C13" s="488" t="s">
        <v>309</v>
      </c>
      <c r="D13" s="489" t="str">
        <f>IF('Documentación y Plan de trabajo'!$C13="SI","Pdte.","")</f>
        <v>Pdte.</v>
      </c>
      <c r="E13" s="496"/>
      <c r="H13" s="269" t="s">
        <v>44</v>
      </c>
    </row>
    <row r="14" spans="1:8" ht="15.75" hidden="1">
      <c r="A14" s="497" t="s">
        <v>681</v>
      </c>
      <c r="B14" s="497"/>
      <c r="C14" s="492"/>
      <c r="D14" s="498" t="s">
        <v>774</v>
      </c>
      <c r="E14" s="173"/>
    </row>
    <row r="15" spans="1:8" ht="15.75">
      <c r="A15" s="489" t="s">
        <v>475</v>
      </c>
      <c r="B15" s="489"/>
      <c r="C15" s="499" t="str">
        <f>+D14</f>
        <v>si</v>
      </c>
      <c r="D15" s="489" t="str">
        <f>IF('Documentación y Plan de trabajo'!$C15="SI","Pdte.","")</f>
        <v>Pdte.</v>
      </c>
      <c r="E15" s="493"/>
    </row>
    <row r="16" spans="1:8" ht="15.75" customHeight="1">
      <c r="A16" s="496" t="s">
        <v>476</v>
      </c>
      <c r="B16" s="496"/>
      <c r="C16" s="500" t="str">
        <f>C15</f>
        <v>si</v>
      </c>
      <c r="D16" s="490" t="str">
        <f>IF('Documentación y Plan de trabajo'!$C16="SI","Pdte.","")</f>
        <v>Pdte.</v>
      </c>
      <c r="E16" s="496" t="s">
        <v>44</v>
      </c>
    </row>
    <row r="17" spans="1:6" ht="15.75">
      <c r="A17" s="489" t="s">
        <v>477</v>
      </c>
      <c r="B17" s="489"/>
      <c r="C17" s="499" t="str">
        <f>C16</f>
        <v>si</v>
      </c>
      <c r="D17" s="489" t="str">
        <f>IF('Documentación y Plan de trabajo'!$C17="SI","Pdte.","")</f>
        <v>Pdte.</v>
      </c>
      <c r="E17" s="493"/>
      <c r="F17" s="269" t="s">
        <v>44</v>
      </c>
    </row>
    <row r="18" spans="1:6" ht="15.75">
      <c r="A18" s="490" t="s">
        <v>478</v>
      </c>
      <c r="B18" s="490"/>
      <c r="C18" s="500" t="str">
        <f>C17</f>
        <v>si</v>
      </c>
      <c r="D18" s="490" t="str">
        <f>IF('Documentación y Plan de trabajo'!$C18="SI","Pdte.","")</f>
        <v>Pdte.</v>
      </c>
      <c r="E18" s="493"/>
    </row>
    <row r="19" spans="1:6" ht="15.75">
      <c r="A19" s="494" t="s">
        <v>479</v>
      </c>
      <c r="B19" s="494"/>
      <c r="C19" s="499" t="str">
        <f>C18</f>
        <v>si</v>
      </c>
      <c r="D19" s="489" t="str">
        <f>IF('Documentación y Plan de trabajo'!$C19="SI","Pdte.","")</f>
        <v>Pdte.</v>
      </c>
      <c r="E19" s="496"/>
    </row>
    <row r="20" spans="1:6" ht="15.75">
      <c r="A20" s="501" t="s">
        <v>480</v>
      </c>
      <c r="B20" s="501"/>
      <c r="C20" s="500" t="str">
        <f>C19</f>
        <v>si</v>
      </c>
      <c r="D20" s="490" t="str">
        <f>IF('Documentación y Plan de trabajo'!$C20="SI","Pdte.","")</f>
        <v>Pdte.</v>
      </c>
      <c r="E20" s="493"/>
    </row>
    <row r="21" spans="1:6" ht="15.75" hidden="1">
      <c r="A21" s="502" t="s">
        <v>682</v>
      </c>
      <c r="B21" s="502"/>
      <c r="C21" s="503"/>
      <c r="D21" s="504"/>
    </row>
    <row r="22" spans="1:6" ht="18.75" hidden="1" customHeight="1">
      <c r="A22" s="269" t="e">
        <f>+#REF!</f>
        <v>#REF!</v>
      </c>
      <c r="C22" s="492" t="s">
        <v>257</v>
      </c>
      <c r="D22" s="490" t="str">
        <f>IF('Documentación y Plan de trabajo'!$C22="SI","Pdte.","")</f>
        <v/>
      </c>
    </row>
    <row r="23" spans="1:6" ht="15.75" hidden="1">
      <c r="A23" s="505" t="e">
        <f>+#REF!</f>
        <v>#REF!</v>
      </c>
      <c r="B23" s="505"/>
      <c r="C23" s="488" t="s">
        <v>257</v>
      </c>
      <c r="D23" s="489" t="str">
        <f>IF('Documentación y Plan de trabajo'!$C23="SI","Pdte.","")</f>
        <v/>
      </c>
    </row>
    <row r="24" spans="1:6" ht="15.75" hidden="1">
      <c r="A24" s="269" t="e">
        <f>+#REF!</f>
        <v>#REF!</v>
      </c>
      <c r="C24" s="492" t="s">
        <v>257</v>
      </c>
      <c r="D24" s="490" t="str">
        <f>IF('Documentación y Plan de trabajo'!$C24="SI","Pdte.","")</f>
        <v/>
      </c>
    </row>
    <row r="25" spans="1:6" ht="15.75" hidden="1">
      <c r="A25" s="505" t="e">
        <f>+#REF!</f>
        <v>#REF!</v>
      </c>
      <c r="B25" s="505"/>
      <c r="C25" s="488" t="s">
        <v>257</v>
      </c>
      <c r="D25" s="489" t="str">
        <f>IF('Documentación y Plan de trabajo'!$C25="SI","Pdte.","")</f>
        <v/>
      </c>
    </row>
    <row r="26" spans="1:6" ht="15.75" hidden="1">
      <c r="A26" s="269" t="e">
        <f>+#REF!</f>
        <v>#REF!</v>
      </c>
      <c r="C26" s="492" t="s">
        <v>257</v>
      </c>
      <c r="D26" s="490" t="str">
        <f>IF('Documentación y Plan de trabajo'!$C26="SI","Pdte.","")</f>
        <v/>
      </c>
    </row>
    <row r="27" spans="1:6" ht="15.75" hidden="1">
      <c r="A27" s="505" t="e">
        <f>+#REF!</f>
        <v>#REF!</v>
      </c>
      <c r="B27" s="505"/>
      <c r="C27" s="488" t="s">
        <v>257</v>
      </c>
      <c r="D27" s="489" t="str">
        <f>IF('Documentación y Plan de trabajo'!$C27="SI","Pdte.","")</f>
        <v/>
      </c>
    </row>
    <row r="28" spans="1:6" ht="15.75" hidden="1">
      <c r="A28" s="269" t="e">
        <f>+#REF!</f>
        <v>#REF!</v>
      </c>
      <c r="C28" s="492" t="s">
        <v>257</v>
      </c>
      <c r="D28" s="490" t="str">
        <f>IF('Documentación y Plan de trabajo'!$C28="SI","Pdte.","")</f>
        <v/>
      </c>
    </row>
    <row r="29" spans="1:6" ht="15.75" hidden="1">
      <c r="A29" s="505" t="e">
        <f>+#REF!</f>
        <v>#REF!</v>
      </c>
      <c r="B29" s="505"/>
      <c r="C29" s="488" t="s">
        <v>257</v>
      </c>
      <c r="D29" s="489" t="str">
        <f>IF('Documentación y Plan de trabajo'!$C29="SI","Pdte.","")</f>
        <v/>
      </c>
    </row>
    <row r="30" spans="1:6" ht="15.75" hidden="1">
      <c r="A30" s="269" t="e">
        <f>+#REF!</f>
        <v>#REF!</v>
      </c>
      <c r="C30" s="492" t="s">
        <v>257</v>
      </c>
      <c r="D30" s="490" t="str">
        <f>IF('Documentación y Plan de trabajo'!$C30="SI","Pdte.","")</f>
        <v/>
      </c>
    </row>
    <row r="31" spans="1:6" ht="15.75" hidden="1">
      <c r="A31" s="505" t="e">
        <f>+#REF!</f>
        <v>#REF!</v>
      </c>
      <c r="B31" s="505"/>
      <c r="C31" s="488" t="s">
        <v>257</v>
      </c>
      <c r="D31" s="489" t="str">
        <f>IF('Documentación y Plan de trabajo'!$C31="SI","Pdte.","")</f>
        <v/>
      </c>
    </row>
    <row r="32" spans="1:6" ht="15.75" hidden="1">
      <c r="A32" s="269" t="e">
        <f>+#REF!</f>
        <v>#REF!</v>
      </c>
      <c r="C32" s="492" t="s">
        <v>257</v>
      </c>
      <c r="D32" s="490" t="str">
        <f>IF('Documentación y Plan de trabajo'!$C32="SI","Pdte.","")</f>
        <v/>
      </c>
    </row>
    <row r="33" spans="1:8" ht="15.75" hidden="1">
      <c r="A33" s="505" t="e">
        <f>+#REF!</f>
        <v>#REF!</v>
      </c>
      <c r="B33" s="505"/>
      <c r="C33" s="488" t="s">
        <v>257</v>
      </c>
      <c r="D33" s="489" t="str">
        <f>IF('Documentación y Plan de trabajo'!$C33="SI","Pdte.","")</f>
        <v/>
      </c>
    </row>
    <row r="34" spans="1:8" ht="15.75" hidden="1">
      <c r="A34" s="269" t="e">
        <f>+#REF!</f>
        <v>#REF!</v>
      </c>
      <c r="C34" s="492" t="s">
        <v>257</v>
      </c>
      <c r="D34" s="490" t="str">
        <f>IF('Documentación y Plan de trabajo'!$C34="SI","Pdte.","")</f>
        <v/>
      </c>
      <c r="G34" s="269" t="s">
        <v>44</v>
      </c>
    </row>
    <row r="35" spans="1:8" ht="15.75">
      <c r="C35" s="492"/>
      <c r="D35" s="490"/>
      <c r="H35" s="269" t="s">
        <v>44</v>
      </c>
    </row>
    <row r="36" spans="1:8" ht="15.75">
      <c r="C36" s="492"/>
      <c r="D36" s="490"/>
    </row>
  </sheetData>
  <hyperlinks>
    <hyperlink ref="H1" r:id="rId1" display="jmartinez@procornella.cat" xr:uid="{00000000-0004-0000-1E00-000000000000}"/>
  </hyperlinks>
  <pageMargins left="0.70866141732283472" right="0.70866141732283472" top="0.74803149606299213" bottom="0.74803149606299213" header="0.31496062992125984" footer="0.31496062992125984"/>
  <pageSetup paperSize="9" orientation="landscape" r:id="rId2"/>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E00-000000000000}">
          <x14:formula1>
            <xm:f>DATOS!$B$38:$B$40</xm:f>
          </x14:formula1>
          <xm:sqref>D15:D20 D3:D13 D22:D36</xm:sqref>
        </x14:dataValidation>
        <x14:dataValidation type="list" allowBlank="1" showInputMessage="1" showErrorMessage="1" xr:uid="{00000000-0002-0000-1E00-000001000000}">
          <x14:formula1>
            <xm:f>DATOS!$B$29:$B$30</xm:f>
          </x14:formula1>
          <xm:sqref>C15:C20 C3:C13 D14 C22:C36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2"/>
  <dimension ref="B1:J16"/>
  <sheetViews>
    <sheetView workbookViewId="0"/>
  </sheetViews>
  <sheetFormatPr baseColWidth="10" defaultColWidth="11.42578125" defaultRowHeight="15"/>
  <cols>
    <col min="1" max="1" width="11.42578125" style="269"/>
    <col min="2" max="2" width="30.7109375" style="269" customWidth="1"/>
    <col min="3" max="3" width="11.42578125" style="269"/>
    <col min="4" max="4" width="13.140625" style="269" customWidth="1"/>
    <col min="5" max="5" width="11" style="269" customWidth="1"/>
    <col min="6" max="6" width="20" style="269" customWidth="1"/>
    <col min="7" max="7" width="12.85546875" style="269" customWidth="1"/>
    <col min="8" max="8" width="10.7109375" style="269" customWidth="1"/>
    <col min="9" max="16384" width="11.42578125" style="269"/>
  </cols>
  <sheetData>
    <row r="1" spans="2:10" ht="18.75">
      <c r="B1" s="119"/>
      <c r="D1" s="472" t="s">
        <v>685</v>
      </c>
      <c r="E1" s="473"/>
      <c r="F1" s="472" t="s">
        <v>686</v>
      </c>
    </row>
    <row r="2" spans="2:10">
      <c r="B2" s="344" t="s">
        <v>687</v>
      </c>
      <c r="C2" s="345" t="s">
        <v>688</v>
      </c>
      <c r="D2" s="345" t="s">
        <v>74</v>
      </c>
      <c r="E2" s="340"/>
      <c r="G2" s="474"/>
    </row>
    <row r="3" spans="2:10" ht="15.75">
      <c r="B3" s="475" t="s">
        <v>689</v>
      </c>
      <c r="C3" s="476"/>
      <c r="D3" s="476"/>
      <c r="E3" s="477">
        <f t="shared" ref="E3:E11" si="0">+D3</f>
        <v>0</v>
      </c>
      <c r="F3" s="478" t="s">
        <v>690</v>
      </c>
      <c r="G3" s="476"/>
    </row>
    <row r="4" spans="2:10" ht="15.75">
      <c r="B4" s="475" t="s">
        <v>691</v>
      </c>
      <c r="C4" s="476"/>
      <c r="D4" s="476"/>
      <c r="E4" s="477">
        <f t="shared" si="0"/>
        <v>0</v>
      </c>
      <c r="F4" s="341" t="s">
        <v>497</v>
      </c>
      <c r="G4" s="479"/>
    </row>
    <row r="5" spans="2:10" ht="15.75">
      <c r="B5" s="475" t="s">
        <v>692</v>
      </c>
      <c r="C5" s="476"/>
      <c r="D5" s="476"/>
      <c r="E5" s="477">
        <f t="shared" si="0"/>
        <v>0</v>
      </c>
      <c r="F5" s="341" t="s">
        <v>693</v>
      </c>
      <c r="G5" s="476"/>
      <c r="I5" s="269" t="s">
        <v>44</v>
      </c>
    </row>
    <row r="6" spans="2:10" ht="18.75">
      <c r="B6" s="475" t="s">
        <v>694</v>
      </c>
      <c r="C6" s="476"/>
      <c r="D6" s="476"/>
      <c r="E6" s="477">
        <f t="shared" si="0"/>
        <v>0</v>
      </c>
      <c r="F6" s="341" t="s">
        <v>695</v>
      </c>
      <c r="G6" s="480"/>
    </row>
    <row r="7" spans="2:10" ht="15.75">
      <c r="B7" s="269" t="s">
        <v>696</v>
      </c>
      <c r="C7" s="476"/>
      <c r="D7" s="476"/>
      <c r="E7" s="477">
        <f t="shared" si="0"/>
        <v>0</v>
      </c>
      <c r="F7" s="341" t="s">
        <v>697</v>
      </c>
    </row>
    <row r="8" spans="2:10" ht="15.75">
      <c r="B8" s="269" t="s">
        <v>698</v>
      </c>
      <c r="C8" s="476"/>
      <c r="D8" s="476"/>
      <c r="E8" s="477">
        <f t="shared" si="0"/>
        <v>0</v>
      </c>
      <c r="F8" s="341"/>
    </row>
    <row r="9" spans="2:10" ht="15.75">
      <c r="B9" s="269" t="s">
        <v>699</v>
      </c>
      <c r="C9" s="476"/>
      <c r="D9" s="476"/>
      <c r="E9" s="477">
        <f t="shared" si="0"/>
        <v>0</v>
      </c>
      <c r="F9" s="341"/>
      <c r="J9" s="269" t="s">
        <v>44</v>
      </c>
    </row>
    <row r="10" spans="2:10" ht="15.75">
      <c r="C10" s="476"/>
      <c r="D10" s="476"/>
      <c r="E10" s="477">
        <f t="shared" si="0"/>
        <v>0</v>
      </c>
    </row>
    <row r="11" spans="2:10" ht="15.75">
      <c r="C11" s="476"/>
      <c r="D11" s="476"/>
      <c r="E11" s="477">
        <f t="shared" si="0"/>
        <v>0</v>
      </c>
    </row>
    <row r="12" spans="2:10">
      <c r="B12" s="269" t="s">
        <v>700</v>
      </c>
      <c r="C12" s="345"/>
      <c r="D12" s="481">
        <f>SUM(D3:D11)</f>
        <v>0</v>
      </c>
      <c r="F12" s="481" t="s">
        <v>701</v>
      </c>
      <c r="G12" s="481">
        <f>+G5*G6</f>
        <v>0</v>
      </c>
    </row>
    <row r="13" spans="2:10" ht="21">
      <c r="B13" s="269" t="s">
        <v>702</v>
      </c>
      <c r="C13" s="136">
        <v>5</v>
      </c>
      <c r="D13" s="269" t="s">
        <v>462</v>
      </c>
    </row>
    <row r="15" spans="2:10">
      <c r="B15" s="269" t="s">
        <v>703</v>
      </c>
      <c r="C15" s="481" t="s">
        <v>685</v>
      </c>
      <c r="D15" s="481">
        <f>+D12/C13</f>
        <v>0</v>
      </c>
      <c r="F15" s="269" t="s">
        <v>704</v>
      </c>
    </row>
    <row r="16" spans="2:10" ht="18.75">
      <c r="B16" s="269" t="s">
        <v>701</v>
      </c>
      <c r="C16" s="481" t="s">
        <v>686</v>
      </c>
      <c r="D16" s="481">
        <f>+G12</f>
        <v>0</v>
      </c>
      <c r="F16" s="482">
        <f>+D16-D15</f>
        <v>0</v>
      </c>
    </row>
  </sheetData>
  <conditionalFormatting sqref="C3:D11">
    <cfRule type="cellIs" dxfId="124" priority="13" operator="equal">
      <formula>0</formula>
    </cfRule>
    <cfRule type="cellIs" dxfId="123" priority="14" operator="equal">
      <formula>0</formula>
    </cfRule>
  </conditionalFormatting>
  <conditionalFormatting sqref="E3:E11">
    <cfRule type="cellIs" dxfId="122" priority="1" operator="equal">
      <formula>0</formula>
    </cfRule>
    <cfRule type="dataBar" priority="4">
      <dataBar>
        <cfvo type="min"/>
        <cfvo type="max"/>
        <color rgb="FF638EC6"/>
      </dataBar>
      <extLst>
        <ext xmlns:x14="http://schemas.microsoft.com/office/spreadsheetml/2009/9/main" uri="{B025F937-C7B1-47D3-B67F-A62EFF666E3E}">
          <x14:id>{068CACE5-62B8-4247-A2AC-2F0ADCD8C340}</x14:id>
        </ext>
      </extLst>
    </cfRule>
  </conditionalFormatting>
  <conditionalFormatting sqref="F16">
    <cfRule type="cellIs" dxfId="121" priority="2" operator="lessThan">
      <formula>0</formula>
    </cfRule>
    <cfRule type="cellIs" dxfId="120" priority="3" operator="greaterThan">
      <formula>0</formula>
    </cfRule>
  </conditionalFormatting>
  <conditionalFormatting sqref="G3:G6">
    <cfRule type="cellIs" dxfId="119" priority="5" operator="equal">
      <formula>0</formula>
    </cfRule>
    <cfRule type="cellIs" dxfId="118" priority="6" operator="equal">
      <formula>0</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068CACE5-62B8-4247-A2AC-2F0ADCD8C340}">
            <x14:dataBar minLength="0" maxLength="100" border="1" negativeBarBorderColorSameAsPositive="0">
              <x14:cfvo type="autoMin"/>
              <x14:cfvo type="autoMax"/>
              <x14:borderColor rgb="FF638EC6"/>
              <x14:negativeFillColor rgb="FFFF0000"/>
              <x14:negativeBorderColor rgb="FFFF0000"/>
              <x14:axisColor rgb="FF000000"/>
            </x14:dataBar>
          </x14:cfRule>
          <xm:sqref>E3:E11</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21"/>
  <dimension ref="A1:C41"/>
  <sheetViews>
    <sheetView workbookViewId="0"/>
  </sheetViews>
  <sheetFormatPr baseColWidth="10" defaultColWidth="11.42578125" defaultRowHeight="15"/>
  <cols>
    <col min="1" max="1" width="83.42578125" bestFit="1" customWidth="1"/>
    <col min="3" max="3" width="21.85546875" customWidth="1"/>
  </cols>
  <sheetData>
    <row r="1" spans="1:3" ht="48.75" customHeight="1">
      <c r="B1" s="507" t="s">
        <v>740</v>
      </c>
      <c r="C1" s="507" t="s">
        <v>741</v>
      </c>
    </row>
    <row r="2" spans="1:3">
      <c r="A2" s="86" t="s">
        <v>705</v>
      </c>
      <c r="B2" s="509"/>
      <c r="C2" s="508"/>
    </row>
    <row r="3" spans="1:3">
      <c r="A3" s="506" t="s">
        <v>706</v>
      </c>
    </row>
    <row r="4" spans="1:3">
      <c r="A4" s="506" t="s">
        <v>707</v>
      </c>
    </row>
    <row r="5" spans="1:3">
      <c r="A5" s="506" t="s">
        <v>708</v>
      </c>
    </row>
    <row r="6" spans="1:3">
      <c r="A6" s="506" t="s">
        <v>709</v>
      </c>
    </row>
    <row r="7" spans="1:3">
      <c r="A7" s="506" t="s">
        <v>710</v>
      </c>
    </row>
    <row r="8" spans="1:3">
      <c r="A8" s="506" t="s">
        <v>711</v>
      </c>
      <c r="C8" t="s">
        <v>44</v>
      </c>
    </row>
    <row r="9" spans="1:3">
      <c r="A9" s="506" t="s">
        <v>712</v>
      </c>
    </row>
    <row r="10" spans="1:3">
      <c r="A10" s="506" t="s">
        <v>713</v>
      </c>
    </row>
    <row r="11" spans="1:3">
      <c r="A11" s="86" t="s">
        <v>714</v>
      </c>
    </row>
    <row r="12" spans="1:3">
      <c r="A12" s="506" t="s">
        <v>715</v>
      </c>
    </row>
    <row r="13" spans="1:3">
      <c r="A13" s="506" t="s">
        <v>716</v>
      </c>
    </row>
    <row r="14" spans="1:3">
      <c r="A14" s="506" t="s">
        <v>717</v>
      </c>
    </row>
    <row r="15" spans="1:3">
      <c r="A15" s="506" t="s">
        <v>718</v>
      </c>
    </row>
    <row r="16" spans="1:3">
      <c r="A16" s="506" t="s">
        <v>719</v>
      </c>
    </row>
    <row r="17" spans="1:1">
      <c r="A17" s="506" t="s">
        <v>720</v>
      </c>
    </row>
    <row r="18" spans="1:1">
      <c r="A18" s="510" t="s">
        <v>721</v>
      </c>
    </row>
    <row r="19" spans="1:1">
      <c r="A19" s="506" t="s">
        <v>722</v>
      </c>
    </row>
    <row r="20" spans="1:1">
      <c r="A20" s="506" t="s">
        <v>723</v>
      </c>
    </row>
    <row r="21" spans="1:1">
      <c r="A21" s="506" t="s">
        <v>742</v>
      </c>
    </row>
    <row r="22" spans="1:1">
      <c r="A22" s="510" t="s">
        <v>768</v>
      </c>
    </row>
    <row r="23" spans="1:1">
      <c r="A23" s="506" t="s">
        <v>724</v>
      </c>
    </row>
    <row r="24" spans="1:1">
      <c r="A24" s="506" t="s">
        <v>725</v>
      </c>
    </row>
    <row r="25" spans="1:1">
      <c r="A25" s="506" t="s">
        <v>744</v>
      </c>
    </row>
    <row r="26" spans="1:1">
      <c r="A26" s="506" t="s">
        <v>726</v>
      </c>
    </row>
    <row r="27" spans="1:1">
      <c r="A27" s="506" t="s">
        <v>727</v>
      </c>
    </row>
    <row r="28" spans="1:1">
      <c r="A28" s="506" t="s">
        <v>728</v>
      </c>
    </row>
    <row r="29" spans="1:1">
      <c r="A29" s="506" t="s">
        <v>743</v>
      </c>
    </row>
    <row r="30" spans="1:1">
      <c r="A30" s="506" t="s">
        <v>729</v>
      </c>
    </row>
    <row r="31" spans="1:1">
      <c r="A31" s="506" t="s">
        <v>730</v>
      </c>
    </row>
    <row r="32" spans="1:1">
      <c r="A32" s="506" t="s">
        <v>731</v>
      </c>
    </row>
    <row r="33" spans="1:1">
      <c r="A33" s="510" t="s">
        <v>732</v>
      </c>
    </row>
    <row r="34" spans="1:1">
      <c r="A34" s="506" t="s">
        <v>733</v>
      </c>
    </row>
    <row r="35" spans="1:1">
      <c r="A35" s="506" t="s">
        <v>734</v>
      </c>
    </row>
    <row r="36" spans="1:1">
      <c r="A36" s="506" t="s">
        <v>735</v>
      </c>
    </row>
    <row r="37" spans="1:1">
      <c r="A37" s="506" t="s">
        <v>736</v>
      </c>
    </row>
    <row r="38" spans="1:1">
      <c r="A38" s="506" t="s">
        <v>737</v>
      </c>
    </row>
    <row r="39" spans="1:1">
      <c r="A39" s="506" t="s">
        <v>738</v>
      </c>
    </row>
    <row r="40" spans="1:1">
      <c r="A40" s="506" t="s">
        <v>745</v>
      </c>
    </row>
    <row r="41" spans="1:1">
      <c r="A41" s="506" t="s">
        <v>739</v>
      </c>
    </row>
  </sheetData>
  <conditionalFormatting sqref="B2">
    <cfRule type="expression" dxfId="117" priority="1">
      <formula>$B2="Realizado"</formula>
    </cfRule>
    <cfRule type="expression" dxfId="116" priority="2">
      <formula>$B2="Revisado"</formula>
    </cfRule>
    <cfRule type="expression" dxfId="115" priority="3">
      <formula>$B2="No procede"</formula>
    </cfRule>
    <cfRule type="expression" dxfId="114" priority="4">
      <formula>$B2="Pendiente"</formula>
    </cfRule>
  </conditionalFormatting>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22"/>
  <dimension ref="A2:B21"/>
  <sheetViews>
    <sheetView workbookViewId="0"/>
  </sheetViews>
  <sheetFormatPr baseColWidth="10" defaultColWidth="11.42578125" defaultRowHeight="15"/>
  <cols>
    <col min="1" max="1" width="89.7109375" bestFit="1" customWidth="1"/>
    <col min="2" max="2" width="31.140625" customWidth="1"/>
  </cols>
  <sheetData>
    <row r="2" spans="1:2" ht="18.75">
      <c r="A2" s="512" t="s">
        <v>747</v>
      </c>
      <c r="B2" s="513" t="s">
        <v>748</v>
      </c>
    </row>
    <row r="3" spans="1:2">
      <c r="A3" s="514" t="s">
        <v>749</v>
      </c>
      <c r="B3" s="515"/>
    </row>
    <row r="4" spans="1:2">
      <c r="A4" s="514" t="s">
        <v>750</v>
      </c>
      <c r="B4" s="515"/>
    </row>
    <row r="5" spans="1:2">
      <c r="A5" s="514" t="s">
        <v>751</v>
      </c>
      <c r="B5" s="515"/>
    </row>
    <row r="6" spans="1:2">
      <c r="A6" s="514" t="s">
        <v>752</v>
      </c>
      <c r="B6" s="515"/>
    </row>
    <row r="7" spans="1:2">
      <c r="A7" s="514" t="s">
        <v>753</v>
      </c>
      <c r="B7" s="515"/>
    </row>
    <row r="8" spans="1:2">
      <c r="A8" s="514" t="s">
        <v>754</v>
      </c>
      <c r="B8" s="515"/>
    </row>
    <row r="9" spans="1:2">
      <c r="A9" s="514" t="s">
        <v>755</v>
      </c>
      <c r="B9" s="515" t="s">
        <v>756</v>
      </c>
    </row>
    <row r="10" spans="1:2">
      <c r="A10" s="514" t="s">
        <v>757</v>
      </c>
      <c r="B10" s="515"/>
    </row>
    <row r="11" spans="1:2">
      <c r="A11" s="514" t="s">
        <v>758</v>
      </c>
      <c r="B11" s="515"/>
    </row>
    <row r="12" spans="1:2">
      <c r="A12" s="514" t="s">
        <v>759</v>
      </c>
      <c r="B12" s="515"/>
    </row>
    <row r="13" spans="1:2">
      <c r="A13" s="514" t="s">
        <v>760</v>
      </c>
      <c r="B13" s="515" t="s">
        <v>761</v>
      </c>
    </row>
    <row r="14" spans="1:2">
      <c r="A14" s="514" t="s">
        <v>762</v>
      </c>
      <c r="B14" s="515" t="s">
        <v>763</v>
      </c>
    </row>
    <row r="15" spans="1:2">
      <c r="A15" s="514" t="s">
        <v>764</v>
      </c>
      <c r="B15" s="515"/>
    </row>
    <row r="16" spans="1:2">
      <c r="A16" s="514" t="s">
        <v>765</v>
      </c>
      <c r="B16" s="515"/>
    </row>
    <row r="17" spans="1:2">
      <c r="A17" s="514" t="s">
        <v>766</v>
      </c>
      <c r="B17" s="515" t="s">
        <v>767</v>
      </c>
    </row>
    <row r="18" spans="1:2">
      <c r="A18" s="514" t="s">
        <v>922</v>
      </c>
      <c r="B18" s="759" t="s">
        <v>923</v>
      </c>
    </row>
    <row r="19" spans="1:2">
      <c r="A19" s="514" t="s">
        <v>925</v>
      </c>
      <c r="B19" s="759" t="s">
        <v>924</v>
      </c>
    </row>
    <row r="20" spans="1:2">
      <c r="A20" s="514" t="s">
        <v>927</v>
      </c>
      <c r="B20" s="759" t="s">
        <v>926</v>
      </c>
    </row>
    <row r="21" spans="1:2">
      <c r="A21" s="514" t="s">
        <v>1062</v>
      </c>
      <c r="B21" s="759" t="s">
        <v>1063</v>
      </c>
    </row>
  </sheetData>
  <hyperlinks>
    <hyperlink ref="A3" r:id="rId1" xr:uid="{00000000-0004-0000-2200-000000000000}"/>
    <hyperlink ref="A4" r:id="rId2" xr:uid="{00000000-0004-0000-2200-000001000000}"/>
    <hyperlink ref="A5" r:id="rId3" xr:uid="{00000000-0004-0000-2200-000002000000}"/>
    <hyperlink ref="A6" r:id="rId4" xr:uid="{00000000-0004-0000-2200-000003000000}"/>
    <hyperlink ref="A7" r:id="rId5" xr:uid="{00000000-0004-0000-2200-000004000000}"/>
    <hyperlink ref="A8" r:id="rId6" xr:uid="{00000000-0004-0000-2200-000005000000}"/>
    <hyperlink ref="A9" r:id="rId7" xr:uid="{00000000-0004-0000-2200-000006000000}"/>
    <hyperlink ref="A10" r:id="rId8" xr:uid="{00000000-0004-0000-2200-000007000000}"/>
    <hyperlink ref="A11" r:id="rId9" xr:uid="{00000000-0004-0000-2200-000008000000}"/>
    <hyperlink ref="A12" r:id="rId10" xr:uid="{00000000-0004-0000-2200-000009000000}"/>
    <hyperlink ref="A13" r:id="rId11" xr:uid="{00000000-0004-0000-2200-00000A000000}"/>
    <hyperlink ref="A14" r:id="rId12" xr:uid="{00000000-0004-0000-2200-00000B000000}"/>
    <hyperlink ref="A15" r:id="rId13" xr:uid="{00000000-0004-0000-2200-00000C000000}"/>
    <hyperlink ref="A16" r:id="rId14" xr:uid="{00000000-0004-0000-2200-00000D000000}"/>
    <hyperlink ref="A17" r:id="rId15" xr:uid="{00000000-0004-0000-2200-00000E000000}"/>
    <hyperlink ref="A21" r:id="rId16" xr:uid="{5007619D-C532-4CFC-86C4-E910947FAD1E}"/>
  </hyperlinks>
  <pageMargins left="0.7" right="0.7" top="0.75" bottom="0.75" header="0.3" footer="0.3"/>
  <drawing r:id="rId17"/>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25">
    <tabColor theme="0"/>
  </sheetPr>
  <dimension ref="A1:C17"/>
  <sheetViews>
    <sheetView workbookViewId="0"/>
  </sheetViews>
  <sheetFormatPr baseColWidth="10" defaultColWidth="11.42578125" defaultRowHeight="15"/>
  <cols>
    <col min="1" max="1" width="44" style="269" customWidth="1"/>
    <col min="2" max="2" width="41.42578125" style="269" bestFit="1" customWidth="1"/>
    <col min="3" max="16384" width="11.42578125" style="269"/>
  </cols>
  <sheetData>
    <row r="1" spans="1:3" ht="36.75" customHeight="1">
      <c r="A1" s="343">
        <f>+Cuestionario!C5</f>
        <v>0</v>
      </c>
    </row>
    <row r="2" spans="1:3" ht="18.75">
      <c r="A2" s="465" t="s">
        <v>644</v>
      </c>
    </row>
    <row r="3" spans="1:3">
      <c r="A3" s="269" t="s">
        <v>642</v>
      </c>
    </row>
    <row r="4" spans="1:3">
      <c r="A4" s="269" t="s">
        <v>643</v>
      </c>
    </row>
    <row r="6" spans="1:3">
      <c r="A6" s="269" t="s">
        <v>499</v>
      </c>
      <c r="B6" s="269" t="s">
        <v>645</v>
      </c>
      <c r="C6" s="269" t="s">
        <v>674</v>
      </c>
    </row>
    <row r="7" spans="1:3">
      <c r="A7" s="269" t="s">
        <v>646</v>
      </c>
      <c r="B7" s="269" t="s">
        <v>647</v>
      </c>
    </row>
    <row r="8" spans="1:3">
      <c r="A8" s="269" t="s">
        <v>648</v>
      </c>
      <c r="B8" s="269" t="s">
        <v>649</v>
      </c>
    </row>
    <row r="9" spans="1:3">
      <c r="A9" s="269" t="s">
        <v>101</v>
      </c>
      <c r="B9" s="269" t="s">
        <v>650</v>
      </c>
      <c r="C9" s="269" t="s">
        <v>674</v>
      </c>
    </row>
    <row r="10" spans="1:3">
      <c r="A10" s="269" t="s">
        <v>491</v>
      </c>
      <c r="B10" s="269" t="s">
        <v>651</v>
      </c>
      <c r="C10" s="269" t="s">
        <v>674</v>
      </c>
    </row>
    <row r="11" spans="1:3">
      <c r="A11" s="269" t="s">
        <v>654</v>
      </c>
      <c r="B11" s="269" t="s">
        <v>663</v>
      </c>
    </row>
    <row r="12" spans="1:3">
      <c r="A12" s="269" t="s">
        <v>661</v>
      </c>
      <c r="B12" s="269" t="s">
        <v>660</v>
      </c>
    </row>
    <row r="13" spans="1:3">
      <c r="A13" s="269" t="s">
        <v>662</v>
      </c>
      <c r="B13" s="269" t="s">
        <v>655</v>
      </c>
    </row>
    <row r="15" spans="1:3">
      <c r="A15" s="269" t="s">
        <v>658</v>
      </c>
      <c r="B15" s="269" t="s">
        <v>659</v>
      </c>
    </row>
    <row r="16" spans="1:3">
      <c r="A16" s="269" t="s">
        <v>652</v>
      </c>
      <c r="B16" s="269" t="s">
        <v>656</v>
      </c>
    </row>
    <row r="17" spans="1:2">
      <c r="A17" s="269" t="s">
        <v>653</v>
      </c>
      <c r="B17" s="269" t="s">
        <v>657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3">
    <tabColor theme="4" tint="0.59999389629810485"/>
  </sheetPr>
  <dimension ref="A1:G19"/>
  <sheetViews>
    <sheetView workbookViewId="0"/>
  </sheetViews>
  <sheetFormatPr baseColWidth="10" defaultColWidth="11.42578125" defaultRowHeight="15"/>
  <cols>
    <col min="1" max="1" width="14" style="269" bestFit="1" customWidth="1"/>
    <col min="2" max="2" width="69.42578125" style="269" bestFit="1" customWidth="1"/>
    <col min="3" max="3" width="11.42578125" style="339"/>
    <col min="4" max="4" width="0" style="269" hidden="1" customWidth="1"/>
    <col min="5" max="5" width="12.42578125" style="269" customWidth="1"/>
    <col min="6" max="16384" width="11.42578125" style="269"/>
  </cols>
  <sheetData>
    <row r="1" spans="1:7" ht="18.75">
      <c r="A1" s="452" t="s">
        <v>406</v>
      </c>
      <c r="B1" s="452" t="s">
        <v>548</v>
      </c>
      <c r="C1" s="453" t="s">
        <v>597</v>
      </c>
      <c r="D1" s="452" t="s">
        <v>598</v>
      </c>
    </row>
    <row r="2" spans="1:7" ht="15.75">
      <c r="A2" s="459">
        <f>IF(Tabla3[[#This Row],[Si-No]]=0,"",SUM(D$2:D2))</f>
        <v>1</v>
      </c>
      <c r="B2" s="173" t="s">
        <v>596</v>
      </c>
      <c r="C2" s="454" t="s">
        <v>309</v>
      </c>
      <c r="D2" s="269">
        <f>IF(Tabla3[[#This Row],[Incluido]]="SI",1,0)</f>
        <v>1</v>
      </c>
    </row>
    <row r="3" spans="1:7" ht="15.75">
      <c r="A3" s="459">
        <f>IF(Tabla3[[#This Row],[Si-No]]=0,"",SUM(D$2:D3))</f>
        <v>2</v>
      </c>
      <c r="B3" s="173" t="s">
        <v>582</v>
      </c>
      <c r="C3" s="454" t="s">
        <v>309</v>
      </c>
      <c r="D3" s="269">
        <f>IF(Tabla3[[#This Row],[Incluido]]="SI",1,0)</f>
        <v>1</v>
      </c>
    </row>
    <row r="4" spans="1:7" ht="15.75">
      <c r="A4" s="459">
        <f>IF(Tabla3[[#This Row],[Si-No]]=0,"",SUM(D$2:D4))</f>
        <v>3</v>
      </c>
      <c r="B4" s="459" t="s">
        <v>583</v>
      </c>
      <c r="C4" s="454" t="s">
        <v>309</v>
      </c>
      <c r="D4" s="269">
        <f>IF(Tabla3[[#This Row],[Incluido]]="SI",1,0)</f>
        <v>1</v>
      </c>
      <c r="G4" s="455" t="s">
        <v>599</v>
      </c>
    </row>
    <row r="5" spans="1:7" ht="15.75">
      <c r="A5" s="459">
        <f>IF(Tabla3[[#This Row],[Si-No]]=0,"",SUM(D$2:D5))</f>
        <v>4</v>
      </c>
      <c r="B5" s="459" t="s">
        <v>584</v>
      </c>
      <c r="C5" s="454" t="s">
        <v>309</v>
      </c>
      <c r="D5" s="269">
        <f>IF(Tabla3[[#This Row],[Incluido]]="SI",1,0)</f>
        <v>1</v>
      </c>
    </row>
    <row r="6" spans="1:7" ht="15.75">
      <c r="A6" s="459">
        <f>IF(Tabla3[[#This Row],[Si-No]]=0,"",SUM(D$2:D6))</f>
        <v>5</v>
      </c>
      <c r="B6" s="173" t="s">
        <v>586</v>
      </c>
      <c r="C6" s="454" t="s">
        <v>309</v>
      </c>
      <c r="D6" s="269">
        <f>IF(Tabla3[[#This Row],[Incluido]]="SI",1,0)</f>
        <v>1</v>
      </c>
    </row>
    <row r="7" spans="1:7" ht="15.75">
      <c r="A7" s="459">
        <f>IF(Tabla3[[#This Row],[Si-No]]=0,"",SUM(D$2:D7))</f>
        <v>6</v>
      </c>
      <c r="B7" s="173" t="s">
        <v>587</v>
      </c>
      <c r="C7" s="454" t="s">
        <v>309</v>
      </c>
      <c r="D7" s="269">
        <f>IF(Tabla3[[#This Row],[Incluido]]="SI",1,0)</f>
        <v>1</v>
      </c>
    </row>
    <row r="8" spans="1:7" ht="15.75">
      <c r="A8" s="459">
        <f>IF(Tabla3[[#This Row],[Si-No]]=0,"",SUM(D$2:D8))</f>
        <v>7</v>
      </c>
      <c r="B8" s="173" t="s">
        <v>588</v>
      </c>
      <c r="C8" s="454" t="s">
        <v>309</v>
      </c>
      <c r="D8" s="269">
        <f>IF(Tabla3[[#This Row],[Incluido]]="SI",1,0)</f>
        <v>1</v>
      </c>
    </row>
    <row r="9" spans="1:7" ht="15.75">
      <c r="A9" s="459">
        <f>IF(Tabla3[[#This Row],[Si-No]]=0,"",SUM(D$2:D9))</f>
        <v>8</v>
      </c>
      <c r="B9" s="173" t="s">
        <v>590</v>
      </c>
      <c r="C9" s="454" t="s">
        <v>309</v>
      </c>
      <c r="D9" s="269">
        <f>IF(Tabla3[[#This Row],[Incluido]]="SI",1,0)</f>
        <v>1</v>
      </c>
    </row>
    <row r="10" spans="1:7" ht="15.75">
      <c r="A10" s="459">
        <f>IF(Tabla3[[#This Row],[Si-No]]=0,"",SUM(D$2:D10))</f>
        <v>9</v>
      </c>
      <c r="B10" s="173" t="s">
        <v>592</v>
      </c>
      <c r="C10" s="454" t="s">
        <v>309</v>
      </c>
      <c r="D10" s="269">
        <f>IF(Tabla3[[#This Row],[Incluido]]="SI",1,0)</f>
        <v>1</v>
      </c>
    </row>
    <row r="11" spans="1:7" ht="15.75">
      <c r="A11" s="459">
        <f>IF(Tabla3[[#This Row],[Si-No]]=0,"",SUM(D$2:D11))</f>
        <v>10</v>
      </c>
      <c r="B11" s="173" t="s">
        <v>622</v>
      </c>
      <c r="C11" s="454" t="s">
        <v>309</v>
      </c>
      <c r="D11" s="269">
        <f>IF(Tabla3[[#This Row],[Incluido]]="SI",1,0)</f>
        <v>1</v>
      </c>
    </row>
    <row r="12" spans="1:7" ht="15.75">
      <c r="A12" s="459">
        <f>IF(Tabla3[[#This Row],[Si-No]]=0,"",SUM(D$2:D12))</f>
        <v>11</v>
      </c>
      <c r="B12" s="173" t="s">
        <v>591</v>
      </c>
      <c r="C12" s="454" t="s">
        <v>309</v>
      </c>
      <c r="D12" s="269">
        <f>IF(Tabla3[[#This Row],[Incluido]]="SI",1,0)</f>
        <v>1</v>
      </c>
    </row>
    <row r="13" spans="1:7" ht="15.75">
      <c r="A13" s="459">
        <f>IF(Tabla3[[#This Row],[Si-No]]=0,"",SUM(D$2:D13))</f>
        <v>12</v>
      </c>
      <c r="B13" s="173" t="s">
        <v>593</v>
      </c>
      <c r="C13" s="454" t="s">
        <v>309</v>
      </c>
      <c r="D13" s="269">
        <f>IF(Tabla3[[#This Row],[Incluido]]="SI",1,0)</f>
        <v>1</v>
      </c>
    </row>
    <row r="14" spans="1:7" ht="15.75">
      <c r="A14" s="459">
        <f>IF(Tabla3[[#This Row],[Si-No]]=0,"",SUM(D$2:D14))</f>
        <v>13</v>
      </c>
      <c r="B14" s="173" t="s">
        <v>594</v>
      </c>
      <c r="C14" s="454" t="s">
        <v>309</v>
      </c>
      <c r="D14" s="269">
        <f>IF(Tabla3[[#This Row],[Incluido]]="SI",1,0)</f>
        <v>1</v>
      </c>
    </row>
    <row r="15" spans="1:7" ht="15.75">
      <c r="A15" s="459">
        <f>IF(Tabla3[[#This Row],[Si-No]]=0,"",SUM(D$2:D15))</f>
        <v>14</v>
      </c>
      <c r="B15" s="173" t="s">
        <v>595</v>
      </c>
      <c r="C15" s="454" t="s">
        <v>309</v>
      </c>
      <c r="D15" s="269">
        <f>IF(Tabla3[[#This Row],[Incluido]]="SI",1,0)</f>
        <v>1</v>
      </c>
    </row>
    <row r="16" spans="1:7" ht="15.75">
      <c r="A16" s="459">
        <f>IF(Tabla3[[#This Row],[Si-No]]=0,"",SUM(D$2:D16))</f>
        <v>15</v>
      </c>
      <c r="B16" s="173" t="s">
        <v>581</v>
      </c>
      <c r="C16" s="454" t="s">
        <v>309</v>
      </c>
      <c r="D16" s="269">
        <f>IF(Tabla3[[#This Row],[Incluido]]="SI",1,0)</f>
        <v>1</v>
      </c>
    </row>
    <row r="17" spans="1:4" ht="15.75">
      <c r="A17" s="459">
        <f>IF(Tabla3[[#This Row],[Si-No]]=0,"",SUM(D$2:D17))</f>
        <v>16</v>
      </c>
      <c r="B17" s="173" t="s">
        <v>585</v>
      </c>
      <c r="C17" s="454" t="s">
        <v>309</v>
      </c>
      <c r="D17" s="269">
        <f>IF(Tabla3[[#This Row],[Incluido]]="SI",1,0)</f>
        <v>1</v>
      </c>
    </row>
    <row r="18" spans="1:4" ht="15.75">
      <c r="A18" s="459">
        <f>IF(Tabla3[[#This Row],[Si-No]]=0,"",SUM(D$2:D18))</f>
        <v>17</v>
      </c>
      <c r="B18" s="459" t="s">
        <v>589</v>
      </c>
      <c r="C18" s="454" t="s">
        <v>309</v>
      </c>
      <c r="D18" s="269">
        <f>IF(Tabla3[[#This Row],[Incluido]]="SI",1,0)</f>
        <v>1</v>
      </c>
    </row>
    <row r="19" spans="1:4" ht="15.75">
      <c r="A19" s="459">
        <f>IF(Tabla3[[#This Row],[Si-No]]=0,"",SUM(D$2:D19))</f>
        <v>18</v>
      </c>
      <c r="B19" s="173" t="s">
        <v>621</v>
      </c>
      <c r="C19" s="454" t="s">
        <v>309</v>
      </c>
      <c r="D19" s="269">
        <f>IF(Tabla3[[#This Row],[Incluido]]="SI",1,0)</f>
        <v>1</v>
      </c>
    </row>
  </sheetData>
  <hyperlinks>
    <hyperlink ref="G4" location="Cuestionario!A1" display="Volver a cuestionario" xr:uid="{00000000-0004-0000-0200-000000000000}"/>
  </hyperlink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DATOS!$B$29:$B$30</xm:f>
          </x14:formula1>
          <xm:sqref>C2:C19</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26">
    <tabColor theme="4" tint="0.59999389629810485"/>
    <pageSetUpPr fitToPage="1"/>
  </sheetPr>
  <dimension ref="A1:F37"/>
  <sheetViews>
    <sheetView workbookViewId="0">
      <selection activeCell="A3" sqref="A3:F37"/>
    </sheetView>
  </sheetViews>
  <sheetFormatPr baseColWidth="10" defaultColWidth="11.42578125" defaultRowHeight="18.75"/>
  <cols>
    <col min="1" max="1" width="9.42578125" style="715" customWidth="1"/>
    <col min="2" max="2" width="43.140625" style="6" customWidth="1"/>
    <col min="3" max="3" width="45.140625" style="6" customWidth="1"/>
    <col min="4" max="4" width="13.140625" style="6" customWidth="1"/>
    <col min="5" max="5" width="11.28515625" style="6" customWidth="1"/>
    <col min="6" max="6" width="19.42578125" style="6" customWidth="1"/>
    <col min="7" max="16384" width="11.42578125" style="6"/>
  </cols>
  <sheetData>
    <row r="1" spans="1:6">
      <c r="B1" s="6" t="s">
        <v>44</v>
      </c>
    </row>
    <row r="2" spans="1:6">
      <c r="A2" s="715" t="s">
        <v>406</v>
      </c>
      <c r="B2" s="626" t="s">
        <v>824</v>
      </c>
      <c r="C2" s="626" t="s">
        <v>0</v>
      </c>
      <c r="D2" s="626" t="s">
        <v>20</v>
      </c>
      <c r="E2" s="626" t="s">
        <v>21</v>
      </c>
      <c r="F2" s="626" t="s">
        <v>124</v>
      </c>
    </row>
    <row r="3" spans="1:6">
      <c r="A3" s="715">
        <f>IF('Inversión-Financiación'!C4="","",'Inversión-Financiación'!A4)</f>
        <v>1</v>
      </c>
      <c r="B3" s="703" t="str">
        <f>'Inversión-Financiación'!B4</f>
        <v xml:space="preserve">Derechos de traspaso / Patentes y marcas </v>
      </c>
      <c r="C3" s="578" t="str">
        <f>'Inversión-Financiación'!C4</f>
        <v>Derechos de traspaso</v>
      </c>
      <c r="D3" s="578">
        <f>'Inversión-Financiación'!D4</f>
        <v>0</v>
      </c>
      <c r="E3" s="578">
        <f>'Inversión-Financiación'!E4</f>
        <v>0</v>
      </c>
      <c r="F3" s="578">
        <f>'Inversión-Financiación'!F4</f>
        <v>0</v>
      </c>
    </row>
    <row r="4" spans="1:6">
      <c r="A4" s="715">
        <f>IF('Inversión-Financiación'!C5="","",'Inversión-Financiación'!A5)</f>
        <v>2</v>
      </c>
      <c r="B4" s="703" t="str">
        <f>'Inversión-Financiación'!B5</f>
        <v>Software, página web o aplicaciones</v>
      </c>
      <c r="C4" s="578" t="str">
        <f>'Inversión-Financiación'!C5</f>
        <v>Aplicaciones informáticas</v>
      </c>
      <c r="D4" s="578">
        <f>'Inversión-Financiación'!D5</f>
        <v>0</v>
      </c>
      <c r="E4" s="578">
        <f>'Inversión-Financiación'!E5</f>
        <v>0</v>
      </c>
      <c r="F4" s="578">
        <f>'Inversión-Financiación'!F5</f>
        <v>0</v>
      </c>
    </row>
    <row r="5" spans="1:6">
      <c r="A5" s="715">
        <f>IF('Inversión-Financiación'!C6="","",'Inversión-Financiación'!A6)</f>
        <v>3</v>
      </c>
      <c r="B5" s="703" t="str">
        <f>'Inversión-Financiación'!B6</f>
        <v>Hardware. PC, Impresoras</v>
      </c>
      <c r="C5" s="578" t="str">
        <f>'Inversión-Financiación'!C6</f>
        <v>Equipos procesos información</v>
      </c>
      <c r="D5" s="578">
        <f>'Inversión-Financiación'!D6</f>
        <v>0</v>
      </c>
      <c r="E5" s="578">
        <f>'Inversión-Financiación'!E6</f>
        <v>0</v>
      </c>
      <c r="F5" s="578">
        <f>'Inversión-Financiación'!F6</f>
        <v>0</v>
      </c>
    </row>
    <row r="6" spans="1:6">
      <c r="A6" s="715">
        <f>IF('Inversión-Financiación'!C7="","",'Inversión-Financiación'!A7)</f>
        <v>4</v>
      </c>
      <c r="B6" s="703" t="str">
        <f>'Inversión-Financiación'!B7</f>
        <v xml:space="preserve">Edificios, locales y terrenos </v>
      </c>
      <c r="C6" s="578" t="str">
        <f>'Inversión-Financiación'!C7</f>
        <v>Construcciones</v>
      </c>
      <c r="D6" s="578">
        <f>'Inversión-Financiación'!D7</f>
        <v>0</v>
      </c>
      <c r="E6" s="578">
        <f>'Inversión-Financiación'!E7</f>
        <v>0</v>
      </c>
      <c r="F6" s="578">
        <f>'Inversión-Financiación'!F7</f>
        <v>0</v>
      </c>
    </row>
    <row r="7" spans="1:6">
      <c r="A7" s="715">
        <f>IF('Inversión-Financiación'!C8="","",'Inversión-Financiación'!A8)</f>
        <v>5</v>
      </c>
      <c r="B7" s="703" t="str">
        <f>'Inversión-Financiación'!B8</f>
        <v xml:space="preserve">Maquinaria (y/o equipos informáticos) </v>
      </c>
      <c r="C7" s="578" t="str">
        <f>'Inversión-Financiación'!C8</f>
        <v>Maquinaria</v>
      </c>
      <c r="D7" s="578">
        <f>'Inversión-Financiación'!D8</f>
        <v>0</v>
      </c>
      <c r="E7" s="578">
        <f>'Inversión-Financiación'!E8</f>
        <v>0</v>
      </c>
      <c r="F7" s="578">
        <f>'Inversión-Financiación'!F8</f>
        <v>0</v>
      </c>
    </row>
    <row r="8" spans="1:6">
      <c r="A8" s="715">
        <f>IF('Inversión-Financiación'!C9="","",'Inversión-Financiación'!A9)</f>
        <v>6</v>
      </c>
      <c r="B8" s="703" t="str">
        <f>'Inversión-Financiación'!B9</f>
        <v xml:space="preserve">Instalaciones </v>
      </c>
      <c r="C8" s="578" t="str">
        <f>'Inversión-Financiación'!C9</f>
        <v>Otras instalaciones</v>
      </c>
      <c r="D8" s="578">
        <f>'Inversión-Financiación'!D9</f>
        <v>0</v>
      </c>
      <c r="E8" s="578">
        <f>'Inversión-Financiación'!E9</f>
        <v>0</v>
      </c>
      <c r="F8" s="578">
        <f>'Inversión-Financiación'!F9</f>
        <v>0</v>
      </c>
    </row>
    <row r="9" spans="1:6">
      <c r="A9" s="715">
        <f>IF('Inversión-Financiación'!C10="","",'Inversión-Financiación'!A10)</f>
        <v>7</v>
      </c>
      <c r="B9" s="703" t="str">
        <f>'Inversión-Financiación'!B10</f>
        <v xml:space="preserve">Elementos de transporte y herramientas </v>
      </c>
      <c r="C9" s="578" t="str">
        <f>'Inversión-Financiación'!C10</f>
        <v>Elementos de transporte</v>
      </c>
      <c r="D9" s="578">
        <f>'Inversión-Financiación'!D10</f>
        <v>0</v>
      </c>
      <c r="E9" s="578">
        <f>'Inversión-Financiación'!E10</f>
        <v>0</v>
      </c>
      <c r="F9" s="578">
        <f>'Inversión-Financiación'!F10</f>
        <v>0</v>
      </c>
    </row>
    <row r="10" spans="1:6">
      <c r="A10" s="715">
        <f>IF('Inversión-Financiación'!C11="","",'Inversión-Financiación'!A11)</f>
        <v>8</v>
      </c>
      <c r="B10" s="703" t="str">
        <f>'Inversión-Financiación'!B11</f>
        <v xml:space="preserve">Mobiliario y equipos </v>
      </c>
      <c r="C10" s="578" t="str">
        <f>'Inversión-Financiación'!C11</f>
        <v>Mobiliario</v>
      </c>
      <c r="D10" s="578">
        <f>'Inversión-Financiación'!D11</f>
        <v>0</v>
      </c>
      <c r="E10" s="578">
        <f>'Inversión-Financiación'!E11</f>
        <v>0</v>
      </c>
      <c r="F10" s="578">
        <f>'Inversión-Financiación'!F11</f>
        <v>0</v>
      </c>
    </row>
    <row r="11" spans="1:6">
      <c r="A11" s="715">
        <f>IF('Inversión-Financiación'!C12="","",'Inversión-Financiación'!A12)</f>
        <v>9</v>
      </c>
      <c r="B11" s="703" t="str">
        <f>'Inversión-Financiación'!B12</f>
        <v xml:space="preserve">Depósitos y finanzas </v>
      </c>
      <c r="C11" s="578" t="str">
        <f>'Inversión-Financiación'!C12</f>
        <v>Fianzas</v>
      </c>
      <c r="D11" s="578">
        <f>'Inversión-Financiación'!D12</f>
        <v>0</v>
      </c>
      <c r="E11" s="578">
        <f>'Inversión-Financiación'!E12</f>
        <v>0</v>
      </c>
      <c r="F11" s="578">
        <f>'Inversión-Financiación'!F12</f>
        <v>0</v>
      </c>
    </row>
    <row r="12" spans="1:6">
      <c r="A12" s="715">
        <f>IF('Inversión-Financiación'!C13="","",'Inversión-Financiación'!A13)</f>
        <v>10</v>
      </c>
      <c r="B12" s="703" t="str">
        <f>'Inversión-Financiación'!B13</f>
        <v xml:space="preserve">Existencias (materias primas, mercancías) </v>
      </c>
      <c r="C12" s="578" t="str">
        <f>'Inversión-Financiación'!C13</f>
        <v>Existencias</v>
      </c>
      <c r="D12" s="578">
        <f>'Inversión-Financiación'!D13</f>
        <v>0</v>
      </c>
      <c r="E12" s="578">
        <f>'Inversión-Financiación'!E13</f>
        <v>0</v>
      </c>
      <c r="F12" s="578">
        <f>'Inversión-Financiación'!F13</f>
        <v>0</v>
      </c>
    </row>
    <row r="13" spans="1:6">
      <c r="A13" s="715">
        <f>+'Inversión-Financiación'!A21</f>
        <v>18</v>
      </c>
      <c r="B13" s="707"/>
      <c r="C13" s="709" t="s">
        <v>3</v>
      </c>
      <c r="D13" s="711">
        <f>+F13-E13</f>
        <v>0</v>
      </c>
      <c r="E13" s="711">
        <f>+'Inversión-Financiación'!E21</f>
        <v>0</v>
      </c>
      <c r="F13" s="711">
        <f>+'Inversión-Financiación'!F21</f>
        <v>0</v>
      </c>
    </row>
    <row r="14" spans="1:6">
      <c r="A14" s="715">
        <v>19</v>
      </c>
      <c r="B14" s="707"/>
      <c r="C14" s="707"/>
      <c r="D14" s="707"/>
      <c r="E14" s="707"/>
      <c r="F14" s="707"/>
    </row>
    <row r="15" spans="1:6">
      <c r="A15" s="715">
        <v>20</v>
      </c>
      <c r="B15" s="708" t="s">
        <v>40</v>
      </c>
      <c r="C15" s="708" t="s">
        <v>0</v>
      </c>
      <c r="D15" s="710"/>
      <c r="E15" s="710"/>
      <c r="F15" s="712" t="s">
        <v>124</v>
      </c>
    </row>
    <row r="16" spans="1:6">
      <c r="A16" s="715">
        <f>IF('Inversión-Financiación'!C33="","",'Inversión-Financiación'!A33)</f>
        <v>21</v>
      </c>
      <c r="B16" s="703" t="str">
        <f>'Inversión-Financiación'!B33</f>
        <v xml:space="preserve">Capitalización de la prestación </v>
      </c>
      <c r="C16" s="578" t="str">
        <f>'Inversión-Financiación'!C33</f>
        <v>Capitalización paro</v>
      </c>
      <c r="D16" s="578">
        <f>'Inversión-Financiación'!D33</f>
        <v>0</v>
      </c>
      <c r="E16" s="578">
        <f>'Inversión-Financiación'!E33</f>
        <v>0</v>
      </c>
      <c r="F16" s="578">
        <f>'Inversión-Financiación'!F33</f>
        <v>0</v>
      </c>
    </row>
    <row r="17" spans="1:6">
      <c r="A17" s="715">
        <f>IF('Inversión-Financiación'!C34="","",'Inversión-Financiación'!A34)</f>
        <v>22</v>
      </c>
      <c r="B17" s="578"/>
      <c r="C17" s="578" t="str">
        <f>'Inversión-Financiación'!C34</f>
        <v>Capital</v>
      </c>
      <c r="D17" s="713">
        <f>'Inversión-Financiación'!D34</f>
        <v>0</v>
      </c>
      <c r="E17" s="713">
        <f>'Inversión-Financiación'!E34</f>
        <v>0</v>
      </c>
      <c r="F17" s="578">
        <f>'Inversión-Financiación'!F34</f>
        <v>0</v>
      </c>
    </row>
    <row r="18" spans="1:6">
      <c r="A18" s="715">
        <f>IF('Inversión-Financiación'!C35="","",'Inversión-Financiación'!A35)</f>
        <v>23</v>
      </c>
      <c r="B18" s="578"/>
      <c r="C18" s="578" t="str">
        <f>'Inversión-Financiación'!C35</f>
        <v>Préstamo</v>
      </c>
      <c r="D18" s="713">
        <f>'Inversión-Financiación'!D35</f>
        <v>0</v>
      </c>
      <c r="E18" s="713">
        <f>'Inversión-Financiación'!E35</f>
        <v>0</v>
      </c>
      <c r="F18" s="578">
        <f>'Inversión-Financiación'!F35</f>
        <v>0</v>
      </c>
    </row>
    <row r="19" spans="1:6">
      <c r="A19" s="715">
        <f>IF('Inversión-Financiación'!C36="","",'Inversión-Financiación'!A36)</f>
        <v>24</v>
      </c>
      <c r="B19" s="578"/>
      <c r="C19" s="578" t="str">
        <f>'Inversión-Financiación'!C36</f>
        <v>Subvenciones</v>
      </c>
      <c r="D19" s="713">
        <f>'Inversión-Financiación'!D36</f>
        <v>0</v>
      </c>
      <c r="E19" s="713">
        <f>'Inversión-Financiación'!E36</f>
        <v>0</v>
      </c>
      <c r="F19" s="578">
        <f>'Inversión-Financiación'!F36</f>
        <v>0</v>
      </c>
    </row>
    <row r="20" spans="1:6">
      <c r="A20" s="715">
        <f>IF('Inversión-Financiación'!C37="","",'Inversión-Financiación'!A37)</f>
        <v>25</v>
      </c>
      <c r="B20" s="555"/>
      <c r="C20" s="578" t="str">
        <f>'Inversión-Financiación'!C37</f>
        <v>Aportación socios</v>
      </c>
      <c r="D20" s="713">
        <f>'Inversión-Financiación'!D37</f>
        <v>0</v>
      </c>
      <c r="E20" s="713">
        <f>'Inversión-Financiación'!E37</f>
        <v>0</v>
      </c>
      <c r="F20" s="578">
        <f>'Inversión-Financiación'!F37</f>
        <v>0</v>
      </c>
    </row>
    <row r="21" spans="1:6">
      <c r="A21" s="715">
        <f>IF('Inversión-Financiación'!C46="","",'Inversión-Financiación'!A46)</f>
        <v>34</v>
      </c>
      <c r="B21" s="707"/>
      <c r="C21" s="709" t="s">
        <v>3</v>
      </c>
      <c r="D21" s="707"/>
      <c r="E21" s="707"/>
      <c r="F21" s="711">
        <f>+'Inversión-Financiación'!F46</f>
        <v>0</v>
      </c>
    </row>
    <row r="22" spans="1:6">
      <c r="A22" s="715">
        <v>36</v>
      </c>
      <c r="C22" s="926" t="s">
        <v>43</v>
      </c>
      <c r="D22" s="710"/>
      <c r="E22" s="710"/>
      <c r="F22" s="578">
        <f>+'Inversión-Financiación'!F48</f>
        <v>0</v>
      </c>
    </row>
    <row r="23" spans="1:6">
      <c r="A23" s="715" t="str">
        <f>IF('Inversión-Financiación'!C15="","",'Inversión-Financiación'!A15)</f>
        <v/>
      </c>
      <c r="B23" s="704">
        <f>'Inversión-Financiación'!B15</f>
        <v>0</v>
      </c>
      <c r="C23" s="578">
        <f>'Inversión-Financiación'!C15</f>
        <v>0</v>
      </c>
      <c r="D23" s="578">
        <f>'Inversión-Financiación'!D15</f>
        <v>0</v>
      </c>
      <c r="E23" s="578">
        <f>'Inversión-Financiación'!E15</f>
        <v>0</v>
      </c>
      <c r="F23" s="578">
        <f>'Inversión-Financiación'!F15</f>
        <v>0</v>
      </c>
    </row>
    <row r="24" spans="1:6">
      <c r="A24" s="715" t="str">
        <f>IF('Inversión-Financiación'!C14="","",'Inversión-Financiación'!A14)</f>
        <v/>
      </c>
      <c r="B24" s="704">
        <f>'Inversión-Financiación'!B14</f>
        <v>0</v>
      </c>
      <c r="C24" s="555">
        <f>'Inversión-Financiación'!C14</f>
        <v>0</v>
      </c>
      <c r="D24" s="555">
        <f>'Inversión-Financiación'!D14</f>
        <v>0</v>
      </c>
      <c r="E24" s="555">
        <f>'Inversión-Financiación'!E14</f>
        <v>0</v>
      </c>
      <c r="F24" s="555">
        <f>'Inversión-Financiación'!F14</f>
        <v>0</v>
      </c>
    </row>
    <row r="25" spans="1:6">
      <c r="A25" s="715" t="str">
        <f>IF('Inversión-Financiación'!C16="","",'Inversión-Financiación'!A16)</f>
        <v/>
      </c>
      <c r="B25" s="704">
        <f>'Inversión-Financiación'!B16</f>
        <v>0</v>
      </c>
      <c r="C25" s="555">
        <f>'Inversión-Financiación'!C16</f>
        <v>0</v>
      </c>
      <c r="D25" s="555">
        <f>'Inversión-Financiación'!D16</f>
        <v>0</v>
      </c>
      <c r="E25" s="555">
        <f>'Inversión-Financiación'!E16</f>
        <v>0</v>
      </c>
      <c r="F25" s="555">
        <f>'Inversión-Financiación'!F16</f>
        <v>0</v>
      </c>
    </row>
    <row r="26" spans="1:6">
      <c r="A26" s="715" t="str">
        <f>IF('Inversión-Financiación'!C17="","",'Inversión-Financiación'!A17)</f>
        <v/>
      </c>
      <c r="B26" s="704">
        <f>'Inversión-Financiación'!B17</f>
        <v>0</v>
      </c>
      <c r="C26" s="555">
        <f>'Inversión-Financiación'!C17</f>
        <v>0</v>
      </c>
      <c r="D26" s="555">
        <f>'Inversión-Financiación'!D17</f>
        <v>0</v>
      </c>
      <c r="E26" s="555">
        <f>'Inversión-Financiación'!E17</f>
        <v>0</v>
      </c>
      <c r="F26" s="555">
        <f>'Inversión-Financiación'!F17</f>
        <v>0</v>
      </c>
    </row>
    <row r="27" spans="1:6">
      <c r="A27" s="715" t="str">
        <f>IF('Inversión-Financiación'!C18="","",'Inversión-Financiación'!A18)</f>
        <v/>
      </c>
      <c r="B27" s="704">
        <f>'Inversión-Financiación'!B18</f>
        <v>0</v>
      </c>
      <c r="C27" s="555">
        <f>'Inversión-Financiación'!C18</f>
        <v>0</v>
      </c>
      <c r="D27" s="555">
        <f>'Inversión-Financiación'!D18</f>
        <v>0</v>
      </c>
      <c r="E27" s="555">
        <f>'Inversión-Financiación'!E18</f>
        <v>0</v>
      </c>
      <c r="F27" s="555">
        <f>'Inversión-Financiación'!F18</f>
        <v>0</v>
      </c>
    </row>
    <row r="28" spans="1:6">
      <c r="A28" s="715" t="str">
        <f>IF('Inversión-Financiación'!C19="","",'Inversión-Financiación'!A19)</f>
        <v/>
      </c>
      <c r="B28" s="704">
        <f>'Inversión-Financiación'!B19</f>
        <v>0</v>
      </c>
      <c r="C28" s="555">
        <f>'Inversión-Financiación'!C19</f>
        <v>0</v>
      </c>
      <c r="D28" s="555">
        <f>'Inversión-Financiación'!D19</f>
        <v>0</v>
      </c>
      <c r="E28" s="555">
        <f>'Inversión-Financiación'!E19</f>
        <v>0</v>
      </c>
      <c r="F28" s="555">
        <f>'Inversión-Financiación'!F19</f>
        <v>0</v>
      </c>
    </row>
    <row r="29" spans="1:6">
      <c r="A29" s="715" t="str">
        <f>IF('Inversión-Financiación'!C38="","",'Inversión-Financiación'!A38)</f>
        <v/>
      </c>
      <c r="B29" s="555"/>
      <c r="C29" s="555">
        <f>'Inversión-Financiación'!C38</f>
        <v>0</v>
      </c>
      <c r="D29" s="706">
        <f>'Inversión-Financiación'!D38</f>
        <v>0</v>
      </c>
      <c r="E29" s="706">
        <f>'Inversión-Financiación'!E38</f>
        <v>0</v>
      </c>
      <c r="F29" s="555">
        <f>'Inversión-Financiación'!F38</f>
        <v>0</v>
      </c>
    </row>
    <row r="30" spans="1:6">
      <c r="A30" s="715" t="str">
        <f>IF('Inversión-Financiación'!C39="","",'Inversión-Financiación'!A39)</f>
        <v/>
      </c>
      <c r="B30" s="555"/>
      <c r="C30" s="555">
        <f>'Inversión-Financiación'!C39</f>
        <v>0</v>
      </c>
      <c r="D30" s="706">
        <f>'Inversión-Financiación'!D39</f>
        <v>0</v>
      </c>
      <c r="E30" s="706">
        <f>'Inversión-Financiación'!E39</f>
        <v>0</v>
      </c>
      <c r="F30" s="555">
        <f>'Inversión-Financiación'!F39</f>
        <v>0</v>
      </c>
    </row>
    <row r="31" spans="1:6">
      <c r="A31" s="715" t="str">
        <f>IF('Inversión-Financiación'!C40="","",'Inversión-Financiación'!A40)</f>
        <v/>
      </c>
      <c r="B31" s="555"/>
      <c r="C31" s="555">
        <f>'Inversión-Financiación'!C40</f>
        <v>0</v>
      </c>
      <c r="D31" s="706">
        <f>'Inversión-Financiación'!D40</f>
        <v>0</v>
      </c>
      <c r="E31" s="706">
        <f>'Inversión-Financiación'!E40</f>
        <v>0</v>
      </c>
      <c r="F31" s="555">
        <f>'Inversión-Financiación'!F40</f>
        <v>0</v>
      </c>
    </row>
    <row r="32" spans="1:6">
      <c r="A32" s="715" t="str">
        <f>IF('Inversión-Financiación'!C41="","",'Inversión-Financiación'!A41)</f>
        <v/>
      </c>
      <c r="B32" s="555"/>
      <c r="C32" s="555">
        <f>'Inversión-Financiación'!C41</f>
        <v>0</v>
      </c>
      <c r="D32" s="706">
        <f>'Inversión-Financiación'!D41</f>
        <v>0</v>
      </c>
      <c r="E32" s="706">
        <f>'Inversión-Financiación'!E41</f>
        <v>0</v>
      </c>
      <c r="F32" s="555">
        <f>'Inversión-Financiación'!F41</f>
        <v>0</v>
      </c>
    </row>
    <row r="33" spans="1:6">
      <c r="A33" s="715" t="str">
        <f>IF('Inversión-Financiación'!C42="","",'Inversión-Financiación'!A42)</f>
        <v/>
      </c>
      <c r="B33" s="555"/>
      <c r="C33" s="555">
        <f>'Inversión-Financiación'!C42</f>
        <v>0</v>
      </c>
      <c r="D33" s="706">
        <f>'Inversión-Financiación'!D42</f>
        <v>0</v>
      </c>
      <c r="E33" s="706">
        <f>'Inversión-Financiación'!E42</f>
        <v>0</v>
      </c>
      <c r="F33" s="555">
        <f>'Inversión-Financiación'!F42</f>
        <v>0</v>
      </c>
    </row>
    <row r="34" spans="1:6">
      <c r="A34" s="715" t="str">
        <f>IF('Inversión-Financiación'!C43="","",'Inversión-Financiación'!A43)</f>
        <v/>
      </c>
      <c r="B34" s="555"/>
      <c r="C34" s="555">
        <f>'Inversión-Financiación'!C43</f>
        <v>0</v>
      </c>
      <c r="D34" s="706">
        <f>'Inversión-Financiación'!D43</f>
        <v>0</v>
      </c>
      <c r="E34" s="706">
        <f>'Inversión-Financiación'!E43</f>
        <v>0</v>
      </c>
      <c r="F34" s="555">
        <f>'Inversión-Financiación'!F43</f>
        <v>0</v>
      </c>
    </row>
    <row r="35" spans="1:6">
      <c r="A35" s="715" t="str">
        <f>IF('Inversión-Financiación'!C44="","",'Inversión-Financiación'!A44)</f>
        <v/>
      </c>
      <c r="B35" s="578"/>
      <c r="C35" s="578">
        <f>'Inversión-Financiación'!C44</f>
        <v>0</v>
      </c>
      <c r="D35" s="713">
        <f>'Inversión-Financiación'!D44</f>
        <v>0</v>
      </c>
      <c r="E35" s="713">
        <f>'Inversión-Financiación'!E44</f>
        <v>0</v>
      </c>
      <c r="F35" s="578">
        <f>'Inversión-Financiación'!F44</f>
        <v>0</v>
      </c>
    </row>
    <row r="36" spans="1:6">
      <c r="A36" s="715" t="str">
        <f>IF('Inversión-Financiación'!C45="","",'Inversión-Financiación'!A45)</f>
        <v/>
      </c>
      <c r="B36" s="578"/>
      <c r="C36" s="578">
        <f>'Inversión-Financiación'!C45</f>
        <v>0</v>
      </c>
      <c r="D36" s="713">
        <f>'Inversión-Financiación'!D45</f>
        <v>0</v>
      </c>
      <c r="E36" s="713">
        <f>'Inversión-Financiación'!E45</f>
        <v>0</v>
      </c>
      <c r="F36" s="578">
        <f>'Inversión-Financiación'!F45</f>
        <v>0</v>
      </c>
    </row>
    <row r="37" spans="1:6">
      <c r="B37" s="705"/>
      <c r="C37" s="719"/>
      <c r="D37" s="705"/>
      <c r="E37" s="705"/>
      <c r="F37" s="720"/>
    </row>
  </sheetData>
  <sortState xmlns:xlrd2="http://schemas.microsoft.com/office/spreadsheetml/2017/richdata2" ref="A3:F37">
    <sortCondition ref="A3:A37"/>
  </sortState>
  <dataConsolidate/>
  <conditionalFormatting sqref="B14:B21">
    <cfRule type="cellIs" dxfId="113" priority="1" operator="equal">
      <formula>0</formula>
    </cfRule>
    <cfRule type="cellIs" dxfId="112" priority="2" operator="equal">
      <formula>0</formula>
    </cfRule>
  </conditionalFormatting>
  <conditionalFormatting sqref="B3:C13 D3:F23 C14:C23 B23 B24:F37">
    <cfRule type="cellIs" dxfId="111" priority="17" operator="equal">
      <formula>0</formula>
    </cfRule>
  </conditionalFormatting>
  <conditionalFormatting sqref="B2:F13 C14:F23 B23 B24:F37">
    <cfRule type="cellIs" dxfId="110" priority="12" operator="equal">
      <formula>0</formula>
    </cfRule>
  </conditionalFormatting>
  <dataValidations count="1">
    <dataValidation type="decimal" operator="notEqual" allowBlank="1" showInputMessage="1" showErrorMessage="1" sqref="D20:D37 D3:D18" xr:uid="{00000000-0002-0000-2500-000000000000}">
      <formula1>0.001</formula1>
    </dataValidation>
  </dataValidations>
  <pageMargins left="0.70866141732283472" right="0.70866141732283472" top="0.74803149606299213" bottom="0.74803149606299213" header="0.31496062992125984" footer="0.31496062992125984"/>
  <pageSetup paperSize="9"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500-000001000000}">
          <x14:formula1>
            <xm:f>DATOS!$E$2:$E$17</xm:f>
          </x14:formula1>
          <xm:sqref>C20 C34:C37 C3:C18</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0">
    <tabColor rgb="FF000000"/>
    <pageSetUpPr fitToPage="1"/>
  </sheetPr>
  <dimension ref="B2:IF836"/>
  <sheetViews>
    <sheetView topLeftCell="FR293" workbookViewId="0">
      <selection activeCell="GC318" sqref="GC318"/>
    </sheetView>
  </sheetViews>
  <sheetFormatPr baseColWidth="10" defaultColWidth="9.7109375" defaultRowHeight="15.75" outlineLevelRow="2"/>
  <cols>
    <col min="1" max="1" width="4.7109375" style="546" customWidth="1"/>
    <col min="2" max="2" width="24.85546875" style="546" customWidth="1"/>
    <col min="3" max="3" width="17.28515625" style="546" customWidth="1"/>
    <col min="4" max="4" width="8.5703125" style="546" customWidth="1"/>
    <col min="5" max="5" width="13.5703125" style="546" customWidth="1"/>
    <col min="6" max="6" width="10.5703125" style="546" customWidth="1"/>
    <col min="7" max="7" width="15" style="546" customWidth="1"/>
    <col min="8" max="8" width="13" style="546" customWidth="1"/>
    <col min="9" max="9" width="12.85546875" style="546" customWidth="1"/>
    <col min="10" max="10" width="9.7109375" style="546"/>
    <col min="11" max="11" width="31.28515625" style="546" bestFit="1" customWidth="1"/>
    <col min="12" max="12" width="10.140625" style="546" customWidth="1"/>
    <col min="13" max="13" width="10.28515625" style="546" bestFit="1" customWidth="1"/>
    <col min="14" max="14" width="8.140625" style="546" customWidth="1"/>
    <col min="15" max="15" width="9.28515625" style="546" customWidth="1"/>
    <col min="16" max="17" width="11.140625" style="546" customWidth="1"/>
    <col min="18" max="20" width="11.28515625" style="546" customWidth="1"/>
    <col min="21" max="21" width="26.5703125" style="546" customWidth="1"/>
    <col min="22" max="22" width="14.85546875" style="546" customWidth="1"/>
    <col min="23" max="23" width="14.7109375" style="546" customWidth="1"/>
    <col min="24" max="24" width="11.5703125" style="546" customWidth="1"/>
    <col min="25" max="25" width="7" style="546" customWidth="1"/>
    <col min="26" max="26" width="11" style="546" customWidth="1"/>
    <col min="27" max="27" width="7.7109375" style="546" customWidth="1"/>
    <col min="28" max="28" width="9.42578125" style="546" customWidth="1"/>
    <col min="29" max="29" width="6.85546875" style="546" customWidth="1"/>
    <col min="30" max="30" width="3.140625" style="546" customWidth="1"/>
    <col min="31" max="31" width="24.85546875" style="546" bestFit="1" customWidth="1"/>
    <col min="32" max="32" width="11.140625" style="546" customWidth="1"/>
    <col min="33" max="33" width="5.7109375" style="546" bestFit="1" customWidth="1"/>
    <col min="34" max="34" width="10.5703125" style="546" customWidth="1"/>
    <col min="35" max="35" width="6.5703125" style="546" customWidth="1"/>
    <col min="36" max="36" width="10.5703125" style="546" customWidth="1"/>
    <col min="37" max="37" width="5.7109375" style="546" customWidth="1"/>
    <col min="38" max="38" width="9.7109375" style="546"/>
    <col min="39" max="39" width="3.85546875" style="546" bestFit="1" customWidth="1"/>
    <col min="40" max="40" width="39.7109375" style="546" customWidth="1"/>
    <col min="41" max="41" width="36.85546875" style="546" customWidth="1"/>
    <col min="42" max="42" width="3.28515625" style="546" bestFit="1" customWidth="1"/>
    <col min="43" max="43" width="20.85546875" style="546" customWidth="1"/>
    <col min="44" max="44" width="13" style="546" customWidth="1"/>
    <col min="45" max="45" width="6.7109375" style="546" bestFit="1" customWidth="1"/>
    <col min="46" max="46" width="9.140625" style="546" bestFit="1" customWidth="1"/>
    <col min="47" max="47" width="15.5703125" style="546" bestFit="1" customWidth="1"/>
    <col min="48" max="48" width="8.5703125" style="546" bestFit="1" customWidth="1"/>
    <col min="49" max="49" width="8.42578125" style="546" bestFit="1" customWidth="1"/>
    <col min="50" max="50" width="6.5703125" style="546" bestFit="1" customWidth="1"/>
    <col min="51" max="51" width="13" style="546" bestFit="1" customWidth="1"/>
    <col min="52" max="52" width="8.85546875" style="546" bestFit="1" customWidth="1"/>
    <col min="53" max="53" width="10.28515625" style="546" customWidth="1"/>
    <col min="54" max="54" width="8.5703125" style="546" bestFit="1" customWidth="1"/>
    <col min="55" max="55" width="9.7109375" style="546"/>
    <col min="56" max="56" width="12.42578125" style="546" bestFit="1" customWidth="1"/>
    <col min="57" max="57" width="12.7109375" style="546" customWidth="1"/>
    <col min="58" max="58" width="8.140625" style="546" bestFit="1" customWidth="1"/>
    <col min="59" max="59" width="14.5703125" style="546" customWidth="1"/>
    <col min="60" max="60" width="8.140625" style="546" bestFit="1" customWidth="1"/>
    <col min="61" max="61" width="14.140625" style="546" customWidth="1"/>
    <col min="62" max="62" width="9" style="546" customWidth="1"/>
    <col min="63" max="63" width="9.7109375" style="546"/>
    <col min="64" max="64" width="37.7109375" style="546" customWidth="1"/>
    <col min="65" max="65" width="32.7109375" style="546" customWidth="1"/>
    <col min="66" max="66" width="7.140625" style="546" bestFit="1" customWidth="1"/>
    <col min="67" max="67" width="6" style="546" bestFit="1" customWidth="1"/>
    <col min="68" max="68" width="12.28515625" style="546" bestFit="1" customWidth="1"/>
    <col min="69" max="69" width="9.7109375" style="546"/>
    <col min="70" max="70" width="30.5703125" style="546" bestFit="1" customWidth="1"/>
    <col min="71" max="71" width="8.5703125" style="546" customWidth="1"/>
    <col min="72" max="72" width="12.5703125" style="546" customWidth="1"/>
    <col min="73" max="73" width="11.5703125" style="546" customWidth="1"/>
    <col min="74" max="74" width="11.5703125" style="546" bestFit="1" customWidth="1"/>
    <col min="75" max="75" width="9.7109375" style="546"/>
    <col min="76" max="76" width="23" style="546" customWidth="1"/>
    <col min="77" max="77" width="15.28515625" style="546" customWidth="1"/>
    <col min="78" max="78" width="13.42578125" style="546" customWidth="1"/>
    <col min="79" max="79" width="17" style="546" customWidth="1"/>
    <col min="80" max="80" width="15.42578125" style="546" customWidth="1"/>
    <col min="81" max="81" width="9.7109375" style="546"/>
    <col min="82" max="82" width="30" style="546" bestFit="1" customWidth="1"/>
    <col min="83" max="84" width="8.28515625" style="546" customWidth="1"/>
    <col min="85" max="85" width="8.85546875" style="546" bestFit="1" customWidth="1"/>
    <col min="86" max="86" width="8.42578125" style="546" bestFit="1" customWidth="1"/>
    <col min="87" max="87" width="8.85546875" style="546" bestFit="1" customWidth="1"/>
    <col min="88" max="88" width="8.42578125" style="546" bestFit="1" customWidth="1"/>
    <col min="89" max="89" width="8.85546875" style="546" bestFit="1" customWidth="1"/>
    <col min="90" max="90" width="8.140625" style="546" bestFit="1" customWidth="1"/>
    <col min="91" max="91" width="9.7109375" style="546"/>
    <col min="92" max="92" width="27.5703125" style="546" bestFit="1" customWidth="1"/>
    <col min="93" max="98" width="8.28515625" style="546" customWidth="1"/>
    <col min="99" max="99" width="9.85546875" style="546" customWidth="1"/>
    <col min="100" max="100" width="9.7109375" style="546"/>
    <col min="101" max="101" width="34.42578125" style="546" bestFit="1" customWidth="1"/>
    <col min="102" max="107" width="10" style="546" customWidth="1"/>
    <col min="108" max="108" width="34.42578125" style="546" bestFit="1" customWidth="1"/>
    <col min="109" max="114" width="10" style="546" customWidth="1"/>
    <col min="115" max="115" width="34.42578125" style="546" bestFit="1" customWidth="1"/>
    <col min="116" max="127" width="5.140625" style="546" bestFit="1" customWidth="1"/>
    <col min="128" max="128" width="34.42578125" style="546" bestFit="1" customWidth="1"/>
    <col min="129" max="140" width="5.140625" style="546" bestFit="1" customWidth="1"/>
    <col min="141" max="141" width="9.7109375" style="546"/>
    <col min="142" max="142" width="30.140625" style="546" bestFit="1" customWidth="1"/>
    <col min="143" max="143" width="13.28515625" style="546" customWidth="1"/>
    <col min="144" max="144" width="8.140625" style="546" bestFit="1" customWidth="1"/>
    <col min="145" max="145" width="13.28515625" style="546" customWidth="1"/>
    <col min="146" max="146" width="8.140625" style="546" bestFit="1" customWidth="1"/>
    <col min="147" max="147" width="13.28515625" style="546" customWidth="1"/>
    <col min="148" max="148" width="9.7109375" style="546"/>
    <col min="149" max="149" width="34.140625" style="546" bestFit="1" customWidth="1"/>
    <col min="150" max="155" width="10.7109375" style="546" customWidth="1"/>
    <col min="156" max="156" width="3.7109375" style="546" customWidth="1"/>
    <col min="157" max="157" width="34.140625" style="546" bestFit="1" customWidth="1"/>
    <col min="158" max="163" width="10.7109375" style="546" customWidth="1"/>
    <col min="164" max="164" width="9.7109375" style="546"/>
    <col min="165" max="165" width="34" style="546" customWidth="1"/>
    <col min="166" max="166" width="13.85546875" style="546" customWidth="1"/>
    <col min="167" max="167" width="12.28515625" style="546" customWidth="1"/>
    <col min="168" max="168" width="12.140625" style="546" customWidth="1"/>
    <col min="169" max="172" width="9.7109375" style="546"/>
    <col min="173" max="173" width="28.42578125" style="546" customWidth="1"/>
    <col min="174" max="174" width="2" style="546" customWidth="1"/>
    <col min="175" max="175" width="11.5703125" style="546" customWidth="1"/>
    <col min="176" max="176" width="6.42578125" style="546" customWidth="1"/>
    <col min="177" max="177" width="9.7109375" style="546"/>
    <col min="178" max="178" width="7.42578125" style="546" customWidth="1"/>
    <col min="179" max="179" width="9.7109375" style="546"/>
    <col min="180" max="180" width="7.42578125" style="546" customWidth="1"/>
    <col min="181" max="181" width="9.7109375" style="546"/>
    <col min="182" max="182" width="7" style="546" customWidth="1"/>
    <col min="183" max="183" width="9.7109375" style="546"/>
    <col min="184" max="184" width="25.42578125" style="546" customWidth="1"/>
    <col min="185" max="185" width="11.140625" style="546" customWidth="1"/>
    <col min="186" max="186" width="15.28515625" style="546" customWidth="1"/>
    <col min="187" max="187" width="17.85546875" style="546" customWidth="1"/>
    <col min="188" max="188" width="12.85546875" style="546" bestFit="1" customWidth="1"/>
    <col min="189" max="189" width="15" style="546" customWidth="1"/>
    <col min="190" max="190" width="18.7109375" style="546" customWidth="1"/>
    <col min="191" max="191" width="5.85546875" style="546" customWidth="1"/>
    <col min="192" max="192" width="30" style="546" bestFit="1" customWidth="1"/>
    <col min="193" max="193" width="8.42578125" style="546" customWidth="1"/>
    <col min="194" max="194" width="9.7109375" style="546"/>
    <col min="195" max="195" width="24.85546875" style="546" bestFit="1" customWidth="1"/>
    <col min="196" max="210" width="9.7109375" style="546"/>
    <col min="211" max="211" width="35.28515625" style="546" bestFit="1" customWidth="1"/>
    <col min="212" max="212" width="8" style="546" bestFit="1" customWidth="1"/>
    <col min="213" max="219" width="10.7109375" style="546" customWidth="1"/>
    <col min="220" max="220" width="12.28515625" style="546" customWidth="1"/>
    <col min="221" max="221" width="9.7109375" style="546"/>
    <col min="222" max="222" width="36.7109375" style="546" bestFit="1" customWidth="1"/>
    <col min="223" max="223" width="11.85546875" style="546" customWidth="1"/>
    <col min="224" max="224" width="11.5703125" style="546" customWidth="1"/>
    <col min="225" max="225" width="31.28515625" style="546" customWidth="1"/>
    <col min="226" max="226" width="9.7109375" style="546"/>
    <col min="227" max="227" width="37.7109375" style="546" customWidth="1"/>
    <col min="228" max="228" width="9.42578125" style="546" bestFit="1" customWidth="1"/>
    <col min="229" max="229" width="74.85546875" style="546" customWidth="1"/>
    <col min="230" max="230" width="11.5703125" style="546" customWidth="1"/>
    <col min="231" max="231" width="34.85546875" style="546" customWidth="1"/>
    <col min="232" max="235" width="9.7109375" style="546"/>
    <col min="236" max="236" width="4.28515625" style="546" customWidth="1"/>
    <col min="237" max="238" width="9.7109375" style="546"/>
    <col min="239" max="239" width="37" style="546" customWidth="1"/>
    <col min="240" max="240" width="2.85546875" style="546" bestFit="1" customWidth="1"/>
    <col min="241" max="16384" width="9.7109375" style="546"/>
  </cols>
  <sheetData>
    <row r="2" spans="2:29" ht="31.5">
      <c r="B2" s="790" t="s">
        <v>930</v>
      </c>
      <c r="C2" s="791" t="s">
        <v>243</v>
      </c>
      <c r="D2" s="791" t="s">
        <v>244</v>
      </c>
      <c r="E2" s="791" t="s">
        <v>245</v>
      </c>
      <c r="F2" s="791" t="s">
        <v>793</v>
      </c>
      <c r="G2" s="791" t="s">
        <v>628</v>
      </c>
      <c r="H2" s="791" t="s">
        <v>246</v>
      </c>
      <c r="I2" s="792" t="s">
        <v>247</v>
      </c>
      <c r="V2" s="545"/>
    </row>
    <row r="3" spans="2:29">
      <c r="B3" s="906">
        <f>Cuestionario!C23</f>
        <v>0</v>
      </c>
      <c r="C3" s="907">
        <f>+Cuestionario!C25</f>
        <v>0</v>
      </c>
      <c r="D3" s="908">
        <f>+Cuestionario!H25</f>
        <v>0</v>
      </c>
      <c r="E3" s="908">
        <f>+Cuestionario!C27</f>
        <v>0</v>
      </c>
      <c r="F3" s="909">
        <f ca="1">(YEAR(NOW())-YEAR(Cuestionario!J23))</f>
        <v>126</v>
      </c>
      <c r="G3" s="908">
        <f>+Cuestionario!C28</f>
        <v>0</v>
      </c>
      <c r="H3" s="908">
        <f>+Cuestionario!J26</f>
        <v>0</v>
      </c>
      <c r="I3" s="908">
        <f>+Cuestionario!C24</f>
        <v>0</v>
      </c>
      <c r="V3" s="545"/>
    </row>
    <row r="4" spans="2:29">
      <c r="B4" s="910">
        <f>Cuestionario!C30</f>
        <v>0</v>
      </c>
      <c r="C4" s="911">
        <f>+Cuestionario!C32</f>
        <v>0</v>
      </c>
      <c r="D4" s="912">
        <f>+Cuestionario!H32</f>
        <v>0</v>
      </c>
      <c r="E4" s="912">
        <f>+Cuestionario!C34</f>
        <v>0</v>
      </c>
      <c r="F4" s="913">
        <f ca="1">IF((YEAR(NOW())-YEAR(Cuestionario!J30))=124,0,(YEAR(NOW())-YEAR(Cuestionario!J30)))</f>
        <v>126</v>
      </c>
      <c r="G4" s="912">
        <f>+Cuestionario!C35</f>
        <v>0</v>
      </c>
      <c r="H4" s="912">
        <f>+Cuestionario!J33</f>
        <v>0</v>
      </c>
      <c r="I4" s="914">
        <f>+Cuestionario!C31</f>
        <v>0</v>
      </c>
      <c r="U4" s="547"/>
      <c r="V4" s="545"/>
    </row>
    <row r="5" spans="2:29">
      <c r="B5" s="910">
        <f>Cuestionario!C37</f>
        <v>0</v>
      </c>
      <c r="C5" s="911">
        <f>+Cuestionario!C39</f>
        <v>0</v>
      </c>
      <c r="D5" s="912">
        <f>+Cuestionario!H39</f>
        <v>0</v>
      </c>
      <c r="E5" s="912">
        <f>+Cuestionario!C41</f>
        <v>0</v>
      </c>
      <c r="F5" s="913">
        <f ca="1">IF((YEAR(NOW())-YEAR(Cuestionario!J37))=124,0,(YEAR(NOW())-YEAR(Cuestionario!J37)))</f>
        <v>126</v>
      </c>
      <c r="G5" s="912">
        <f>+Cuestionario!C42</f>
        <v>0</v>
      </c>
      <c r="H5" s="912">
        <f>+Cuestionario!J40</f>
        <v>0</v>
      </c>
      <c r="I5" s="914">
        <f>+Cuestionario!C38</f>
        <v>0</v>
      </c>
      <c r="V5" s="545"/>
    </row>
    <row r="6" spans="2:29">
      <c r="B6" s="910">
        <f>Cuestionario!C44</f>
        <v>0</v>
      </c>
      <c r="C6" s="911">
        <f>+Cuestionario!C46</f>
        <v>0</v>
      </c>
      <c r="D6" s="912">
        <f>+Cuestionario!H46</f>
        <v>0</v>
      </c>
      <c r="E6" s="912">
        <f>+Cuestionario!C48</f>
        <v>0</v>
      </c>
      <c r="F6" s="913">
        <f ca="1">IF((YEAR(NOW())-YEAR(Cuestionario!J44))=124,0,(YEAR(NOW())-YEAR(Cuestionario!J44)))</f>
        <v>126</v>
      </c>
      <c r="G6" s="912">
        <f>+Cuestionario!C49</f>
        <v>0</v>
      </c>
      <c r="H6" s="912">
        <f>+Cuestionario!J47</f>
        <v>0</v>
      </c>
      <c r="I6" s="914">
        <f>+Cuestionario!C45</f>
        <v>0</v>
      </c>
      <c r="V6" s="545"/>
    </row>
    <row r="7" spans="2:29" ht="16.5" customHeight="1">
      <c r="B7" s="910">
        <f>Cuestionario!C51</f>
        <v>0</v>
      </c>
      <c r="C7" s="911">
        <f>+Cuestionario!C53</f>
        <v>0</v>
      </c>
      <c r="D7" s="912">
        <f>+Cuestionario!H53</f>
        <v>0</v>
      </c>
      <c r="E7" s="912">
        <f>+Cuestionario!C55</f>
        <v>0</v>
      </c>
      <c r="F7" s="913">
        <f ca="1">IF((YEAR(NOW())-YEAR(Cuestionario!J51))=124,0,(YEAR(NOW())-YEAR(Cuestionario!J51)))</f>
        <v>126</v>
      </c>
      <c r="G7" s="912">
        <f>+Cuestionario!C56</f>
        <v>0</v>
      </c>
      <c r="H7" s="912">
        <f>+Cuestionario!J54</f>
        <v>0</v>
      </c>
      <c r="I7" s="914">
        <f>+Cuestionario!C52</f>
        <v>0</v>
      </c>
      <c r="V7" s="545"/>
    </row>
    <row r="8" spans="2:29" ht="31.5">
      <c r="K8" s="634" t="str">
        <f>Cuestionario!B65</f>
        <v>Nº puestos de trabajo</v>
      </c>
      <c r="L8" s="630" t="str">
        <f>Cuestionario!J65</f>
        <v/>
      </c>
      <c r="M8" s="633" t="str">
        <f>Cuestionario!C65</f>
        <v>Cornellà de Llob.</v>
      </c>
      <c r="N8" s="633" t="str">
        <f>Cuestionario!D65</f>
        <v>Baix Llob.</v>
      </c>
      <c r="O8" s="632" t="str">
        <f>Cuestionario!E65</f>
        <v>Fuera</v>
      </c>
      <c r="P8" s="630" t="str">
        <f>Cuestionario!F65</f>
        <v>TOTAL inicial</v>
      </c>
      <c r="Q8" s="630" t="str">
        <f>Cuestionario!G65</f>
        <v>Total prev.2026/2027</v>
      </c>
      <c r="R8" s="630" t="str">
        <f>Cuestionario!H65</f>
        <v>Total prev.2027/2028</v>
      </c>
      <c r="S8" s="631" t="str">
        <f>Cuestionario!I65</f>
        <v>Total prev. 2028/2029</v>
      </c>
      <c r="V8" s="545"/>
    </row>
    <row r="9" spans="2:29" ht="15.75" customHeight="1">
      <c r="G9" s="552"/>
      <c r="K9" s="588" t="str">
        <f>Cuestionario!B66</f>
        <v>Promotores trabajadores</v>
      </c>
      <c r="L9" s="574" t="str">
        <f>IF(Cuestionario!J66="","",Cuestionario!J66)</f>
        <v/>
      </c>
      <c r="M9" s="574">
        <f>Cuestionario!C66</f>
        <v>0</v>
      </c>
      <c r="N9" s="574">
        <f>Cuestionario!D66</f>
        <v>0</v>
      </c>
      <c r="O9" s="574">
        <f>Cuestionario!E66</f>
        <v>0</v>
      </c>
      <c r="P9" s="571">
        <f>Cuestionario!F66</f>
        <v>0</v>
      </c>
      <c r="Q9" s="574">
        <f>Cuestionario!G66</f>
        <v>1</v>
      </c>
      <c r="R9" s="574">
        <f>Cuestionario!H66</f>
        <v>1</v>
      </c>
      <c r="S9" s="574">
        <f>Cuestionario!I66</f>
        <v>1</v>
      </c>
      <c r="U9" s="547"/>
      <c r="V9" s="545"/>
    </row>
    <row r="10" spans="2:29">
      <c r="K10" s="619" t="str">
        <f>Cuestionario!B67</f>
        <v>Contratados Régimen General</v>
      </c>
      <c r="L10" s="574" t="str">
        <f>IF(Cuestionario!J67="","",Cuestionario!J67)</f>
        <v/>
      </c>
      <c r="M10" s="574">
        <f>Cuestionario!C67</f>
        <v>0</v>
      </c>
      <c r="N10" s="574">
        <f>Cuestionario!D67</f>
        <v>0</v>
      </c>
      <c r="O10" s="574">
        <f>Cuestionario!E67</f>
        <v>0</v>
      </c>
      <c r="P10" s="571">
        <f>Cuestionario!F67</f>
        <v>0</v>
      </c>
      <c r="Q10" s="574">
        <f>Cuestionario!G67</f>
        <v>0</v>
      </c>
      <c r="R10" s="574">
        <f>Cuestionario!H67</f>
        <v>0</v>
      </c>
      <c r="S10" s="574">
        <f>Cuestionario!I67</f>
        <v>0</v>
      </c>
      <c r="U10" s="547"/>
      <c r="V10" s="545"/>
    </row>
    <row r="11" spans="2:29">
      <c r="K11" s="588" t="str">
        <f>Cuestionario!B68</f>
        <v>Estudiantes en prácticas</v>
      </c>
      <c r="L11" s="574" t="str">
        <f>IF(Cuestionario!J68="","",Cuestionario!J68)</f>
        <v/>
      </c>
      <c r="M11" s="574">
        <f>Cuestionario!C68</f>
        <v>0</v>
      </c>
      <c r="N11" s="574">
        <f>Cuestionario!D68</f>
        <v>0</v>
      </c>
      <c r="O11" s="574">
        <f>Cuestionario!E68</f>
        <v>0</v>
      </c>
      <c r="P11" s="571">
        <f>Cuestionario!F68</f>
        <v>0</v>
      </c>
      <c r="Q11" s="574">
        <f>Cuestionario!G68</f>
        <v>0</v>
      </c>
      <c r="R11" s="574">
        <f>Cuestionario!H68</f>
        <v>0</v>
      </c>
      <c r="S11" s="574">
        <f>Cuestionario!I68</f>
        <v>0</v>
      </c>
      <c r="V11" s="545"/>
    </row>
    <row r="12" spans="2:29" ht="15.75" customHeight="1">
      <c r="K12" s="575" t="str">
        <f>Cuestionario!B69</f>
        <v>Total</v>
      </c>
      <c r="L12" s="569" t="str">
        <f>IF(Cuestionario!J69=0,"",Cuestionario!J69)</f>
        <v/>
      </c>
      <c r="M12" s="569">
        <f>Cuestionario!C69</f>
        <v>0</v>
      </c>
      <c r="N12" s="569">
        <f>Cuestionario!D69</f>
        <v>0</v>
      </c>
      <c r="O12" s="569">
        <f>Cuestionario!E69</f>
        <v>0</v>
      </c>
      <c r="P12" s="569">
        <f>Cuestionario!F69</f>
        <v>0</v>
      </c>
      <c r="Q12" s="569">
        <f>Cuestionario!G69</f>
        <v>1</v>
      </c>
      <c r="R12" s="569">
        <f>Cuestionario!H69</f>
        <v>1</v>
      </c>
      <c r="S12" s="569">
        <f>Cuestionario!I69</f>
        <v>1</v>
      </c>
      <c r="U12" t="s">
        <v>523</v>
      </c>
      <c r="V12" s="545"/>
    </row>
    <row r="13" spans="2:29" ht="15.75" customHeight="1">
      <c r="K13" s="780"/>
      <c r="L13" s="547"/>
      <c r="M13" s="547"/>
      <c r="N13" s="547"/>
      <c r="O13" s="547"/>
      <c r="P13" s="547"/>
      <c r="Q13" s="547"/>
      <c r="R13" s="547"/>
      <c r="S13" s="547"/>
      <c r="U13" t="s">
        <v>506</v>
      </c>
      <c r="V13" s="545"/>
    </row>
    <row r="14" spans="2:29" ht="15.75" customHeight="1">
      <c r="K14" s="780"/>
      <c r="L14" s="547"/>
      <c r="M14" s="547"/>
      <c r="N14" s="547"/>
      <c r="O14" s="547"/>
      <c r="P14" s="547"/>
      <c r="Q14" s="547"/>
      <c r="R14" s="547"/>
      <c r="S14" s="547"/>
      <c r="U14" s="561">
        <f>Cuestionario!C11</f>
        <v>0</v>
      </c>
      <c r="V14" s="545">
        <f>IF(OR(U14=U12,U13=U14),2,1)</f>
        <v>1</v>
      </c>
    </row>
    <row r="15" spans="2:29" ht="48" customHeight="1">
      <c r="K15" s="852" t="str">
        <f>K8</f>
        <v>Nº puestos de trabajo</v>
      </c>
      <c r="L15" s="854" t="str">
        <f t="shared" ref="L15:R19" si="0">M8</f>
        <v>Cornellà de Llob.</v>
      </c>
      <c r="M15" s="853" t="str">
        <f t="shared" si="0"/>
        <v>Baix Llob.</v>
      </c>
      <c r="N15" s="853" t="str">
        <f t="shared" si="0"/>
        <v>Fuera</v>
      </c>
      <c r="O15" s="854" t="str">
        <f t="shared" si="0"/>
        <v>TOTAL inicial</v>
      </c>
      <c r="P15" s="854" t="str">
        <f t="shared" si="0"/>
        <v>Total prev.2026/2027</v>
      </c>
      <c r="Q15" s="854" t="str">
        <f t="shared" si="0"/>
        <v>Total prev.2027/2028</v>
      </c>
      <c r="R15" s="854" t="str">
        <f t="shared" si="0"/>
        <v>Total prev. 2028/2029</v>
      </c>
      <c r="S15" s="547"/>
      <c r="U15" s="545">
        <f t="shared" ref="U15:AC15" si="1">U22</f>
        <v>0</v>
      </c>
      <c r="V15" s="635" t="str">
        <f t="shared" si="1"/>
        <v>Real 2023</v>
      </c>
      <c r="W15" s="636" t="str">
        <f t="shared" si="1"/>
        <v>Real 2024</v>
      </c>
      <c r="X15" s="1162" t="str">
        <f t="shared" si="1"/>
        <v>Presup. 2025</v>
      </c>
      <c r="Y15" s="1162">
        <f t="shared" si="1"/>
        <v>0</v>
      </c>
      <c r="Z15" s="1157" t="str">
        <f t="shared" si="1"/>
        <v>Real 2025</v>
      </c>
      <c r="AA15" s="1157">
        <f t="shared" si="1"/>
        <v>0</v>
      </c>
      <c r="AB15" s="1162" t="str">
        <f t="shared" si="1"/>
        <v xml:space="preserve">Diferencias </v>
      </c>
      <c r="AC15" s="1163">
        <f t="shared" si="1"/>
        <v>0</v>
      </c>
    </row>
    <row r="16" spans="2:29" ht="15.75" customHeight="1">
      <c r="K16" s="588" t="str">
        <f>K9</f>
        <v>Promotores trabajadores</v>
      </c>
      <c r="L16" s="574">
        <f t="shared" si="0"/>
        <v>0</v>
      </c>
      <c r="M16" s="574">
        <f t="shared" si="0"/>
        <v>0</v>
      </c>
      <c r="N16" s="574">
        <f t="shared" si="0"/>
        <v>0</v>
      </c>
      <c r="O16" s="571">
        <f t="shared" si="0"/>
        <v>0</v>
      </c>
      <c r="P16" s="574">
        <f t="shared" si="0"/>
        <v>1</v>
      </c>
      <c r="Q16" s="574">
        <f t="shared" si="0"/>
        <v>1</v>
      </c>
      <c r="R16" s="574">
        <f t="shared" si="0"/>
        <v>1</v>
      </c>
      <c r="S16" s="547"/>
      <c r="U16" s="546" t="str">
        <f t="shared" ref="U16:AC16" si="2">U23</f>
        <v>Ventas</v>
      </c>
      <c r="V16" s="811">
        <f t="shared" si="2"/>
        <v>0</v>
      </c>
      <c r="W16" s="811">
        <f t="shared" si="2"/>
        <v>0</v>
      </c>
      <c r="X16" s="812">
        <f t="shared" si="2"/>
        <v>0</v>
      </c>
      <c r="Y16" s="813" t="str">
        <f t="shared" si="2"/>
        <v/>
      </c>
      <c r="Z16" s="811">
        <f t="shared" si="2"/>
        <v>0</v>
      </c>
      <c r="AA16" s="814" t="str">
        <f t="shared" si="2"/>
        <v/>
      </c>
      <c r="AB16" s="812">
        <f t="shared" si="2"/>
        <v>0</v>
      </c>
      <c r="AC16" s="813" t="str">
        <f t="shared" si="2"/>
        <v/>
      </c>
    </row>
    <row r="17" spans="4:37" ht="15.75" customHeight="1">
      <c r="K17" s="588" t="str">
        <f>K10</f>
        <v>Contratados Régimen General</v>
      </c>
      <c r="L17" s="574">
        <f t="shared" si="0"/>
        <v>0</v>
      </c>
      <c r="M17" s="574">
        <f t="shared" si="0"/>
        <v>0</v>
      </c>
      <c r="N17" s="574">
        <f t="shared" si="0"/>
        <v>0</v>
      </c>
      <c r="O17" s="571">
        <f t="shared" si="0"/>
        <v>0</v>
      </c>
      <c r="P17" s="574">
        <f t="shared" si="0"/>
        <v>0</v>
      </c>
      <c r="Q17" s="574">
        <f t="shared" si="0"/>
        <v>0</v>
      </c>
      <c r="R17" s="574">
        <f t="shared" si="0"/>
        <v>0</v>
      </c>
      <c r="S17" s="547"/>
      <c r="U17" s="547" t="str">
        <f t="shared" ref="U17:AC17" si="3">U25</f>
        <v>MARGEN BRUTO</v>
      </c>
      <c r="V17" s="825">
        <f t="shared" si="3"/>
        <v>0</v>
      </c>
      <c r="W17" s="825">
        <f t="shared" si="3"/>
        <v>0</v>
      </c>
      <c r="X17" s="826">
        <f t="shared" si="3"/>
        <v>0</v>
      </c>
      <c r="Y17" s="827" t="str">
        <f t="shared" si="3"/>
        <v/>
      </c>
      <c r="Z17" s="825">
        <f t="shared" si="3"/>
        <v>0</v>
      </c>
      <c r="AA17" s="828" t="str">
        <f t="shared" si="3"/>
        <v/>
      </c>
      <c r="AB17" s="826">
        <f t="shared" si="3"/>
        <v>0</v>
      </c>
      <c r="AC17" s="827">
        <f t="shared" si="3"/>
        <v>0</v>
      </c>
    </row>
    <row r="18" spans="4:37" ht="15.75" customHeight="1">
      <c r="K18" s="588" t="str">
        <f>K11</f>
        <v>Estudiantes en prácticas</v>
      </c>
      <c r="L18" s="574">
        <f t="shared" si="0"/>
        <v>0</v>
      </c>
      <c r="M18" s="574">
        <f t="shared" si="0"/>
        <v>0</v>
      </c>
      <c r="N18" s="574">
        <f t="shared" si="0"/>
        <v>0</v>
      </c>
      <c r="O18" s="571">
        <f t="shared" si="0"/>
        <v>0</v>
      </c>
      <c r="P18" s="574">
        <f t="shared" si="0"/>
        <v>0</v>
      </c>
      <c r="Q18" s="574">
        <f t="shared" si="0"/>
        <v>0</v>
      </c>
      <c r="R18" s="574">
        <f t="shared" si="0"/>
        <v>0</v>
      </c>
      <c r="S18" s="547"/>
      <c r="U18" s="546" t="str">
        <f t="shared" ref="U18:AC18" si="4">U26</f>
        <v>Coste de personal</v>
      </c>
      <c r="V18" s="815">
        <f t="shared" si="4"/>
        <v>0</v>
      </c>
      <c r="W18" s="815">
        <f t="shared" si="4"/>
        <v>0</v>
      </c>
      <c r="X18" s="816">
        <f t="shared" si="4"/>
        <v>0</v>
      </c>
      <c r="Y18" s="817" t="str">
        <f t="shared" si="4"/>
        <v/>
      </c>
      <c r="Z18" s="815">
        <f t="shared" si="4"/>
        <v>0</v>
      </c>
      <c r="AA18" s="818" t="str">
        <f t="shared" si="4"/>
        <v/>
      </c>
      <c r="AB18" s="816">
        <f t="shared" si="4"/>
        <v>0</v>
      </c>
      <c r="AC18" s="817">
        <f t="shared" si="4"/>
        <v>0</v>
      </c>
    </row>
    <row r="19" spans="4:37" ht="15.75" customHeight="1">
      <c r="K19" s="575" t="str">
        <f>K12</f>
        <v>Total</v>
      </c>
      <c r="L19" s="569">
        <f t="shared" si="0"/>
        <v>0</v>
      </c>
      <c r="M19" s="569">
        <f t="shared" si="0"/>
        <v>0</v>
      </c>
      <c r="N19" s="569">
        <f t="shared" si="0"/>
        <v>0</v>
      </c>
      <c r="O19" s="569">
        <f t="shared" si="0"/>
        <v>0</v>
      </c>
      <c r="P19" s="569">
        <f t="shared" si="0"/>
        <v>1</v>
      </c>
      <c r="Q19" s="569">
        <f t="shared" si="0"/>
        <v>1</v>
      </c>
      <c r="R19" s="569">
        <f t="shared" si="0"/>
        <v>1</v>
      </c>
      <c r="S19" s="547"/>
      <c r="U19" s="546" t="s">
        <v>941</v>
      </c>
      <c r="V19" s="815">
        <f>+V27+V28+V30+V31</f>
        <v>0</v>
      </c>
      <c r="W19" s="815">
        <f t="shared" ref="W19:AC19" si="5">+W27+W28+W30+W31</f>
        <v>0</v>
      </c>
      <c r="X19" s="815">
        <f t="shared" si="5"/>
        <v>0</v>
      </c>
      <c r="Y19" s="817" t="e">
        <f>+Y27+Y28+Y30+Y31</f>
        <v>#VALUE!</v>
      </c>
      <c r="Z19" s="815">
        <f t="shared" si="5"/>
        <v>0</v>
      </c>
      <c r="AA19" s="818" t="e">
        <f t="shared" si="5"/>
        <v>#VALUE!</v>
      </c>
      <c r="AB19" s="815">
        <f t="shared" si="5"/>
        <v>0</v>
      </c>
      <c r="AC19" s="817">
        <f t="shared" si="5"/>
        <v>0</v>
      </c>
    </row>
    <row r="20" spans="4:37" ht="15.75" customHeight="1">
      <c r="K20" s="780"/>
      <c r="L20" s="547"/>
      <c r="M20" s="547"/>
      <c r="N20" s="547"/>
      <c r="O20" s="547"/>
      <c r="P20" s="547"/>
      <c r="Q20" s="547"/>
      <c r="R20" s="547"/>
      <c r="S20" s="547"/>
      <c r="U20" s="547" t="str">
        <f>+U33</f>
        <v>RESULTADOS ANTES IMP.</v>
      </c>
      <c r="V20" s="829">
        <f>V33</f>
        <v>0</v>
      </c>
      <c r="W20" s="829">
        <f t="shared" ref="W20:AC20" si="6">W33</f>
        <v>0</v>
      </c>
      <c r="X20" s="830">
        <f t="shared" si="6"/>
        <v>0</v>
      </c>
      <c r="Y20" s="831" t="str">
        <f t="shared" si="6"/>
        <v/>
      </c>
      <c r="Z20" s="829">
        <f t="shared" si="6"/>
        <v>0</v>
      </c>
      <c r="AA20" s="832" t="str">
        <f t="shared" si="6"/>
        <v/>
      </c>
      <c r="AB20" s="830">
        <f t="shared" si="6"/>
        <v>0</v>
      </c>
      <c r="AC20" s="831" t="str">
        <f t="shared" si="6"/>
        <v/>
      </c>
    </row>
    <row r="22" spans="4:37" ht="15.75" customHeight="1">
      <c r="U22" s="545"/>
      <c r="V22" s="635" t="str">
        <f>Seguimiento!C1</f>
        <v>Real 2023</v>
      </c>
      <c r="W22" s="636" t="str">
        <f>Seguimiento!D1</f>
        <v>Real 2024</v>
      </c>
      <c r="X22" s="1162" t="str">
        <f>Seguimiento!E1</f>
        <v>Presup. 2025</v>
      </c>
      <c r="Y22" s="1162"/>
      <c r="Z22" s="1157" t="str">
        <f>Seguimiento!G1</f>
        <v>Real 2025</v>
      </c>
      <c r="AA22" s="1157"/>
      <c r="AB22" s="1162" t="s">
        <v>609</v>
      </c>
      <c r="AC22" s="1163"/>
      <c r="AE22" s="545"/>
      <c r="AF22" s="1156" t="str">
        <f>Seguimiento!I1</f>
        <v>2026/2027</v>
      </c>
      <c r="AG22" s="1157"/>
      <c r="AH22" s="1157" t="str">
        <f>Seguimiento!K1</f>
        <v>2027/2028</v>
      </c>
      <c r="AI22" s="1157"/>
      <c r="AJ22" s="1157" t="str">
        <f>Seguimiento!M1</f>
        <v>2028/2029</v>
      </c>
      <c r="AK22" s="1166"/>
    </row>
    <row r="23" spans="4:37">
      <c r="U23" s="546" t="str">
        <f>Seguimiento!B2</f>
        <v>Ventas</v>
      </c>
      <c r="V23" s="811">
        <f>Seguimiento!C2</f>
        <v>0</v>
      </c>
      <c r="W23" s="811">
        <f>Seguimiento!D2</f>
        <v>0</v>
      </c>
      <c r="X23" s="812">
        <f>Seguimiento!E2</f>
        <v>0</v>
      </c>
      <c r="Y23" s="813" t="str">
        <f>Seguimiento!F2</f>
        <v/>
      </c>
      <c r="Z23" s="811">
        <f>Seguimiento!G2</f>
        <v>0</v>
      </c>
      <c r="AA23" s="814" t="str">
        <f>Seguimiento!H2</f>
        <v/>
      </c>
      <c r="AB23" s="812">
        <f>+Z23-X23</f>
        <v>0</v>
      </c>
      <c r="AC23" s="813" t="str">
        <f>IF(ISERROR(+AB23/X23),"",(+AB23/X23))</f>
        <v/>
      </c>
      <c r="AD23" s="669"/>
      <c r="AE23" s="546" t="str">
        <f>+U23</f>
        <v>Ventas</v>
      </c>
      <c r="AF23" s="811">
        <f>Seguimiento!I2</f>
        <v>0</v>
      </c>
      <c r="AG23" s="814" t="str">
        <f>Seguimiento!J2</f>
        <v/>
      </c>
      <c r="AH23" s="811">
        <f>Seguimiento!K2</f>
        <v>0</v>
      </c>
      <c r="AI23" s="814" t="str">
        <f>Seguimiento!L2</f>
        <v/>
      </c>
      <c r="AJ23" s="811">
        <f>Seguimiento!M2</f>
        <v>0</v>
      </c>
      <c r="AK23" s="814" t="str">
        <f>Seguimiento!N2</f>
        <v/>
      </c>
    </row>
    <row r="24" spans="4:37">
      <c r="U24" s="546" t="str">
        <f>Seguimiento!B3</f>
        <v>Coste de compras</v>
      </c>
      <c r="V24" s="815">
        <f>Seguimiento!C3</f>
        <v>0</v>
      </c>
      <c r="W24" s="815">
        <f>Seguimiento!D3</f>
        <v>0</v>
      </c>
      <c r="X24" s="816">
        <f>Seguimiento!E3</f>
        <v>0</v>
      </c>
      <c r="Y24" s="817" t="str">
        <f>Seguimiento!F3</f>
        <v/>
      </c>
      <c r="Z24" s="815">
        <f>Seguimiento!G3</f>
        <v>0</v>
      </c>
      <c r="AA24" s="818" t="str">
        <f>Seguimiento!H3</f>
        <v/>
      </c>
      <c r="AB24" s="816">
        <f t="shared" ref="AB24:AB34" si="7">+Z24-X24</f>
        <v>0</v>
      </c>
      <c r="AC24" s="817">
        <f>IF(ISERROR(+AB24/X24),0,(+AB24/X24))</f>
        <v>0</v>
      </c>
      <c r="AD24" s="669"/>
      <c r="AE24" s="546" t="str">
        <f t="shared" ref="AE24:AE35" si="8">+U24</f>
        <v>Coste de compras</v>
      </c>
      <c r="AF24" s="815">
        <f>Seguimiento!I3</f>
        <v>0</v>
      </c>
      <c r="AG24" s="818" t="str">
        <f>Seguimiento!J3</f>
        <v/>
      </c>
      <c r="AH24" s="815">
        <f>Seguimiento!K3</f>
        <v>0</v>
      </c>
      <c r="AI24" s="818" t="str">
        <f>Seguimiento!L3</f>
        <v/>
      </c>
      <c r="AJ24" s="815">
        <f>Seguimiento!M3</f>
        <v>0</v>
      </c>
      <c r="AK24" s="818" t="str">
        <f>Seguimiento!N3</f>
        <v/>
      </c>
    </row>
    <row r="25" spans="4:37">
      <c r="G25" s="546" t="s">
        <v>44</v>
      </c>
      <c r="U25" s="547" t="str">
        <f>Seguimiento!B4</f>
        <v>MARGEN BRUTO</v>
      </c>
      <c r="V25" s="819">
        <f>Seguimiento!C4</f>
        <v>0</v>
      </c>
      <c r="W25" s="819">
        <f>Seguimiento!D4</f>
        <v>0</v>
      </c>
      <c r="X25" s="820">
        <f>Seguimiento!E4</f>
        <v>0</v>
      </c>
      <c r="Y25" s="821" t="str">
        <f>Seguimiento!F4</f>
        <v/>
      </c>
      <c r="Z25" s="819">
        <f>Seguimiento!G4</f>
        <v>0</v>
      </c>
      <c r="AA25" s="822" t="str">
        <f>Seguimiento!H4</f>
        <v/>
      </c>
      <c r="AB25" s="820">
        <f t="shared" si="7"/>
        <v>0</v>
      </c>
      <c r="AC25" s="821">
        <f>IF(ISERROR(+AB25/X25),0,(+AB25/X25))</f>
        <v>0</v>
      </c>
      <c r="AD25" s="670"/>
      <c r="AE25" s="546" t="str">
        <f t="shared" si="8"/>
        <v>MARGEN BRUTO</v>
      </c>
      <c r="AF25" s="819">
        <f>Seguimiento!I4</f>
        <v>0</v>
      </c>
      <c r="AG25" s="822" t="str">
        <f>Seguimiento!J4</f>
        <v/>
      </c>
      <c r="AH25" s="819">
        <f>Seguimiento!K4</f>
        <v>0</v>
      </c>
      <c r="AI25" s="822" t="str">
        <f>Seguimiento!L4</f>
        <v/>
      </c>
      <c r="AJ25" s="819">
        <f>Seguimiento!M4</f>
        <v>0</v>
      </c>
      <c r="AK25" s="822" t="str">
        <f>Seguimiento!N4</f>
        <v/>
      </c>
    </row>
    <row r="26" spans="4:37">
      <c r="U26" s="546" t="str">
        <f>Seguimiento!B5</f>
        <v>Coste de personal</v>
      </c>
      <c r="V26" s="815">
        <f>Seguimiento!C5</f>
        <v>0</v>
      </c>
      <c r="W26" s="815">
        <f>Seguimiento!D5</f>
        <v>0</v>
      </c>
      <c r="X26" s="816">
        <f>Seguimiento!E5</f>
        <v>0</v>
      </c>
      <c r="Y26" s="817" t="str">
        <f>Seguimiento!F5</f>
        <v/>
      </c>
      <c r="Z26" s="815">
        <f>Seguimiento!G5</f>
        <v>0</v>
      </c>
      <c r="AA26" s="818" t="str">
        <f>Seguimiento!H5</f>
        <v/>
      </c>
      <c r="AB26" s="816">
        <f t="shared" si="7"/>
        <v>0</v>
      </c>
      <c r="AC26" s="817">
        <f>IF(ISERROR(+AB26/X26),0,(+AB26/X26))</f>
        <v>0</v>
      </c>
      <c r="AD26" s="669"/>
      <c r="AE26" s="546" t="str">
        <f t="shared" si="8"/>
        <v>Coste de personal</v>
      </c>
      <c r="AF26" s="815">
        <f>Seguimiento!I5</f>
        <v>0</v>
      </c>
      <c r="AG26" s="818" t="str">
        <f>Seguimiento!J5</f>
        <v/>
      </c>
      <c r="AH26" s="815">
        <f>Seguimiento!K5</f>
        <v>0</v>
      </c>
      <c r="AI26" s="818" t="str">
        <f>Seguimiento!L5</f>
        <v/>
      </c>
      <c r="AJ26" s="815">
        <f>Seguimiento!M5</f>
        <v>0</v>
      </c>
      <c r="AK26" s="818" t="str">
        <f>Seguimiento!N5</f>
        <v/>
      </c>
    </row>
    <row r="27" spans="4:37">
      <c r="U27" s="546" t="str">
        <f>Seguimiento!B6</f>
        <v>Publicidad</v>
      </c>
      <c r="V27" s="815">
        <f>Seguimiento!C6</f>
        <v>0</v>
      </c>
      <c r="W27" s="815">
        <f>Seguimiento!D6</f>
        <v>0</v>
      </c>
      <c r="X27" s="816">
        <f>Seguimiento!E6</f>
        <v>0</v>
      </c>
      <c r="Y27" s="817" t="str">
        <f>Seguimiento!F6</f>
        <v/>
      </c>
      <c r="Z27" s="815">
        <f>Seguimiento!G6</f>
        <v>0</v>
      </c>
      <c r="AA27" s="818" t="str">
        <f>Seguimiento!H6</f>
        <v/>
      </c>
      <c r="AB27" s="816">
        <f t="shared" si="7"/>
        <v>0</v>
      </c>
      <c r="AC27" s="817">
        <f>IF(ISERROR(+AB27/X27),0,(+AB27/X27))</f>
        <v>0</v>
      </c>
      <c r="AD27" s="669"/>
      <c r="AE27" s="546" t="str">
        <f t="shared" si="8"/>
        <v>Publicidad</v>
      </c>
      <c r="AF27" s="815">
        <f>Seguimiento!I6</f>
        <v>0</v>
      </c>
      <c r="AG27" s="818" t="str">
        <f>Seguimiento!J6</f>
        <v/>
      </c>
      <c r="AH27" s="815">
        <f>Seguimiento!K6</f>
        <v>0</v>
      </c>
      <c r="AI27" s="818" t="str">
        <f>Seguimiento!L6</f>
        <v/>
      </c>
      <c r="AJ27" s="815">
        <f>Seguimiento!M6</f>
        <v>0</v>
      </c>
      <c r="AK27" s="818" t="str">
        <f>Seguimiento!N6</f>
        <v/>
      </c>
    </row>
    <row r="28" spans="4:37">
      <c r="U28" s="546" t="str">
        <f>Seguimiento!B7</f>
        <v>Otros gastos generales</v>
      </c>
      <c r="V28" s="815">
        <f>Seguimiento!C7</f>
        <v>0</v>
      </c>
      <c r="W28" s="815">
        <f>Seguimiento!D7</f>
        <v>0</v>
      </c>
      <c r="X28" s="816">
        <f>Seguimiento!E7</f>
        <v>0</v>
      </c>
      <c r="Y28" s="817" t="str">
        <f>Seguimiento!F7</f>
        <v/>
      </c>
      <c r="Z28" s="815">
        <f>Seguimiento!G7</f>
        <v>0</v>
      </c>
      <c r="AA28" s="818" t="str">
        <f>Seguimiento!H7</f>
        <v/>
      </c>
      <c r="AB28" s="816">
        <f t="shared" si="7"/>
        <v>0</v>
      </c>
      <c r="AC28" s="817">
        <f>IF(ISERROR(+AB28/X28),0,(+AB28/X28))</f>
        <v>0</v>
      </c>
      <c r="AD28" s="669"/>
      <c r="AE28" s="546" t="str">
        <f t="shared" si="8"/>
        <v>Otros gastos generales</v>
      </c>
      <c r="AF28" s="815">
        <f>Seguimiento!I7</f>
        <v>0</v>
      </c>
      <c r="AG28" s="818" t="str">
        <f>Seguimiento!J7</f>
        <v/>
      </c>
      <c r="AH28" s="815">
        <f>Seguimiento!K7</f>
        <v>0</v>
      </c>
      <c r="AI28" s="818" t="str">
        <f>Seguimiento!L7</f>
        <v/>
      </c>
      <c r="AJ28" s="815">
        <f>Seguimiento!M7</f>
        <v>0</v>
      </c>
      <c r="AK28" s="818" t="str">
        <f>Seguimiento!N7</f>
        <v/>
      </c>
    </row>
    <row r="29" spans="4:37">
      <c r="U29" s="547" t="str">
        <f>Seguimiento!B8</f>
        <v>EBITDA</v>
      </c>
      <c r="V29" s="819">
        <f>Seguimiento!C8</f>
        <v>0</v>
      </c>
      <c r="W29" s="819">
        <f>Seguimiento!D8</f>
        <v>0</v>
      </c>
      <c r="X29" s="820">
        <f>Seguimiento!E8</f>
        <v>0</v>
      </c>
      <c r="Y29" s="821" t="str">
        <f>Seguimiento!F8</f>
        <v/>
      </c>
      <c r="Z29" s="819">
        <f>Seguimiento!G8</f>
        <v>0</v>
      </c>
      <c r="AA29" s="822" t="str">
        <f>Seguimiento!H8</f>
        <v/>
      </c>
      <c r="AB29" s="820">
        <f t="shared" si="7"/>
        <v>0</v>
      </c>
      <c r="AC29" s="821" t="str">
        <f>IF(ISERROR(+AB29/X29),"",(+AB29/X29))</f>
        <v/>
      </c>
      <c r="AD29" s="670"/>
      <c r="AE29" s="546" t="str">
        <f t="shared" si="8"/>
        <v>EBITDA</v>
      </c>
      <c r="AF29" s="819">
        <f>Seguimiento!I8</f>
        <v>0</v>
      </c>
      <c r="AG29" s="822" t="str">
        <f>Seguimiento!J8</f>
        <v/>
      </c>
      <c r="AH29" s="819">
        <f>Seguimiento!K8</f>
        <v>0</v>
      </c>
      <c r="AI29" s="822" t="str">
        <f>Seguimiento!L8</f>
        <v/>
      </c>
      <c r="AJ29" s="819">
        <f>Seguimiento!M8</f>
        <v>0</v>
      </c>
      <c r="AK29" s="822" t="str">
        <f>Seguimiento!N8</f>
        <v/>
      </c>
    </row>
    <row r="30" spans="4:37">
      <c r="U30" s="546" t="str">
        <f>Seguimiento!B9</f>
        <v>Amortización y prov.</v>
      </c>
      <c r="V30" s="815">
        <f>Seguimiento!C9</f>
        <v>0</v>
      </c>
      <c r="W30" s="815">
        <f>Seguimiento!D9</f>
        <v>0</v>
      </c>
      <c r="X30" s="816">
        <f>Seguimiento!E9</f>
        <v>0</v>
      </c>
      <c r="Y30" s="817" t="str">
        <f>Seguimiento!F9</f>
        <v/>
      </c>
      <c r="Z30" s="815">
        <f>Seguimiento!G9</f>
        <v>0</v>
      </c>
      <c r="AA30" s="818" t="str">
        <f>Seguimiento!H9</f>
        <v/>
      </c>
      <c r="AB30" s="816">
        <f t="shared" si="7"/>
        <v>0</v>
      </c>
      <c r="AC30" s="817">
        <f>IF(ISERROR(+AB30/X30),0,(+AB30/X30))</f>
        <v>0</v>
      </c>
      <c r="AD30" s="669"/>
      <c r="AE30" s="546" t="str">
        <f t="shared" si="8"/>
        <v>Amortización y prov.</v>
      </c>
      <c r="AF30" s="815">
        <f ca="1">Seguimiento!I9</f>
        <v>0</v>
      </c>
      <c r="AG30" s="818" t="str">
        <f ca="1">Seguimiento!J9</f>
        <v/>
      </c>
      <c r="AH30" s="815">
        <f ca="1">Seguimiento!K9</f>
        <v>0</v>
      </c>
      <c r="AI30" s="818" t="str">
        <f ca="1">Seguimiento!L9</f>
        <v/>
      </c>
      <c r="AJ30" s="815">
        <f ca="1">Seguimiento!M9</f>
        <v>0</v>
      </c>
      <c r="AK30" s="818" t="str">
        <f ca="1">Seguimiento!N9</f>
        <v/>
      </c>
    </row>
    <row r="31" spans="4:37">
      <c r="D31" s="546" t="s">
        <v>44</v>
      </c>
      <c r="U31" s="546" t="str">
        <f>Seguimiento!B10</f>
        <v>Gastos financieros</v>
      </c>
      <c r="V31" s="815">
        <f>Seguimiento!C10</f>
        <v>0</v>
      </c>
      <c r="W31" s="815">
        <f>Seguimiento!D10</f>
        <v>0</v>
      </c>
      <c r="X31" s="816">
        <f>Seguimiento!E10</f>
        <v>0</v>
      </c>
      <c r="Y31" s="817" t="str">
        <f>Seguimiento!F10</f>
        <v/>
      </c>
      <c r="Z31" s="815">
        <f>Seguimiento!G10</f>
        <v>0</v>
      </c>
      <c r="AA31" s="818" t="str">
        <f>Seguimiento!H10</f>
        <v/>
      </c>
      <c r="AB31" s="816">
        <f t="shared" si="7"/>
        <v>0</v>
      </c>
      <c r="AC31" s="817">
        <f>IF(ISERROR(+AB31/X31),0,(+AB31/X31))</f>
        <v>0</v>
      </c>
      <c r="AD31" s="669"/>
      <c r="AE31" s="546" t="str">
        <f t="shared" si="8"/>
        <v>Gastos financieros</v>
      </c>
      <c r="AF31" s="815">
        <f ca="1">Seguimiento!I10</f>
        <v>0</v>
      </c>
      <c r="AG31" s="818" t="str">
        <f ca="1">Seguimiento!J10</f>
        <v/>
      </c>
      <c r="AH31" s="815">
        <f ca="1">Seguimiento!K10</f>
        <v>0</v>
      </c>
      <c r="AI31" s="818" t="str">
        <f ca="1">Seguimiento!L10</f>
        <v/>
      </c>
      <c r="AJ31" s="815">
        <f ca="1">Seguimiento!M10</f>
        <v>0</v>
      </c>
      <c r="AK31" s="818" t="str">
        <f ca="1">Seguimiento!N10</f>
        <v/>
      </c>
    </row>
    <row r="32" spans="4:37">
      <c r="U32" s="547" t="str">
        <f>Seguimiento!B11</f>
        <v>GASTOS EXPLOTACIÓN</v>
      </c>
      <c r="V32" s="819">
        <f>Seguimiento!C11</f>
        <v>0</v>
      </c>
      <c r="W32" s="819">
        <f>Seguimiento!D11</f>
        <v>0</v>
      </c>
      <c r="X32" s="820">
        <f>Seguimiento!E11</f>
        <v>0</v>
      </c>
      <c r="Y32" s="821" t="str">
        <f>Seguimiento!F11</f>
        <v/>
      </c>
      <c r="Z32" s="819">
        <f>Seguimiento!G11</f>
        <v>0</v>
      </c>
      <c r="AA32" s="822" t="str">
        <f>Seguimiento!H11</f>
        <v/>
      </c>
      <c r="AB32" s="820">
        <f t="shared" si="7"/>
        <v>0</v>
      </c>
      <c r="AC32" s="821" t="str">
        <f>IF(ISERROR(+AB32/X32),"",(+AB32/X32))</f>
        <v/>
      </c>
      <c r="AD32" s="670"/>
      <c r="AE32" s="546" t="str">
        <f t="shared" si="8"/>
        <v>GASTOS EXPLOTACIÓN</v>
      </c>
      <c r="AF32" s="819">
        <f ca="1">Seguimiento!I11</f>
        <v>0</v>
      </c>
      <c r="AG32" s="822" t="str">
        <f ca="1">Seguimiento!J11</f>
        <v/>
      </c>
      <c r="AH32" s="819">
        <f ca="1">Seguimiento!K11</f>
        <v>0</v>
      </c>
      <c r="AI32" s="822" t="str">
        <f ca="1">Seguimiento!L11</f>
        <v/>
      </c>
      <c r="AJ32" s="819">
        <f ca="1">Seguimiento!M11</f>
        <v>0</v>
      </c>
      <c r="AK32" s="822" t="str">
        <f ca="1">Seguimiento!N11</f>
        <v/>
      </c>
    </row>
    <row r="33" spans="21:54">
      <c r="U33" s="547" t="str">
        <f>Seguimiento!B12</f>
        <v>RESULTADOS ANTES IMP.</v>
      </c>
      <c r="V33" s="819">
        <f>Seguimiento!C12</f>
        <v>0</v>
      </c>
      <c r="W33" s="819">
        <f>Seguimiento!D12</f>
        <v>0</v>
      </c>
      <c r="X33" s="820">
        <f>Seguimiento!E12</f>
        <v>0</v>
      </c>
      <c r="Y33" s="821" t="str">
        <f>Seguimiento!F12</f>
        <v/>
      </c>
      <c r="Z33" s="819">
        <f>Seguimiento!G12</f>
        <v>0</v>
      </c>
      <c r="AA33" s="822" t="str">
        <f>Seguimiento!H12</f>
        <v/>
      </c>
      <c r="AB33" s="820">
        <f t="shared" si="7"/>
        <v>0</v>
      </c>
      <c r="AC33" s="821" t="str">
        <f>IF(ISERROR(+AB33/X33),"",(+AB33/X33))</f>
        <v/>
      </c>
      <c r="AD33" s="670"/>
      <c r="AE33" s="546" t="str">
        <f t="shared" si="8"/>
        <v>RESULTADOS ANTES IMP.</v>
      </c>
      <c r="AF33" s="819">
        <f ca="1">Seguimiento!I12</f>
        <v>0</v>
      </c>
      <c r="AG33" s="822" t="str">
        <f ca="1">Seguimiento!J12</f>
        <v/>
      </c>
      <c r="AH33" s="819">
        <f ca="1">Seguimiento!K12</f>
        <v>0</v>
      </c>
      <c r="AI33" s="822" t="str">
        <f ca="1">Seguimiento!L12</f>
        <v/>
      </c>
      <c r="AJ33" s="819">
        <f ca="1">Seguimiento!M12</f>
        <v>0</v>
      </c>
      <c r="AK33" s="822" t="str">
        <f ca="1">Seguimiento!N12</f>
        <v/>
      </c>
    </row>
    <row r="34" spans="21:54">
      <c r="U34" s="547" t="str">
        <f>Seguimiento!B13</f>
        <v>Resultado después imp.</v>
      </c>
      <c r="V34" s="823">
        <f>Seguimiento!C13</f>
        <v>0</v>
      </c>
      <c r="W34" s="823">
        <f>Seguimiento!D13</f>
        <v>0</v>
      </c>
      <c r="X34" s="824">
        <f>Seguimiento!E13</f>
        <v>0</v>
      </c>
      <c r="Y34" s="817" t="str">
        <f>Seguimiento!F13</f>
        <v/>
      </c>
      <c r="Z34" s="823">
        <f>Seguimiento!G13</f>
        <v>0</v>
      </c>
      <c r="AA34" s="818" t="str">
        <f>Seguimiento!H13</f>
        <v/>
      </c>
      <c r="AB34" s="824">
        <f t="shared" si="7"/>
        <v>0</v>
      </c>
      <c r="AC34" s="817" t="str">
        <f>IF(ISERROR(+AB34/X34),"",(+AB34/X34))</f>
        <v/>
      </c>
      <c r="AD34" s="669"/>
      <c r="AE34" s="546" t="str">
        <f t="shared" si="8"/>
        <v>Resultado después imp.</v>
      </c>
      <c r="AF34" s="823">
        <f ca="1">Seguimiento!I13</f>
        <v>0</v>
      </c>
      <c r="AG34" s="818" t="str">
        <f ca="1">Seguimiento!J13</f>
        <v/>
      </c>
      <c r="AH34" s="823">
        <f ca="1">Seguimiento!K13</f>
        <v>0</v>
      </c>
      <c r="AI34" s="818" t="str">
        <f ca="1">Seguimiento!L13</f>
        <v/>
      </c>
      <c r="AJ34" s="823">
        <f ca="1">Seguimiento!M13</f>
        <v>0</v>
      </c>
      <c r="AK34" s="818" t="str">
        <f ca="1">Seguimiento!N13</f>
        <v/>
      </c>
    </row>
    <row r="35" spans="21:54">
      <c r="AD35" s="670"/>
      <c r="AE35" s="546">
        <f t="shared" si="8"/>
        <v>0</v>
      </c>
      <c r="AF35" s="833">
        <f ca="1">Seguimiento!I14</f>
        <v>0</v>
      </c>
      <c r="AG35" s="822" t="str">
        <f ca="1">Seguimiento!J14</f>
        <v/>
      </c>
      <c r="AH35" s="833">
        <f ca="1">Seguimiento!K14</f>
        <v>0</v>
      </c>
      <c r="AI35" s="822" t="str">
        <f ca="1">Seguimiento!L14</f>
        <v/>
      </c>
      <c r="AJ35" s="833">
        <f ca="1">Seguimiento!M14</f>
        <v>0</v>
      </c>
      <c r="AK35" s="822" t="str">
        <f ca="1">Seguimiento!N14</f>
        <v/>
      </c>
    </row>
    <row r="37" spans="21:54">
      <c r="AM37" s="547"/>
      <c r="AN37" s="548" t="s">
        <v>382</v>
      </c>
      <c r="AO37" s="548" t="s">
        <v>383</v>
      </c>
    </row>
    <row r="38" spans="21:54" ht="16.5" thickBot="1">
      <c r="AM38" s="547"/>
      <c r="AN38" s="548" t="s">
        <v>385</v>
      </c>
      <c r="AO38" s="548" t="s">
        <v>384</v>
      </c>
    </row>
    <row r="39" spans="21:54" ht="156" customHeight="1" thickBot="1">
      <c r="AM39" s="549" t="s">
        <v>380</v>
      </c>
      <c r="AN39" s="553">
        <f>+Cuestionario!C120</f>
        <v>0</v>
      </c>
      <c r="AO39" s="553">
        <f>+Cuestionario!G120</f>
        <v>0</v>
      </c>
    </row>
    <row r="40" spans="21:54" ht="16.5" thickBot="1">
      <c r="AM40" s="550"/>
      <c r="AN40" s="548" t="s">
        <v>386</v>
      </c>
      <c r="AO40" s="548" t="s">
        <v>387</v>
      </c>
    </row>
    <row r="41" spans="21:54" ht="168" customHeight="1" thickBot="1">
      <c r="AM41" s="549" t="s">
        <v>381</v>
      </c>
      <c r="AN41" s="553">
        <f>+Cuestionario!C122</f>
        <v>0</v>
      </c>
      <c r="AO41" s="553">
        <f>+Cuestionario!G122</f>
        <v>0</v>
      </c>
    </row>
    <row r="43" spans="21:54" ht="48" customHeight="1">
      <c r="AR43" s="635" t="str">
        <f>Catálogo!C5</f>
        <v>Precio venta unitario sin IVA</v>
      </c>
      <c r="AS43" s="637" t="str">
        <f>Catálogo!D5</f>
        <v>%IVA Venta</v>
      </c>
      <c r="AT43" s="638" t="str">
        <f>Catálogo!E5</f>
        <v>Plazo de cobro</v>
      </c>
      <c r="AU43" s="636" t="str">
        <f>Catálogo!F5</f>
        <v>Coste de compra sin IVA</v>
      </c>
      <c r="AV43" s="637" t="str">
        <f>Catálogo!G5</f>
        <v>%IVA Compra</v>
      </c>
      <c r="AW43" s="637" t="str">
        <f>Catálogo!H5</f>
        <v>% coste compra</v>
      </c>
      <c r="AX43" s="638" t="str">
        <f>Catálogo!I5</f>
        <v>Plazo pag.</v>
      </c>
      <c r="AY43" s="636" t="str">
        <f>Catálogo!J5</f>
        <v>Otros costes variables</v>
      </c>
      <c r="AZ43" s="637" t="str">
        <f>Catálogo!K5</f>
        <v>% coste variable</v>
      </c>
      <c r="BA43" s="636" t="s">
        <v>576</v>
      </c>
      <c r="BB43" s="639" t="s">
        <v>577</v>
      </c>
    </row>
    <row r="44" spans="21:54">
      <c r="AP44" s="546">
        <v>1</v>
      </c>
      <c r="AQ44" s="834">
        <f>Catálogo!B6</f>
        <v>0</v>
      </c>
      <c r="AR44" s="835">
        <f>Catálogo!C6</f>
        <v>0</v>
      </c>
      <c r="AS44" s="836">
        <f>Catálogo!D6</f>
        <v>0</v>
      </c>
      <c r="AT44" s="837">
        <f>Catálogo!E6</f>
        <v>0</v>
      </c>
      <c r="AU44" s="835">
        <f>Catálogo!F6</f>
        <v>0</v>
      </c>
      <c r="AV44" s="836">
        <f>Catálogo!G6</f>
        <v>0</v>
      </c>
      <c r="AW44" s="836">
        <f>Catálogo!H6</f>
        <v>0</v>
      </c>
      <c r="AX44" s="837">
        <f>Catálogo!I6</f>
        <v>0</v>
      </c>
      <c r="AY44" s="835">
        <f>Catálogo!J6</f>
        <v>0</v>
      </c>
      <c r="AZ44" s="836">
        <f>Catálogo!K6</f>
        <v>0</v>
      </c>
      <c r="BA44" s="835">
        <f>Catálogo!T6</f>
        <v>0</v>
      </c>
      <c r="BB44" s="836">
        <f>Catálogo!U6</f>
        <v>0</v>
      </c>
    </row>
    <row r="45" spans="21:54">
      <c r="AP45" s="546">
        <v>2</v>
      </c>
      <c r="AQ45" s="834">
        <f>Catálogo!B7</f>
        <v>0</v>
      </c>
      <c r="AR45" s="838">
        <f>Catálogo!C7</f>
        <v>0</v>
      </c>
      <c r="AS45" s="839">
        <f>Catálogo!D7</f>
        <v>0</v>
      </c>
      <c r="AT45" s="840">
        <f>Catálogo!E7</f>
        <v>0</v>
      </c>
      <c r="AU45" s="838">
        <f>Catálogo!F7</f>
        <v>0</v>
      </c>
      <c r="AV45" s="839">
        <f>Catálogo!G7</f>
        <v>0</v>
      </c>
      <c r="AW45" s="839">
        <f>Catálogo!H7</f>
        <v>0</v>
      </c>
      <c r="AX45" s="840">
        <f>Catálogo!I7</f>
        <v>0</v>
      </c>
      <c r="AY45" s="838">
        <f>Catálogo!J7</f>
        <v>0</v>
      </c>
      <c r="AZ45" s="839">
        <f>Catálogo!K7</f>
        <v>0</v>
      </c>
      <c r="BA45" s="838">
        <f>Catálogo!T7</f>
        <v>0</v>
      </c>
      <c r="BB45" s="839">
        <f>Catálogo!U7</f>
        <v>0</v>
      </c>
    </row>
    <row r="46" spans="21:54">
      <c r="AP46" s="546">
        <v>3</v>
      </c>
      <c r="AQ46" s="834">
        <f>Catálogo!B8</f>
        <v>0</v>
      </c>
      <c r="AR46" s="838">
        <f>Catálogo!C8</f>
        <v>0</v>
      </c>
      <c r="AS46" s="839">
        <f>Catálogo!D8</f>
        <v>0</v>
      </c>
      <c r="AT46" s="840">
        <f>Catálogo!E8</f>
        <v>0</v>
      </c>
      <c r="AU46" s="838">
        <f>Catálogo!F8</f>
        <v>0</v>
      </c>
      <c r="AV46" s="839">
        <f>Catálogo!G8</f>
        <v>0</v>
      </c>
      <c r="AW46" s="839">
        <f>Catálogo!H8</f>
        <v>0</v>
      </c>
      <c r="AX46" s="840">
        <f>Catálogo!I8</f>
        <v>0</v>
      </c>
      <c r="AY46" s="838">
        <f>Catálogo!J8</f>
        <v>0</v>
      </c>
      <c r="AZ46" s="839">
        <f>Catálogo!K8</f>
        <v>0</v>
      </c>
      <c r="BA46" s="838">
        <f>Catálogo!T8</f>
        <v>0</v>
      </c>
      <c r="BB46" s="839">
        <f>Catálogo!U8</f>
        <v>0</v>
      </c>
    </row>
    <row r="47" spans="21:54">
      <c r="AP47" s="546">
        <v>4</v>
      </c>
      <c r="AQ47" s="834">
        <f>Catálogo!B9</f>
        <v>0</v>
      </c>
      <c r="AR47" s="838">
        <f>Catálogo!C9</f>
        <v>0</v>
      </c>
      <c r="AS47" s="839">
        <f>Catálogo!D9</f>
        <v>0</v>
      </c>
      <c r="AT47" s="840">
        <f>Catálogo!E9</f>
        <v>0</v>
      </c>
      <c r="AU47" s="838">
        <f>Catálogo!F9</f>
        <v>0</v>
      </c>
      <c r="AV47" s="839">
        <f>Catálogo!G9</f>
        <v>0</v>
      </c>
      <c r="AW47" s="839">
        <f>Catálogo!H9</f>
        <v>0</v>
      </c>
      <c r="AX47" s="840">
        <f>Catálogo!I9</f>
        <v>0</v>
      </c>
      <c r="AY47" s="838">
        <f>Catálogo!J9</f>
        <v>0</v>
      </c>
      <c r="AZ47" s="839">
        <f>Catálogo!K9</f>
        <v>0</v>
      </c>
      <c r="BA47" s="838">
        <f>Catálogo!T9</f>
        <v>0</v>
      </c>
      <c r="BB47" s="839">
        <f>Catálogo!U9</f>
        <v>0</v>
      </c>
    </row>
    <row r="48" spans="21:54">
      <c r="AP48" s="546">
        <v>5</v>
      </c>
      <c r="AQ48" s="834">
        <f>Catálogo!B10</f>
        <v>0</v>
      </c>
      <c r="AR48" s="838">
        <f>Catálogo!C10</f>
        <v>0</v>
      </c>
      <c r="AS48" s="839">
        <f>Catálogo!D10</f>
        <v>0</v>
      </c>
      <c r="AT48" s="840">
        <f>Catálogo!E10</f>
        <v>0</v>
      </c>
      <c r="AU48" s="838">
        <f>Catálogo!F10</f>
        <v>0</v>
      </c>
      <c r="AV48" s="839">
        <f>Catálogo!G10</f>
        <v>0</v>
      </c>
      <c r="AW48" s="839">
        <f>Catálogo!H10</f>
        <v>0</v>
      </c>
      <c r="AX48" s="840">
        <f>Catálogo!I10</f>
        <v>0</v>
      </c>
      <c r="AY48" s="838">
        <f>Catálogo!J10</f>
        <v>0</v>
      </c>
      <c r="AZ48" s="839">
        <f>Catálogo!K10</f>
        <v>0</v>
      </c>
      <c r="BA48" s="838">
        <f>Catálogo!T10</f>
        <v>0</v>
      </c>
      <c r="BB48" s="839">
        <f>Catálogo!U10</f>
        <v>0</v>
      </c>
    </row>
    <row r="49" spans="42:62">
      <c r="AP49" s="546">
        <v>6</v>
      </c>
      <c r="AQ49" s="834">
        <f>Catálogo!B11</f>
        <v>0</v>
      </c>
      <c r="AR49" s="838">
        <f>Catálogo!C11</f>
        <v>0</v>
      </c>
      <c r="AS49" s="839">
        <f>Catálogo!D11</f>
        <v>0</v>
      </c>
      <c r="AT49" s="840">
        <f>Catálogo!E11</f>
        <v>0</v>
      </c>
      <c r="AU49" s="838">
        <f>Catálogo!F11</f>
        <v>0</v>
      </c>
      <c r="AV49" s="839">
        <f>Catálogo!G11</f>
        <v>0</v>
      </c>
      <c r="AW49" s="839">
        <f>Catálogo!H11</f>
        <v>0</v>
      </c>
      <c r="AX49" s="840">
        <f>Catálogo!I11</f>
        <v>0</v>
      </c>
      <c r="AY49" s="838">
        <f>Catálogo!J11</f>
        <v>0</v>
      </c>
      <c r="AZ49" s="839">
        <f>Catálogo!K11</f>
        <v>0</v>
      </c>
      <c r="BA49" s="838">
        <f>Catálogo!T11</f>
        <v>0</v>
      </c>
      <c r="BB49" s="839">
        <f>Catálogo!U11</f>
        <v>0</v>
      </c>
    </row>
    <row r="50" spans="42:62">
      <c r="AP50" s="546">
        <v>7</v>
      </c>
      <c r="AQ50" s="834">
        <f>Catálogo!B12</f>
        <v>0</v>
      </c>
      <c r="AR50" s="838">
        <f>Catálogo!C12</f>
        <v>0</v>
      </c>
      <c r="AS50" s="839">
        <f>Catálogo!D12</f>
        <v>0</v>
      </c>
      <c r="AT50" s="840">
        <f>Catálogo!E12</f>
        <v>0</v>
      </c>
      <c r="AU50" s="838">
        <f>Catálogo!F12</f>
        <v>0</v>
      </c>
      <c r="AV50" s="839">
        <f>Catálogo!G12</f>
        <v>0</v>
      </c>
      <c r="AW50" s="839">
        <f>Catálogo!H12</f>
        <v>0</v>
      </c>
      <c r="AX50" s="840">
        <f>Catálogo!I12</f>
        <v>0</v>
      </c>
      <c r="AY50" s="838">
        <f>Catálogo!J12</f>
        <v>0</v>
      </c>
      <c r="AZ50" s="839">
        <f>Catálogo!K12</f>
        <v>0</v>
      </c>
      <c r="BA50" s="838">
        <f>Catálogo!T12</f>
        <v>0</v>
      </c>
      <c r="BB50" s="839">
        <f>Catálogo!U12</f>
        <v>0</v>
      </c>
    </row>
    <row r="51" spans="42:62">
      <c r="AP51" s="546">
        <v>8</v>
      </c>
      <c r="AQ51" s="834">
        <f>Catálogo!B13</f>
        <v>0</v>
      </c>
      <c r="AR51" s="838">
        <f>Catálogo!C13</f>
        <v>0</v>
      </c>
      <c r="AS51" s="839">
        <f>Catálogo!D13</f>
        <v>0</v>
      </c>
      <c r="AT51" s="840">
        <f>Catálogo!E13</f>
        <v>0</v>
      </c>
      <c r="AU51" s="838">
        <f>Catálogo!F13</f>
        <v>0</v>
      </c>
      <c r="AV51" s="839">
        <f>Catálogo!G13</f>
        <v>0</v>
      </c>
      <c r="AW51" s="839">
        <f>Catálogo!H13</f>
        <v>0</v>
      </c>
      <c r="AX51" s="840">
        <f>Catálogo!I13</f>
        <v>0</v>
      </c>
      <c r="AY51" s="838">
        <f>Catálogo!J13</f>
        <v>0</v>
      </c>
      <c r="AZ51" s="839">
        <f>Catálogo!K13</f>
        <v>0</v>
      </c>
      <c r="BA51" s="838">
        <f>Catálogo!T13</f>
        <v>0</v>
      </c>
      <c r="BB51" s="839">
        <f>Catálogo!U13</f>
        <v>0</v>
      </c>
    </row>
    <row r="52" spans="42:62">
      <c r="AP52" s="546">
        <v>9</v>
      </c>
      <c r="AQ52" s="834">
        <f>Catálogo!B14</f>
        <v>0</v>
      </c>
      <c r="AR52" s="838">
        <f>Catálogo!C14</f>
        <v>0</v>
      </c>
      <c r="AS52" s="839">
        <f>Catálogo!D14</f>
        <v>0</v>
      </c>
      <c r="AT52" s="840">
        <f>Catálogo!E14</f>
        <v>0</v>
      </c>
      <c r="AU52" s="838">
        <f>Catálogo!F14</f>
        <v>0</v>
      </c>
      <c r="AV52" s="839">
        <f>Catálogo!G14</f>
        <v>0</v>
      </c>
      <c r="AW52" s="839">
        <f>Catálogo!H14</f>
        <v>0</v>
      </c>
      <c r="AX52" s="840">
        <f>Catálogo!I14</f>
        <v>0</v>
      </c>
      <c r="AY52" s="838">
        <f>Catálogo!J14</f>
        <v>0</v>
      </c>
      <c r="AZ52" s="839">
        <f>Catálogo!K14</f>
        <v>0</v>
      </c>
      <c r="BA52" s="838">
        <f>Catálogo!T14</f>
        <v>0</v>
      </c>
      <c r="BB52" s="839">
        <f>Catálogo!U14</f>
        <v>0</v>
      </c>
    </row>
    <row r="53" spans="42:62">
      <c r="AP53" s="546">
        <v>10</v>
      </c>
      <c r="AQ53" s="834">
        <f>Catálogo!B15</f>
        <v>0</v>
      </c>
      <c r="AR53" s="838">
        <f>Catálogo!C15</f>
        <v>0</v>
      </c>
      <c r="AS53" s="839">
        <f>Catálogo!D15</f>
        <v>0</v>
      </c>
      <c r="AT53" s="840">
        <f>Catálogo!E15</f>
        <v>0</v>
      </c>
      <c r="AU53" s="838">
        <f>Catálogo!F15</f>
        <v>0</v>
      </c>
      <c r="AV53" s="839">
        <f>Catálogo!G15</f>
        <v>0</v>
      </c>
      <c r="AW53" s="839">
        <f>Catálogo!H15</f>
        <v>0</v>
      </c>
      <c r="AX53" s="840">
        <f>Catálogo!I15</f>
        <v>0</v>
      </c>
      <c r="AY53" s="838">
        <f>Catálogo!J15</f>
        <v>0</v>
      </c>
      <c r="AZ53" s="839">
        <f>Catálogo!K15</f>
        <v>0</v>
      </c>
      <c r="BA53" s="838">
        <f>Catálogo!T15</f>
        <v>0</v>
      </c>
      <c r="BB53" s="839">
        <f>Catálogo!U15</f>
        <v>0</v>
      </c>
    </row>
    <row r="54" spans="42:62">
      <c r="AP54" s="546">
        <v>11</v>
      </c>
      <c r="AQ54" s="834">
        <f>Catálogo!B16</f>
        <v>0</v>
      </c>
      <c r="AR54" s="838">
        <f>Catálogo!C16</f>
        <v>0</v>
      </c>
      <c r="AS54" s="839">
        <f>Catálogo!D16</f>
        <v>0</v>
      </c>
      <c r="AT54" s="840">
        <f>Catálogo!E16</f>
        <v>0</v>
      </c>
      <c r="AU54" s="838">
        <f>Catálogo!F16</f>
        <v>0</v>
      </c>
      <c r="AV54" s="839">
        <f>Catálogo!G16</f>
        <v>0</v>
      </c>
      <c r="AW54" s="839">
        <f>Catálogo!H16</f>
        <v>0</v>
      </c>
      <c r="AX54" s="840">
        <f>Catálogo!I16</f>
        <v>0</v>
      </c>
      <c r="AY54" s="838">
        <f>Catálogo!J16</f>
        <v>0</v>
      </c>
      <c r="AZ54" s="839">
        <f>Catálogo!K16</f>
        <v>0</v>
      </c>
      <c r="BA54" s="838">
        <f>Catálogo!T16</f>
        <v>0</v>
      </c>
      <c r="BB54" s="839">
        <f>Catálogo!U16</f>
        <v>0</v>
      </c>
    </row>
    <row r="55" spans="42:62">
      <c r="AP55" s="546">
        <v>12</v>
      </c>
      <c r="AQ55" s="834">
        <f>Catálogo!B17</f>
        <v>0</v>
      </c>
      <c r="AR55" s="838">
        <f>Catálogo!C17</f>
        <v>0</v>
      </c>
      <c r="AS55" s="839">
        <f>Catálogo!D17</f>
        <v>0</v>
      </c>
      <c r="AT55" s="840">
        <f>Catálogo!E17</f>
        <v>0</v>
      </c>
      <c r="AU55" s="838">
        <f>Catálogo!F17</f>
        <v>0</v>
      </c>
      <c r="AV55" s="839">
        <f>Catálogo!G17</f>
        <v>0</v>
      </c>
      <c r="AW55" s="839">
        <f>Catálogo!H17</f>
        <v>0</v>
      </c>
      <c r="AX55" s="840">
        <f>Catálogo!I17</f>
        <v>0</v>
      </c>
      <c r="AY55" s="838">
        <f>Catálogo!J17</f>
        <v>0</v>
      </c>
      <c r="AZ55" s="839">
        <f>Catálogo!K17</f>
        <v>0</v>
      </c>
      <c r="BA55" s="838">
        <f>Catálogo!T17</f>
        <v>0</v>
      </c>
      <c r="BB55" s="839">
        <f>Catálogo!U17</f>
        <v>0</v>
      </c>
    </row>
    <row r="56" spans="42:62">
      <c r="AP56" s="546">
        <v>13</v>
      </c>
      <c r="AQ56" s="834">
        <f>Catálogo!B18</f>
        <v>0</v>
      </c>
      <c r="AR56" s="838">
        <f>Catálogo!C18</f>
        <v>0</v>
      </c>
      <c r="AS56" s="839">
        <f>Catálogo!D18</f>
        <v>0</v>
      </c>
      <c r="AT56" s="840">
        <f>Catálogo!E18</f>
        <v>0</v>
      </c>
      <c r="AU56" s="838">
        <f>Catálogo!F18</f>
        <v>0</v>
      </c>
      <c r="AV56" s="839">
        <f>Catálogo!G18</f>
        <v>0</v>
      </c>
      <c r="AW56" s="839">
        <f>Catálogo!H18</f>
        <v>0</v>
      </c>
      <c r="AX56" s="840">
        <f>Catálogo!I18</f>
        <v>0</v>
      </c>
      <c r="AY56" s="838">
        <f>Catálogo!J18</f>
        <v>0</v>
      </c>
      <c r="AZ56" s="839">
        <f>Catálogo!K18</f>
        <v>0</v>
      </c>
      <c r="BA56" s="838">
        <f>Catálogo!T18</f>
        <v>0</v>
      </c>
      <c r="BB56" s="839">
        <f>Catálogo!U18</f>
        <v>0</v>
      </c>
    </row>
    <row r="57" spans="42:62">
      <c r="AP57" s="546">
        <v>14</v>
      </c>
      <c r="AQ57" s="834">
        <f>Catálogo!B19</f>
        <v>0</v>
      </c>
      <c r="AR57" s="838">
        <f>Catálogo!C19</f>
        <v>0</v>
      </c>
      <c r="AS57" s="839">
        <f>Catálogo!D19</f>
        <v>0</v>
      </c>
      <c r="AT57" s="840">
        <f>Catálogo!E19</f>
        <v>0</v>
      </c>
      <c r="AU57" s="838">
        <f>Catálogo!F19</f>
        <v>0</v>
      </c>
      <c r="AV57" s="839">
        <f>Catálogo!G19</f>
        <v>0</v>
      </c>
      <c r="AW57" s="839">
        <f>Catálogo!H19</f>
        <v>0</v>
      </c>
      <c r="AX57" s="840">
        <f>Catálogo!I19</f>
        <v>0</v>
      </c>
      <c r="AY57" s="838">
        <f>Catálogo!J19</f>
        <v>0</v>
      </c>
      <c r="AZ57" s="839">
        <f>Catálogo!K19</f>
        <v>0</v>
      </c>
      <c r="BA57" s="838">
        <f>Catálogo!T19</f>
        <v>0</v>
      </c>
      <c r="BB57" s="839">
        <f>Catálogo!U19</f>
        <v>0</v>
      </c>
    </row>
    <row r="58" spans="42:62">
      <c r="AP58" s="546">
        <v>15</v>
      </c>
      <c r="AQ58" s="834">
        <f>Catálogo!B20</f>
        <v>0</v>
      </c>
      <c r="AR58" s="838">
        <f>Catálogo!C20</f>
        <v>0</v>
      </c>
      <c r="AS58" s="839">
        <f>Catálogo!D20</f>
        <v>0</v>
      </c>
      <c r="AT58" s="840">
        <f>Catálogo!E20</f>
        <v>0</v>
      </c>
      <c r="AU58" s="838">
        <f>Catálogo!F20</f>
        <v>0</v>
      </c>
      <c r="AV58" s="839">
        <f>Catálogo!G20</f>
        <v>0</v>
      </c>
      <c r="AW58" s="839">
        <f>Catálogo!H20</f>
        <v>0</v>
      </c>
      <c r="AX58" s="840">
        <f>Catálogo!I20</f>
        <v>0</v>
      </c>
      <c r="AY58" s="838">
        <f>Catálogo!J20</f>
        <v>0</v>
      </c>
      <c r="AZ58" s="839">
        <f>Catálogo!K20</f>
        <v>0</v>
      </c>
      <c r="BA58" s="838">
        <f>Catálogo!T20</f>
        <v>0</v>
      </c>
      <c r="BB58" s="839">
        <f>Catálogo!U20</f>
        <v>0</v>
      </c>
    </row>
    <row r="61" spans="42:62">
      <c r="BE61" s="640" t="str">
        <f>+Resultados!C2</f>
        <v>2026/2027</v>
      </c>
      <c r="BF61" s="641" t="s">
        <v>70</v>
      </c>
      <c r="BG61" s="642" t="str">
        <f>+Resultados!E2</f>
        <v>2027/2028</v>
      </c>
      <c r="BH61" s="641" t="s">
        <v>70</v>
      </c>
      <c r="BI61" s="642" t="str">
        <f>+Resultados!G2</f>
        <v>2028/2029</v>
      </c>
      <c r="BJ61" s="643" t="s">
        <v>70</v>
      </c>
    </row>
    <row r="62" spans="42:62">
      <c r="BD62" s="841">
        <f>+Cuestionario!$C$13</f>
        <v>46113</v>
      </c>
      <c r="BE62" s="842">
        <f>+'Resultados mensuales '!C$4</f>
        <v>0</v>
      </c>
      <c r="BF62" s="843" t="str">
        <f t="shared" ref="BF62:BF74" si="9">IF(ISERROR(+BE62/BE$74),"",(+BE62/BE$74))</f>
        <v/>
      </c>
      <c r="BG62" s="842">
        <f>+'Resultados mensuales '!O$4</f>
        <v>0</v>
      </c>
      <c r="BH62" s="843" t="str">
        <f t="shared" ref="BH62:BH74" si="10">IF(ISERROR(+BG62/BG$74),"",(+BG62/BG$74))</f>
        <v/>
      </c>
      <c r="BI62" s="842">
        <f>+'Resultados mensuales '!AA$4</f>
        <v>0</v>
      </c>
      <c r="BJ62" s="843" t="str">
        <f t="shared" ref="BJ62:BJ74" si="11">IF(ISERROR(+BI62/BI$74),"",(+BI62/BI$74))</f>
        <v/>
      </c>
    </row>
    <row r="63" spans="42:62">
      <c r="BD63" s="841">
        <f t="shared" ref="BD63:BD73" si="12">EDATE(BD62,1)</f>
        <v>46143</v>
      </c>
      <c r="BE63" s="844">
        <f>+'Resultados mensuales '!D$4</f>
        <v>0</v>
      </c>
      <c r="BF63" s="845" t="str">
        <f t="shared" si="9"/>
        <v/>
      </c>
      <c r="BG63" s="844">
        <f>+'Resultados mensuales '!P$4</f>
        <v>0</v>
      </c>
      <c r="BH63" s="845" t="str">
        <f t="shared" si="10"/>
        <v/>
      </c>
      <c r="BI63" s="844">
        <f>+'Resultados mensuales '!AB$4</f>
        <v>0</v>
      </c>
      <c r="BJ63" s="845" t="str">
        <f t="shared" si="11"/>
        <v/>
      </c>
    </row>
    <row r="64" spans="42:62">
      <c r="BD64" s="841">
        <f t="shared" si="12"/>
        <v>46174</v>
      </c>
      <c r="BE64" s="844">
        <f>+'Resultados mensuales '!E$4</f>
        <v>0</v>
      </c>
      <c r="BF64" s="845" t="str">
        <f t="shared" si="9"/>
        <v/>
      </c>
      <c r="BG64" s="844">
        <f>+'Resultados mensuales '!Q$4</f>
        <v>0</v>
      </c>
      <c r="BH64" s="845" t="str">
        <f t="shared" si="10"/>
        <v/>
      </c>
      <c r="BI64" s="844">
        <f>+'Resultados mensuales '!AC$4</f>
        <v>0</v>
      </c>
      <c r="BJ64" s="845" t="str">
        <f t="shared" si="11"/>
        <v/>
      </c>
    </row>
    <row r="65" spans="56:68">
      <c r="BD65" s="841">
        <f t="shared" si="12"/>
        <v>46204</v>
      </c>
      <c r="BE65" s="844">
        <f>+'Resultados mensuales '!F$4</f>
        <v>0</v>
      </c>
      <c r="BF65" s="845" t="str">
        <f t="shared" si="9"/>
        <v/>
      </c>
      <c r="BG65" s="844">
        <f>+'Resultados mensuales '!R$4</f>
        <v>0</v>
      </c>
      <c r="BH65" s="845" t="str">
        <f t="shared" si="10"/>
        <v/>
      </c>
      <c r="BI65" s="844">
        <f>+'Resultados mensuales '!AD$4</f>
        <v>0</v>
      </c>
      <c r="BJ65" s="845" t="str">
        <f t="shared" si="11"/>
        <v/>
      </c>
    </row>
    <row r="66" spans="56:68">
      <c r="BD66" s="841">
        <f t="shared" si="12"/>
        <v>46235</v>
      </c>
      <c r="BE66" s="844">
        <f>+'Resultados mensuales '!G$4</f>
        <v>0</v>
      </c>
      <c r="BF66" s="845" t="str">
        <f t="shared" si="9"/>
        <v/>
      </c>
      <c r="BG66" s="844">
        <f>+'Resultados mensuales '!S$4</f>
        <v>0</v>
      </c>
      <c r="BH66" s="845" t="str">
        <f t="shared" si="10"/>
        <v/>
      </c>
      <c r="BI66" s="844">
        <f>+'Resultados mensuales '!AE$4</f>
        <v>0</v>
      </c>
      <c r="BJ66" s="845" t="str">
        <f t="shared" si="11"/>
        <v/>
      </c>
    </row>
    <row r="67" spans="56:68">
      <c r="BD67" s="841">
        <f t="shared" si="12"/>
        <v>46266</v>
      </c>
      <c r="BE67" s="844">
        <f>+'Resultados mensuales '!H$4</f>
        <v>0</v>
      </c>
      <c r="BF67" s="845" t="str">
        <f t="shared" si="9"/>
        <v/>
      </c>
      <c r="BG67" s="844">
        <f>+'Resultados mensuales '!T$4</f>
        <v>0</v>
      </c>
      <c r="BH67" s="845" t="str">
        <f t="shared" si="10"/>
        <v/>
      </c>
      <c r="BI67" s="844">
        <f>+'Resultados mensuales '!AF$4</f>
        <v>0</v>
      </c>
      <c r="BJ67" s="845" t="str">
        <f t="shared" si="11"/>
        <v/>
      </c>
    </row>
    <row r="68" spans="56:68">
      <c r="BD68" s="841">
        <f t="shared" si="12"/>
        <v>46296</v>
      </c>
      <c r="BE68" s="844">
        <f>+'Resultados mensuales '!I$4</f>
        <v>0</v>
      </c>
      <c r="BF68" s="845" t="str">
        <f t="shared" si="9"/>
        <v/>
      </c>
      <c r="BG68" s="844">
        <f>+'Resultados mensuales '!U$4</f>
        <v>0</v>
      </c>
      <c r="BH68" s="845" t="str">
        <f t="shared" si="10"/>
        <v/>
      </c>
      <c r="BI68" s="844">
        <f>+'Resultados mensuales '!AG$4</f>
        <v>0</v>
      </c>
      <c r="BJ68" s="845" t="str">
        <f t="shared" si="11"/>
        <v/>
      </c>
    </row>
    <row r="69" spans="56:68">
      <c r="BD69" s="841">
        <f t="shared" si="12"/>
        <v>46327</v>
      </c>
      <c r="BE69" s="844">
        <f>+'Resultados mensuales '!J$4</f>
        <v>0</v>
      </c>
      <c r="BF69" s="845" t="str">
        <f t="shared" si="9"/>
        <v/>
      </c>
      <c r="BG69" s="844">
        <f>+'Resultados mensuales '!V$4</f>
        <v>0</v>
      </c>
      <c r="BH69" s="845" t="str">
        <f t="shared" si="10"/>
        <v/>
      </c>
      <c r="BI69" s="844">
        <f>+'Resultados mensuales '!AH$4</f>
        <v>0</v>
      </c>
      <c r="BJ69" s="845" t="str">
        <f t="shared" si="11"/>
        <v/>
      </c>
    </row>
    <row r="70" spans="56:68">
      <c r="BD70" s="841">
        <f t="shared" si="12"/>
        <v>46357</v>
      </c>
      <c r="BE70" s="844">
        <f>+'Resultados mensuales '!K$4</f>
        <v>0</v>
      </c>
      <c r="BF70" s="845" t="str">
        <f t="shared" si="9"/>
        <v/>
      </c>
      <c r="BG70" s="844">
        <f>+'Resultados mensuales '!W$4</f>
        <v>0</v>
      </c>
      <c r="BH70" s="845" t="str">
        <f t="shared" si="10"/>
        <v/>
      </c>
      <c r="BI70" s="844">
        <f>+'Resultados mensuales '!AI$4</f>
        <v>0</v>
      </c>
      <c r="BJ70" s="845" t="str">
        <f t="shared" si="11"/>
        <v/>
      </c>
    </row>
    <row r="71" spans="56:68">
      <c r="BD71" s="841">
        <f t="shared" si="12"/>
        <v>46388</v>
      </c>
      <c r="BE71" s="844">
        <f>+'Resultados mensuales '!L$4</f>
        <v>0</v>
      </c>
      <c r="BF71" s="845" t="str">
        <f t="shared" si="9"/>
        <v/>
      </c>
      <c r="BG71" s="844">
        <f>+'Resultados mensuales '!X$4</f>
        <v>0</v>
      </c>
      <c r="BH71" s="845" t="str">
        <f t="shared" si="10"/>
        <v/>
      </c>
      <c r="BI71" s="844">
        <f>+'Resultados mensuales '!AJ$4</f>
        <v>0</v>
      </c>
      <c r="BJ71" s="845" t="str">
        <f t="shared" si="11"/>
        <v/>
      </c>
    </row>
    <row r="72" spans="56:68">
      <c r="BD72" s="841">
        <f t="shared" si="12"/>
        <v>46419</v>
      </c>
      <c r="BE72" s="844">
        <f>+'Resultados mensuales '!M$4</f>
        <v>0</v>
      </c>
      <c r="BF72" s="845" t="str">
        <f t="shared" si="9"/>
        <v/>
      </c>
      <c r="BG72" s="844">
        <f>+'Resultados mensuales '!Y$4</f>
        <v>0</v>
      </c>
      <c r="BH72" s="845" t="str">
        <f t="shared" si="10"/>
        <v/>
      </c>
      <c r="BI72" s="844">
        <f>+'Resultados mensuales '!AK$4</f>
        <v>0</v>
      </c>
      <c r="BJ72" s="845" t="str">
        <f t="shared" si="11"/>
        <v/>
      </c>
    </row>
    <row r="73" spans="56:68">
      <c r="BD73" s="841">
        <f t="shared" si="12"/>
        <v>46447</v>
      </c>
      <c r="BE73" s="844">
        <f>+'Resultados mensuales '!N$4</f>
        <v>0</v>
      </c>
      <c r="BF73" s="845" t="str">
        <f t="shared" si="9"/>
        <v/>
      </c>
      <c r="BG73" s="844">
        <f>+'Resultados mensuales '!Z$4</f>
        <v>0</v>
      </c>
      <c r="BH73" s="845" t="str">
        <f t="shared" si="10"/>
        <v/>
      </c>
      <c r="BI73" s="844">
        <f>+'Resultados mensuales '!AL$4</f>
        <v>0</v>
      </c>
      <c r="BJ73" s="845" t="str">
        <f t="shared" si="11"/>
        <v/>
      </c>
    </row>
    <row r="74" spans="56:68">
      <c r="BD74" s="846" t="s">
        <v>252</v>
      </c>
      <c r="BE74" s="833">
        <f>SUM(BE62:BE73)</f>
        <v>0</v>
      </c>
      <c r="BF74" s="845" t="str">
        <f t="shared" si="9"/>
        <v/>
      </c>
      <c r="BG74" s="833">
        <f>SUM(BG62:BG73)</f>
        <v>0</v>
      </c>
      <c r="BH74" s="845" t="str">
        <f t="shared" si="10"/>
        <v/>
      </c>
      <c r="BI74" s="833">
        <f>SUM(BI62:BI73)</f>
        <v>0</v>
      </c>
      <c r="BJ74" s="845" t="str">
        <f t="shared" si="11"/>
        <v/>
      </c>
    </row>
    <row r="76" spans="56:68">
      <c r="BL76" s="626" t="s">
        <v>18</v>
      </c>
      <c r="BM76" s="626" t="s">
        <v>0</v>
      </c>
      <c r="BN76" s="626" t="s">
        <v>20</v>
      </c>
      <c r="BO76" s="626" t="s">
        <v>21</v>
      </c>
      <c r="BP76" s="626" t="s">
        <v>124</v>
      </c>
    </row>
    <row r="77" spans="56:68" ht="31.5">
      <c r="BL77" s="576" t="str">
        <f>+'Inversión-Financiación'!B4</f>
        <v xml:space="preserve">Derechos de traspaso / Patentes y marcas </v>
      </c>
      <c r="BM77" s="577" t="str">
        <f>+'Inversión-Financiación'!C4</f>
        <v>Derechos de traspaso</v>
      </c>
      <c r="BN77" s="578">
        <f>+'Inversión-Financiación'!D4</f>
        <v>0</v>
      </c>
      <c r="BO77" s="578">
        <f>+'Inversión-Financiación'!E4</f>
        <v>0</v>
      </c>
      <c r="BP77" s="578">
        <f>+'Inversión-Financiación'!F4</f>
        <v>0</v>
      </c>
    </row>
    <row r="78" spans="56:68">
      <c r="BL78" s="544" t="str">
        <f>+'Inversión-Financiación'!B5</f>
        <v>Software, página web o aplicaciones</v>
      </c>
      <c r="BM78" s="554" t="str">
        <f>+'Inversión-Financiación'!C5</f>
        <v>Aplicaciones informáticas</v>
      </c>
      <c r="BN78" s="555">
        <f>+'Inversión-Financiación'!D5</f>
        <v>0</v>
      </c>
      <c r="BO78" s="555">
        <f>+'Inversión-Financiación'!E5</f>
        <v>0</v>
      </c>
      <c r="BP78" s="555">
        <f>+'Inversión-Financiación'!F5</f>
        <v>0</v>
      </c>
    </row>
    <row r="79" spans="56:68">
      <c r="BL79" s="544" t="str">
        <f>+'Inversión-Financiación'!B6</f>
        <v>Hardware. PC, Impresoras</v>
      </c>
      <c r="BM79" s="554" t="str">
        <f>+'Inversión-Financiación'!C6</f>
        <v>Equipos procesos información</v>
      </c>
      <c r="BN79" s="555">
        <f>+'Inversión-Financiación'!D6</f>
        <v>0</v>
      </c>
      <c r="BO79" s="555">
        <f>+'Inversión-Financiación'!E6</f>
        <v>0</v>
      </c>
      <c r="BP79" s="555">
        <f>+'Inversión-Financiación'!F6</f>
        <v>0</v>
      </c>
    </row>
    <row r="80" spans="56:68">
      <c r="BL80" s="544" t="str">
        <f>+'Inversión-Financiación'!B7</f>
        <v xml:space="preserve">Edificios, locales y terrenos </v>
      </c>
      <c r="BM80" s="554" t="str">
        <f>+'Inversión-Financiación'!C7</f>
        <v>Construcciones</v>
      </c>
      <c r="BN80" s="555">
        <f>+'Inversión-Financiación'!D7</f>
        <v>0</v>
      </c>
      <c r="BO80" s="555">
        <f>+'Inversión-Financiación'!E7</f>
        <v>0</v>
      </c>
      <c r="BP80" s="555">
        <f>+'Inversión-Financiación'!F7</f>
        <v>0</v>
      </c>
    </row>
    <row r="81" spans="64:68">
      <c r="BL81" s="544" t="str">
        <f>+'Inversión-Financiación'!B8</f>
        <v xml:space="preserve">Maquinaria (y/o equipos informáticos) </v>
      </c>
      <c r="BM81" s="554" t="str">
        <f>+'Inversión-Financiación'!C8</f>
        <v>Maquinaria</v>
      </c>
      <c r="BN81" s="555">
        <f>+'Inversión-Financiación'!D8</f>
        <v>0</v>
      </c>
      <c r="BO81" s="555">
        <f>+'Inversión-Financiación'!E8</f>
        <v>0</v>
      </c>
      <c r="BP81" s="555">
        <f>+'Inversión-Financiación'!F8</f>
        <v>0</v>
      </c>
    </row>
    <row r="82" spans="64:68">
      <c r="BL82" s="544" t="str">
        <f>+'Inversión-Financiación'!B9</f>
        <v xml:space="preserve">Instalaciones </v>
      </c>
      <c r="BM82" s="554" t="str">
        <f>+'Inversión-Financiación'!C9</f>
        <v>Otras instalaciones</v>
      </c>
      <c r="BN82" s="555">
        <f>+'Inversión-Financiación'!D9</f>
        <v>0</v>
      </c>
      <c r="BO82" s="555">
        <f>+'Inversión-Financiación'!E9</f>
        <v>0</v>
      </c>
      <c r="BP82" s="555">
        <f>+'Inversión-Financiación'!F9</f>
        <v>0</v>
      </c>
    </row>
    <row r="83" spans="64:68" ht="31.5">
      <c r="BL83" s="544" t="str">
        <f>+'Inversión-Financiación'!B10</f>
        <v xml:space="preserve">Elementos de transporte y herramientas </v>
      </c>
      <c r="BM83" s="554" t="str">
        <f>+'Inversión-Financiación'!C10</f>
        <v>Elementos de transporte</v>
      </c>
      <c r="BN83" s="555">
        <f>+'Inversión-Financiación'!D10</f>
        <v>0</v>
      </c>
      <c r="BO83" s="555">
        <f>+'Inversión-Financiación'!E10</f>
        <v>0</v>
      </c>
      <c r="BP83" s="555">
        <f>+'Inversión-Financiación'!F10</f>
        <v>0</v>
      </c>
    </row>
    <row r="84" spans="64:68">
      <c r="BL84" s="544" t="str">
        <f>+'Inversión-Financiación'!B11</f>
        <v xml:space="preserve">Mobiliario y equipos </v>
      </c>
      <c r="BM84" s="554" t="str">
        <f>+'Inversión-Financiación'!C11</f>
        <v>Mobiliario</v>
      </c>
      <c r="BN84" s="555">
        <f>+'Inversión-Financiación'!D11</f>
        <v>0</v>
      </c>
      <c r="BO84" s="555">
        <f>+'Inversión-Financiación'!E11</f>
        <v>0</v>
      </c>
      <c r="BP84" s="555">
        <f>+'Inversión-Financiación'!F11</f>
        <v>0</v>
      </c>
    </row>
    <row r="85" spans="64:68">
      <c r="BL85" s="544" t="str">
        <f>+'Inversión-Financiación'!B12</f>
        <v xml:space="preserve">Depósitos y finanzas </v>
      </c>
      <c r="BM85" s="554" t="str">
        <f>+'Inversión-Financiación'!C12</f>
        <v>Fianzas</v>
      </c>
      <c r="BN85" s="555">
        <f>+'Inversión-Financiación'!D12</f>
        <v>0</v>
      </c>
      <c r="BO85" s="555">
        <f>+'Inversión-Financiación'!E12</f>
        <v>0</v>
      </c>
      <c r="BP85" s="555">
        <f>+'Inversión-Financiación'!F12</f>
        <v>0</v>
      </c>
    </row>
    <row r="86" spans="64:68" ht="31.5">
      <c r="BL86" s="544" t="str">
        <f>+'Inversión-Financiación'!B13</f>
        <v xml:space="preserve">Existencias (materias primas, mercancías) </v>
      </c>
      <c r="BM86" s="554" t="str">
        <f>+'Inversión-Financiación'!C13</f>
        <v>Existencias</v>
      </c>
      <c r="BN86" s="555">
        <f>+'Inversión-Financiación'!D13</f>
        <v>0</v>
      </c>
      <c r="BO86" s="555">
        <f>+'Inversión-Financiación'!E13</f>
        <v>0</v>
      </c>
      <c r="BP86" s="555">
        <f>+'Inversión-Financiación'!F13</f>
        <v>0</v>
      </c>
    </row>
    <row r="87" spans="64:68">
      <c r="BL87" s="544">
        <f>+'Inversión-Financiación'!B14</f>
        <v>0</v>
      </c>
      <c r="BM87" s="554">
        <f>+'Inversión-Financiación'!C14</f>
        <v>0</v>
      </c>
      <c r="BN87" s="555">
        <f>+'Inversión-Financiación'!D14</f>
        <v>0</v>
      </c>
      <c r="BO87" s="555">
        <f>+'Inversión-Financiación'!E14</f>
        <v>0</v>
      </c>
      <c r="BP87" s="555">
        <f>+'Inversión-Financiación'!F14</f>
        <v>0</v>
      </c>
    </row>
    <row r="88" spans="64:68">
      <c r="BL88" s="544">
        <f>+'Inversión-Financiación'!B15</f>
        <v>0</v>
      </c>
      <c r="BM88" s="554">
        <f>+'Inversión-Financiación'!C15</f>
        <v>0</v>
      </c>
      <c r="BN88" s="555">
        <f>+'Inversión-Financiación'!D15</f>
        <v>0</v>
      </c>
      <c r="BO88" s="555">
        <f>+'Inversión-Financiación'!E15</f>
        <v>0</v>
      </c>
      <c r="BP88" s="555">
        <f>+'Inversión-Financiación'!F15</f>
        <v>0</v>
      </c>
    </row>
    <row r="89" spans="64:68">
      <c r="BL89" s="544">
        <f>+'Inversión-Financiación'!B16</f>
        <v>0</v>
      </c>
      <c r="BM89" s="554">
        <f>+'Inversión-Financiación'!C16</f>
        <v>0</v>
      </c>
      <c r="BN89" s="555">
        <f>+'Inversión-Financiación'!D16</f>
        <v>0</v>
      </c>
      <c r="BO89" s="555">
        <f>+'Inversión-Financiación'!E16</f>
        <v>0</v>
      </c>
      <c r="BP89" s="555">
        <f>+'Inversión-Financiación'!F16</f>
        <v>0</v>
      </c>
    </row>
    <row r="90" spans="64:68">
      <c r="BL90" s="544">
        <f>+'Inversión-Financiación'!B17</f>
        <v>0</v>
      </c>
      <c r="BM90" s="554">
        <f>+'Inversión-Financiación'!C17</f>
        <v>0</v>
      </c>
      <c r="BN90" s="555">
        <f>+'Inversión-Financiación'!D17</f>
        <v>0</v>
      </c>
      <c r="BO90" s="555">
        <f>+'Inversión-Financiación'!E17</f>
        <v>0</v>
      </c>
      <c r="BP90" s="555">
        <f>+'Inversión-Financiación'!F17</f>
        <v>0</v>
      </c>
    </row>
    <row r="91" spans="64:68">
      <c r="BL91" s="544">
        <f>+'Inversión-Financiación'!B18</f>
        <v>0</v>
      </c>
      <c r="BM91" s="554">
        <f>+'Inversión-Financiación'!C18</f>
        <v>0</v>
      </c>
      <c r="BN91" s="555">
        <f>+'Inversión-Financiación'!D18</f>
        <v>0</v>
      </c>
      <c r="BO91" s="555">
        <f>+'Inversión-Financiación'!E18</f>
        <v>0</v>
      </c>
      <c r="BP91" s="555">
        <f>+'Inversión-Financiación'!F18</f>
        <v>0</v>
      </c>
    </row>
    <row r="92" spans="64:68">
      <c r="BL92" s="544">
        <f>+'Inversión-Financiación'!B19</f>
        <v>0</v>
      </c>
      <c r="BM92" s="554">
        <f>+'Inversión-Financiación'!C19</f>
        <v>0</v>
      </c>
      <c r="BN92" s="555">
        <f>+'Inversión-Financiación'!D19</f>
        <v>0</v>
      </c>
      <c r="BO92" s="555">
        <f>+'Inversión-Financiación'!E19</f>
        <v>0</v>
      </c>
      <c r="BP92" s="668">
        <f>+'Inversión-Financiación'!F19</f>
        <v>0</v>
      </c>
    </row>
    <row r="93" spans="64:68">
      <c r="BL93" s="556" t="str">
        <f>+'Inversión-Financiación'!B21</f>
        <v xml:space="preserve"> </v>
      </c>
      <c r="BM93" s="557" t="str">
        <f>+'Inversión-Financiación'!C21</f>
        <v>SUBTOTAL</v>
      </c>
      <c r="BN93" s="557">
        <f>+'Inversión-Financiación'!D21-BO93</f>
        <v>0</v>
      </c>
      <c r="BO93" s="558">
        <f>+'Inversión-Financiación'!E21</f>
        <v>0</v>
      </c>
      <c r="BP93" s="557">
        <f>+'Inversión-Financiación'!F21</f>
        <v>0</v>
      </c>
    </row>
    <row r="94" spans="64:68">
      <c r="BL94" s="559"/>
      <c r="BM94" s="560"/>
      <c r="BN94" s="557"/>
      <c r="BO94" s="558"/>
      <c r="BP94" s="557"/>
    </row>
    <row r="95" spans="64:68">
      <c r="BL95" s="626" t="str">
        <f>+'Inversión-Financiación'!B32</f>
        <v>Descripción</v>
      </c>
      <c r="BM95" s="626" t="str">
        <f>+'Inversión-Financiación'!C32</f>
        <v>Cuenta contable</v>
      </c>
      <c r="BO95" s="558"/>
      <c r="BP95" s="627" t="str">
        <f>+'Inversión-Financiación'!F32</f>
        <v>Total inicial</v>
      </c>
    </row>
    <row r="96" spans="64:68">
      <c r="BL96" s="577" t="str">
        <f>+'Inversión-Financiación'!B33</f>
        <v xml:space="preserve">Capitalización de la prestación </v>
      </c>
      <c r="BM96" s="577" t="str">
        <f>+'Inversión-Financiación'!C33</f>
        <v>Capitalización paro</v>
      </c>
      <c r="BO96" s="558"/>
      <c r="BP96" s="578">
        <f>+'Inversión-Financiación'!F33</f>
        <v>0</v>
      </c>
    </row>
    <row r="97" spans="64:74">
      <c r="BL97" s="554" t="str">
        <f>+'Inversión-Financiación'!B34</f>
        <v xml:space="preserve">Recursos propios </v>
      </c>
      <c r="BM97" s="554" t="str">
        <f>+'Inversión-Financiación'!C34</f>
        <v>Capital</v>
      </c>
      <c r="BO97" s="558"/>
      <c r="BP97" s="555">
        <f>+'Inversión-Financiación'!F34</f>
        <v>0</v>
      </c>
    </row>
    <row r="98" spans="64:74">
      <c r="BL98" s="554" t="str">
        <f>+'Inversión-Financiación'!B35</f>
        <v xml:space="preserve">Créditos o préstamos </v>
      </c>
      <c r="BM98" s="554" t="str">
        <f>+'Inversión-Financiación'!C35</f>
        <v>Préstamo</v>
      </c>
      <c r="BO98" s="558"/>
      <c r="BP98" s="555">
        <f>+'Inversión-Financiación'!F35</f>
        <v>0</v>
      </c>
    </row>
    <row r="99" spans="64:74">
      <c r="BL99" s="554" t="str">
        <f>+'Inversión-Financiación'!B36</f>
        <v xml:space="preserve">Subvenciones </v>
      </c>
      <c r="BM99" s="554" t="str">
        <f>+'Inversión-Financiación'!C36</f>
        <v>Subvenciones</v>
      </c>
      <c r="BO99" s="558"/>
      <c r="BP99" s="555">
        <f>+'Inversión-Financiación'!F36</f>
        <v>0</v>
      </c>
    </row>
    <row r="100" spans="64:74">
      <c r="BL100" s="554" t="str">
        <f>+'Inversión-Financiación'!B37</f>
        <v>Otros</v>
      </c>
      <c r="BM100" s="554" t="str">
        <f>+'Inversión-Financiación'!C37</f>
        <v>Aportación socios</v>
      </c>
      <c r="BO100" s="558"/>
      <c r="BP100" s="555">
        <f>+'Inversión-Financiación'!F37</f>
        <v>0</v>
      </c>
    </row>
    <row r="101" spans="64:74">
      <c r="BL101" s="554">
        <f>+'Inversión-Financiación'!B38</f>
        <v>0</v>
      </c>
      <c r="BM101" s="554">
        <f>+'Inversión-Financiación'!C38</f>
        <v>0</v>
      </c>
      <c r="BO101" s="558"/>
      <c r="BP101" s="555">
        <f>+'Inversión-Financiación'!F38</f>
        <v>0</v>
      </c>
    </row>
    <row r="102" spans="64:74">
      <c r="BL102" s="554">
        <f>+'Inversión-Financiación'!B39</f>
        <v>0</v>
      </c>
      <c r="BM102" s="554">
        <f>+'Inversión-Financiación'!C39</f>
        <v>0</v>
      </c>
      <c r="BO102" s="558"/>
      <c r="BP102" s="555">
        <f>+'Inversión-Financiación'!F39</f>
        <v>0</v>
      </c>
    </row>
    <row r="103" spans="64:74">
      <c r="BL103" s="554">
        <f>+'Inversión-Financiación'!B40</f>
        <v>0</v>
      </c>
      <c r="BM103" s="554">
        <f>+'Inversión-Financiación'!C40</f>
        <v>0</v>
      </c>
      <c r="BO103" s="558"/>
      <c r="BP103" s="555">
        <f>+'Inversión-Financiación'!F40</f>
        <v>0</v>
      </c>
    </row>
    <row r="104" spans="64:74">
      <c r="BL104" s="554">
        <f>+'Inversión-Financiación'!B41</f>
        <v>0</v>
      </c>
      <c r="BM104" s="554">
        <f>+'Inversión-Financiación'!C41</f>
        <v>0</v>
      </c>
      <c r="BO104" s="558"/>
      <c r="BP104" s="555">
        <f>+'Inversión-Financiación'!F41</f>
        <v>0</v>
      </c>
    </row>
    <row r="105" spans="64:74">
      <c r="BL105" s="554">
        <f>+'Inversión-Financiación'!B42</f>
        <v>0</v>
      </c>
      <c r="BM105" s="554">
        <f>+'Inversión-Financiación'!C42</f>
        <v>0</v>
      </c>
      <c r="BO105" s="558"/>
      <c r="BP105" s="555">
        <f>+'Inversión-Financiación'!F42</f>
        <v>0</v>
      </c>
    </row>
    <row r="106" spans="64:74">
      <c r="BL106" s="554">
        <f>+'Inversión-Financiación'!B43</f>
        <v>0</v>
      </c>
      <c r="BM106" s="554">
        <f>+'Inversión-Financiación'!C43</f>
        <v>0</v>
      </c>
      <c r="BO106" s="558"/>
      <c r="BP106" s="555">
        <f>+'Inversión-Financiación'!F43</f>
        <v>0</v>
      </c>
    </row>
    <row r="107" spans="64:74">
      <c r="BL107" s="554">
        <f>+'Inversión-Financiación'!B44</f>
        <v>0</v>
      </c>
      <c r="BM107" s="554">
        <f>+'Inversión-Financiación'!C44</f>
        <v>0</v>
      </c>
      <c r="BO107" s="558"/>
      <c r="BP107" s="555">
        <f>+'Inversión-Financiación'!F44</f>
        <v>0</v>
      </c>
    </row>
    <row r="108" spans="64:74">
      <c r="BL108" s="554">
        <f>+'Inversión-Financiación'!B45</f>
        <v>0</v>
      </c>
      <c r="BM108" s="554">
        <f>+'Inversión-Financiación'!C45</f>
        <v>0</v>
      </c>
      <c r="BO108" s="558"/>
      <c r="BP108" s="667">
        <f>+'Inversión-Financiación'!F45</f>
        <v>0</v>
      </c>
    </row>
    <row r="109" spans="64:74" ht="24.75" customHeight="1">
      <c r="BO109" s="558"/>
      <c r="BP109" s="561">
        <f>+'Inversión-Financiación'!F46</f>
        <v>0</v>
      </c>
    </row>
    <row r="110" spans="64:74">
      <c r="BL110" s="626" t="s">
        <v>821</v>
      </c>
      <c r="BP110" s="565">
        <f>+'Inversión-Financiación'!F48</f>
        <v>0</v>
      </c>
    </row>
    <row r="111" spans="64:74" ht="31.5">
      <c r="BR111" s="644" t="s">
        <v>248</v>
      </c>
      <c r="BS111" s="641" t="s">
        <v>542</v>
      </c>
      <c r="BT111" s="641" t="str">
        <f>+Cuestionario!$G$65</f>
        <v>Total prev.2026/2027</v>
      </c>
      <c r="BU111" s="641" t="str">
        <f>+Cuestionario!$H$65</f>
        <v>Total prev.2027/2028</v>
      </c>
      <c r="BV111" s="643" t="str">
        <f>+Cuestionario!$I$65</f>
        <v>Total prev. 2028/2029</v>
      </c>
    </row>
    <row r="112" spans="64:74">
      <c r="BR112" s="620" t="str">
        <f>+Cuestionario!B66</f>
        <v>Promotores trabajadores</v>
      </c>
      <c r="BS112" s="621">
        <f>+Cuestionario!$F$66</f>
        <v>0</v>
      </c>
      <c r="BT112" s="621">
        <f>+Cuestionario!$G$66</f>
        <v>1</v>
      </c>
      <c r="BU112" s="621">
        <f>+Cuestionario!$H$66</f>
        <v>1</v>
      </c>
      <c r="BV112" s="621">
        <f>+Cuestionario!$I$66</f>
        <v>1</v>
      </c>
    </row>
    <row r="113" spans="70:90">
      <c r="BR113" s="566" t="str">
        <f>+Cuestionario!B67</f>
        <v>Contratados Régimen General</v>
      </c>
      <c r="BS113" s="579">
        <f>+Cuestionario!$F$67</f>
        <v>0</v>
      </c>
      <c r="BT113" s="579">
        <f>+Cuestionario!$G$67</f>
        <v>0</v>
      </c>
      <c r="BU113" s="579">
        <f>+Cuestionario!$H$67</f>
        <v>0</v>
      </c>
      <c r="BV113" s="579">
        <f>+Cuestionario!$I$67</f>
        <v>0</v>
      </c>
    </row>
    <row r="114" spans="70:90">
      <c r="BR114" s="566" t="str">
        <f>+Cuestionario!B68</f>
        <v>Estudiantes en prácticas</v>
      </c>
      <c r="BS114" s="579">
        <f>+Cuestionario!$F$68</f>
        <v>0</v>
      </c>
      <c r="BT114" s="579">
        <f>+Cuestionario!$D$68</f>
        <v>0</v>
      </c>
      <c r="BU114" s="579">
        <f>+Cuestionario!$E$68</f>
        <v>0</v>
      </c>
      <c r="BV114" s="579">
        <f>+Cuestionario!$F$68</f>
        <v>0</v>
      </c>
    </row>
    <row r="115" spans="70:90">
      <c r="BR115" s="575" t="s">
        <v>3</v>
      </c>
      <c r="BS115" s="568">
        <f>SUM(BS112:BS114)</f>
        <v>0</v>
      </c>
      <c r="BT115" s="568">
        <f>SUM(BT112:BT114)</f>
        <v>1</v>
      </c>
      <c r="BU115" s="568">
        <f>SUM(BU112:BU114)</f>
        <v>1</v>
      </c>
      <c r="BV115" s="568">
        <f>SUM(BV112:BV114)</f>
        <v>1</v>
      </c>
    </row>
    <row r="117" spans="70:90">
      <c r="BY117" s="1164" t="s">
        <v>111</v>
      </c>
      <c r="BZ117" s="1165"/>
      <c r="CA117" s="645" t="s">
        <v>112</v>
      </c>
      <c r="CB117" s="645" t="s">
        <v>113</v>
      </c>
    </row>
    <row r="118" spans="70:90">
      <c r="BX118" s="644" t="s">
        <v>295</v>
      </c>
      <c r="BY118" s="646" t="s">
        <v>298</v>
      </c>
      <c r="BZ118" s="646" t="s">
        <v>602</v>
      </c>
      <c r="CA118" s="646" t="s">
        <v>298</v>
      </c>
      <c r="CB118" s="647" t="s">
        <v>298</v>
      </c>
    </row>
    <row r="119" spans="70:90">
      <c r="BX119" s="622">
        <f>+'Personal retribución'!$A$41</f>
        <v>0</v>
      </c>
      <c r="BY119" s="622">
        <f>+'Personal retribución'!$I$41</f>
        <v>0</v>
      </c>
      <c r="BZ119" s="622">
        <f>+'Personal retribución'!$I$75</f>
        <v>0</v>
      </c>
      <c r="CA119" s="622">
        <f>SUM('Personal retribución'!$W$41:$AH$41)</f>
        <v>0</v>
      </c>
      <c r="CB119" s="622">
        <f>SUM('Personal retribución'!$AI$41:$AT$41)</f>
        <v>0</v>
      </c>
    </row>
    <row r="120" spans="70:90">
      <c r="BX120" s="580">
        <f>+'Personal retribución'!$A$42</f>
        <v>0</v>
      </c>
      <c r="BY120" s="580">
        <f>+'Personal retribución'!$I$42</f>
        <v>0</v>
      </c>
      <c r="BZ120" s="580">
        <f>+'Personal retribución'!$I$76</f>
        <v>0</v>
      </c>
      <c r="CA120" s="580">
        <f>SUM('Personal retribución'!$W$42:$AH$42)</f>
        <v>0</v>
      </c>
      <c r="CB120" s="580">
        <f>SUM('Personal retribución'!$AI$42:$AT$42)</f>
        <v>0</v>
      </c>
    </row>
    <row r="121" spans="70:90">
      <c r="BX121" s="580">
        <f>+'Personal retribución'!$A$43</f>
        <v>0</v>
      </c>
      <c r="BY121" s="580">
        <f>+'Personal retribución'!$I$43</f>
        <v>0</v>
      </c>
      <c r="BZ121" s="580">
        <f>+'Personal retribución'!$I$77</f>
        <v>0</v>
      </c>
      <c r="CA121" s="580">
        <f>SUM('Personal retribución'!$W$43:$AH$43)</f>
        <v>0</v>
      </c>
      <c r="CB121" s="580">
        <f>SUM('Personal retribución'!$AI$43:$AT$43)</f>
        <v>0</v>
      </c>
    </row>
    <row r="122" spans="70:90">
      <c r="BX122" s="580">
        <f>+'Personal retribución'!$A$44</f>
        <v>0</v>
      </c>
      <c r="BY122" s="580">
        <f>+'Personal retribución'!$I$44</f>
        <v>0</v>
      </c>
      <c r="BZ122" s="580">
        <f>+'Personal retribución'!$I$78</f>
        <v>0</v>
      </c>
      <c r="CA122" s="580">
        <f>SUM('Personal retribución'!$W$44:$AH$44)</f>
        <v>0</v>
      </c>
      <c r="CB122" s="580">
        <f>SUM('Personal retribución'!$AI$44:$AT$44)</f>
        <v>0</v>
      </c>
    </row>
    <row r="123" spans="70:90">
      <c r="BX123" s="580">
        <f>+'Personal retribución'!$A$45</f>
        <v>0</v>
      </c>
      <c r="BY123" s="580">
        <f>+'Personal retribución'!$I$45</f>
        <v>0</v>
      </c>
      <c r="BZ123" s="580">
        <f>+'Personal retribución'!$I$79</f>
        <v>0</v>
      </c>
      <c r="CA123" s="580">
        <f>SUM('Personal retribución'!$W$45:$AH$45)</f>
        <v>0</v>
      </c>
      <c r="CB123" s="580">
        <f>SUM('Personal retribución'!$AI$45:$AT$45)</f>
        <v>0</v>
      </c>
    </row>
    <row r="124" spans="70:90">
      <c r="BX124" s="580">
        <f>IF(+'Personal retribución'!$A$46=0,+'Personal retribución'!$A$46,"Empleados")</f>
        <v>0</v>
      </c>
      <c r="BY124" s="580" cm="1">
        <f t="array" ref="BY124">SUM(+'Personal retribución'!$K46:$V70)</f>
        <v>0</v>
      </c>
      <c r="BZ124" s="580">
        <f>SUM('Personal retribución'!K80:V103)</f>
        <v>0</v>
      </c>
      <c r="CA124" s="580">
        <f>SUM('Personal retribución'!$W$46:$AH$70)</f>
        <v>0</v>
      </c>
      <c r="CB124" s="580">
        <f>SUM('Personal retribución'!$AI$46:$AT$70)</f>
        <v>0</v>
      </c>
    </row>
    <row r="125" spans="70:90">
      <c r="BX125" s="581" t="s">
        <v>3</v>
      </c>
      <c r="BY125" s="581">
        <f>SUM(BY119:BY124)</f>
        <v>0</v>
      </c>
      <c r="BZ125" s="581">
        <f>SUM(BZ119:BZ124)</f>
        <v>0</v>
      </c>
      <c r="CA125" s="581">
        <f>SUM(CA119:CA124)</f>
        <v>0</v>
      </c>
      <c r="CB125" s="581">
        <f>SUM(CB119:CB124)</f>
        <v>0</v>
      </c>
    </row>
    <row r="127" spans="70:90">
      <c r="CE127" s="1156" t="str">
        <f>Balance!B1</f>
        <v>BALANCE INICIAL</v>
      </c>
      <c r="CF127" s="1157"/>
      <c r="CG127" s="1158">
        <f>Balance!D1</f>
        <v>46447</v>
      </c>
      <c r="CH127" s="1158"/>
      <c r="CI127" s="1158">
        <f>Balance!F1</f>
        <v>46813</v>
      </c>
      <c r="CJ127" s="1158"/>
      <c r="CK127" s="1158">
        <f>Balance!H1</f>
        <v>47178</v>
      </c>
      <c r="CL127" s="1181"/>
    </row>
    <row r="128" spans="70:90">
      <c r="CD128" s="573" t="str">
        <f>Balance!A2</f>
        <v>ACTIVO</v>
      </c>
      <c r="CE128" s="628">
        <f>Balance!B2</f>
        <v>0</v>
      </c>
      <c r="CF128" s="629">
        <f>Balance!C2</f>
        <v>0</v>
      </c>
      <c r="CG128" s="628">
        <f>Balance!D2</f>
        <v>0</v>
      </c>
      <c r="CH128" s="629">
        <f>Balance!E2</f>
        <v>0</v>
      </c>
      <c r="CI128" s="628">
        <f>Balance!F2</f>
        <v>0</v>
      </c>
      <c r="CJ128" s="629">
        <f>Balance!G2</f>
        <v>0</v>
      </c>
      <c r="CK128" s="628">
        <f>Balance!H2</f>
        <v>0</v>
      </c>
      <c r="CL128" s="629">
        <f>Balance!I2</f>
        <v>0</v>
      </c>
    </row>
    <row r="129" spans="82:90">
      <c r="CD129" s="570" t="str">
        <f>Balance!A3</f>
        <v>ACTIVO NO CORRIENTE</v>
      </c>
      <c r="CE129" s="568">
        <f ca="1">Balance!B3</f>
        <v>0</v>
      </c>
      <c r="CF129" s="583" t="str">
        <f ca="1">Balance!C3</f>
        <v/>
      </c>
      <c r="CG129" s="568">
        <f ca="1">Balance!D3</f>
        <v>0</v>
      </c>
      <c r="CH129" s="583" t="str">
        <f ca="1">Balance!E3</f>
        <v/>
      </c>
      <c r="CI129" s="568">
        <f ca="1">Balance!F3</f>
        <v>0</v>
      </c>
      <c r="CJ129" s="583" t="str">
        <f ca="1">Balance!G3</f>
        <v/>
      </c>
      <c r="CK129" s="568">
        <f ca="1">Balance!H3</f>
        <v>0</v>
      </c>
      <c r="CL129" s="583" t="str">
        <f ca="1">Balance!I3</f>
        <v/>
      </c>
    </row>
    <row r="130" spans="82:90">
      <c r="CD130" s="572" t="str">
        <f>Balance!A4</f>
        <v>Inmovilizado inmaterial</v>
      </c>
      <c r="CE130" s="571">
        <f ca="1">Balance!B4</f>
        <v>0</v>
      </c>
      <c r="CF130" s="582">
        <f>Balance!C4</f>
        <v>0</v>
      </c>
      <c r="CG130" s="571">
        <f ca="1">Balance!D4</f>
        <v>0</v>
      </c>
      <c r="CH130" s="582">
        <f>Balance!E4</f>
        <v>0</v>
      </c>
      <c r="CI130" s="571">
        <f ca="1">Balance!F4</f>
        <v>0</v>
      </c>
      <c r="CJ130" s="582">
        <f>Balance!G4</f>
        <v>0</v>
      </c>
      <c r="CK130" s="571">
        <f ca="1">Balance!H4</f>
        <v>0</v>
      </c>
      <c r="CL130" s="582">
        <f>Balance!I4</f>
        <v>0</v>
      </c>
    </row>
    <row r="131" spans="82:90">
      <c r="CD131" s="572" t="str">
        <f>Balance!A10</f>
        <v>Inmovilizado material</v>
      </c>
      <c r="CE131" s="571">
        <f ca="1">Balance!B10</f>
        <v>0</v>
      </c>
      <c r="CF131" s="582">
        <f>Balance!C10</f>
        <v>0</v>
      </c>
      <c r="CG131" s="571">
        <f ca="1">Balance!D10</f>
        <v>0</v>
      </c>
      <c r="CH131" s="582">
        <f>Balance!E10</f>
        <v>0</v>
      </c>
      <c r="CI131" s="571">
        <f ca="1">Balance!F10</f>
        <v>0</v>
      </c>
      <c r="CJ131" s="582">
        <f>Balance!G10</f>
        <v>0</v>
      </c>
      <c r="CK131" s="571">
        <f ca="1">Balance!H10</f>
        <v>0</v>
      </c>
      <c r="CL131" s="582">
        <f>Balance!I10</f>
        <v>0</v>
      </c>
    </row>
    <row r="132" spans="82:90">
      <c r="CD132" s="572" t="str">
        <f>Balance!A20</f>
        <v>Inversiones financieras</v>
      </c>
      <c r="CE132" s="571">
        <f ca="1">Balance!B20</f>
        <v>0</v>
      </c>
      <c r="CF132" s="582">
        <f>Balance!C20</f>
        <v>0</v>
      </c>
      <c r="CG132" s="571">
        <f ca="1">Balance!D20</f>
        <v>0</v>
      </c>
      <c r="CH132" s="582">
        <f>Balance!E20</f>
        <v>0</v>
      </c>
      <c r="CI132" s="571">
        <f ca="1">Balance!F20</f>
        <v>0</v>
      </c>
      <c r="CJ132" s="582">
        <f>Balance!G20</f>
        <v>0</v>
      </c>
      <c r="CK132" s="571">
        <f ca="1">Balance!H20</f>
        <v>0</v>
      </c>
      <c r="CL132" s="582">
        <f>Balance!I20</f>
        <v>0</v>
      </c>
    </row>
    <row r="133" spans="82:90">
      <c r="CD133" s="570" t="str">
        <f>Balance!A22</f>
        <v>ACTIVO CORRIENTE</v>
      </c>
      <c r="CE133" s="568">
        <f ca="1">Balance!B22</f>
        <v>0</v>
      </c>
      <c r="CF133" s="583" t="str">
        <f ca="1">Balance!C22</f>
        <v/>
      </c>
      <c r="CG133" s="568">
        <f ca="1">Balance!D22</f>
        <v>0</v>
      </c>
      <c r="CH133" s="583" t="str">
        <f ca="1">Balance!E22</f>
        <v/>
      </c>
      <c r="CI133" s="568">
        <f ca="1">Balance!F22</f>
        <v>0</v>
      </c>
      <c r="CJ133" s="583" t="str">
        <f ca="1">Balance!G22</f>
        <v/>
      </c>
      <c r="CK133" s="568">
        <f ca="1">Balance!H22</f>
        <v>0</v>
      </c>
      <c r="CL133" s="583" t="str">
        <f ca="1">Balance!I22</f>
        <v/>
      </c>
    </row>
    <row r="134" spans="82:90">
      <c r="CD134" s="572" t="str">
        <f>Balance!A23</f>
        <v>Existencias</v>
      </c>
      <c r="CE134" s="584">
        <f ca="1">Balance!B23</f>
        <v>0</v>
      </c>
      <c r="CF134" s="585">
        <f>Balance!C23</f>
        <v>0</v>
      </c>
      <c r="CG134" s="586">
        <f ca="1">Balance!D23</f>
        <v>0</v>
      </c>
      <c r="CH134" s="585">
        <f>Balance!E23</f>
        <v>0</v>
      </c>
      <c r="CI134" s="586">
        <f ca="1">Balance!F23</f>
        <v>0</v>
      </c>
      <c r="CJ134" s="585">
        <f>Balance!G23</f>
        <v>0</v>
      </c>
      <c r="CK134" s="586">
        <f ca="1">Balance!H23</f>
        <v>0</v>
      </c>
      <c r="CL134" s="585">
        <f>Balance!I23</f>
        <v>0</v>
      </c>
    </row>
    <row r="135" spans="82:90">
      <c r="CD135" s="572" t="str">
        <f>Balance!A24</f>
        <v>Deudores</v>
      </c>
      <c r="CE135" s="584">
        <f ca="1">Balance!B24</f>
        <v>0</v>
      </c>
      <c r="CF135" s="585">
        <f>Balance!C24</f>
        <v>0</v>
      </c>
      <c r="CG135" s="584">
        <f ca="1">Balance!D24</f>
        <v>0</v>
      </c>
      <c r="CH135" s="585">
        <f>Balance!E24</f>
        <v>0</v>
      </c>
      <c r="CI135" s="584">
        <f ca="1">Balance!F24</f>
        <v>0</v>
      </c>
      <c r="CJ135" s="585">
        <f>Balance!G24</f>
        <v>0</v>
      </c>
      <c r="CK135" s="584">
        <f ca="1">Balance!H24</f>
        <v>0</v>
      </c>
      <c r="CL135" s="585">
        <f>Balance!I24</f>
        <v>0</v>
      </c>
    </row>
    <row r="136" spans="82:90">
      <c r="CD136" s="572" t="str">
        <f>Balance!A29</f>
        <v>Tesorería</v>
      </c>
      <c r="CE136" s="571">
        <f>Balance!B29</f>
        <v>0</v>
      </c>
      <c r="CF136" s="582">
        <f>Balance!C29</f>
        <v>0</v>
      </c>
      <c r="CG136" s="571">
        <f ca="1">Balance!D29</f>
        <v>0</v>
      </c>
      <c r="CH136" s="582">
        <f>Balance!E29</f>
        <v>0</v>
      </c>
      <c r="CI136" s="571">
        <f ca="1">Balance!F29</f>
        <v>0</v>
      </c>
      <c r="CJ136" s="582">
        <f>Balance!G29</f>
        <v>0</v>
      </c>
      <c r="CK136" s="571">
        <f ca="1">Balance!H29</f>
        <v>0</v>
      </c>
      <c r="CL136" s="582">
        <f>Balance!I29</f>
        <v>0</v>
      </c>
    </row>
    <row r="137" spans="82:90">
      <c r="CD137" s="569" t="str">
        <f>Balance!A30</f>
        <v>TOTAL ACTIVO</v>
      </c>
      <c r="CE137" s="568">
        <f ca="1">Balance!B30</f>
        <v>0</v>
      </c>
      <c r="CF137" s="583" t="str">
        <f ca="1">Balance!C30</f>
        <v/>
      </c>
      <c r="CG137" s="568">
        <f ca="1">Balance!D30</f>
        <v>0</v>
      </c>
      <c r="CH137" s="583" t="str">
        <f ca="1">Balance!E30</f>
        <v/>
      </c>
      <c r="CI137" s="568">
        <f ca="1">Balance!F30</f>
        <v>0</v>
      </c>
      <c r="CJ137" s="583" t="str">
        <f ca="1">Balance!G30</f>
        <v/>
      </c>
      <c r="CK137" s="568">
        <f ca="1">Balance!H30</f>
        <v>0</v>
      </c>
      <c r="CL137" s="583" t="str">
        <f ca="1">Balance!I30</f>
        <v/>
      </c>
    </row>
    <row r="139" spans="82:90">
      <c r="CD139" s="573" t="str">
        <f>Balance!A32</f>
        <v>PATRIMONIO NETO Y PASIVO</v>
      </c>
      <c r="CE139" s="571">
        <f>Balance!B32</f>
        <v>0</v>
      </c>
      <c r="CF139" s="582">
        <f>Balance!C32</f>
        <v>0</v>
      </c>
      <c r="CG139" s="571">
        <f>Balance!D32</f>
        <v>0</v>
      </c>
      <c r="CH139" s="582">
        <f>Balance!E32</f>
        <v>0</v>
      </c>
      <c r="CI139" s="571">
        <f>Balance!F32</f>
        <v>0</v>
      </c>
      <c r="CJ139" s="582">
        <f>Balance!G32</f>
        <v>0</v>
      </c>
      <c r="CK139" s="571">
        <f>Balance!H32</f>
        <v>0</v>
      </c>
      <c r="CL139" s="582">
        <f>Balance!I32</f>
        <v>0</v>
      </c>
    </row>
    <row r="140" spans="82:90">
      <c r="CD140" s="570" t="str">
        <f>Balance!A33</f>
        <v>PATRIMONIO NETO</v>
      </c>
      <c r="CE140" s="568">
        <f ca="1">Balance!B33</f>
        <v>0</v>
      </c>
      <c r="CF140" s="583" t="str">
        <f ca="1">Balance!C33</f>
        <v/>
      </c>
      <c r="CG140" s="568">
        <f ca="1">Balance!D33</f>
        <v>0</v>
      </c>
      <c r="CH140" s="583" t="str">
        <f ca="1">Balance!E33</f>
        <v/>
      </c>
      <c r="CI140" s="568">
        <f ca="1">Balance!F33</f>
        <v>0</v>
      </c>
      <c r="CJ140" s="583" t="str">
        <f ca="1">Balance!G33</f>
        <v/>
      </c>
      <c r="CK140" s="568">
        <f ca="1">Balance!H33</f>
        <v>0</v>
      </c>
      <c r="CL140" s="583" t="str">
        <f ca="1">Balance!I33</f>
        <v/>
      </c>
    </row>
    <row r="141" spans="82:90">
      <c r="CD141" s="572" t="str">
        <f>Balance!A34</f>
        <v>Capital</v>
      </c>
      <c r="CE141" s="571">
        <f ca="1">Balance!B34</f>
        <v>0</v>
      </c>
      <c r="CF141" s="582">
        <f>Balance!C34</f>
        <v>0</v>
      </c>
      <c r="CG141" s="571">
        <f ca="1">Balance!D34</f>
        <v>0</v>
      </c>
      <c r="CH141" s="582">
        <f>Balance!E34</f>
        <v>0</v>
      </c>
      <c r="CI141" s="571">
        <f ca="1">Balance!F34</f>
        <v>0</v>
      </c>
      <c r="CJ141" s="582">
        <f>Balance!G34</f>
        <v>0</v>
      </c>
      <c r="CK141" s="571">
        <f ca="1">Balance!H34</f>
        <v>0</v>
      </c>
      <c r="CL141" s="582">
        <f>Balance!I34</f>
        <v>0</v>
      </c>
    </row>
    <row r="142" spans="82:90">
      <c r="CD142" s="572" t="str">
        <f>Balance!A38</f>
        <v>Capitalización paro</v>
      </c>
      <c r="CE142" s="571">
        <f ca="1">Balance!B38</f>
        <v>0</v>
      </c>
      <c r="CF142" s="582">
        <f>Balance!C38</f>
        <v>0</v>
      </c>
      <c r="CG142" s="571">
        <f ca="1">Balance!D38</f>
        <v>0</v>
      </c>
      <c r="CH142" s="582">
        <f>Balance!E38</f>
        <v>0</v>
      </c>
      <c r="CI142" s="571">
        <f ca="1">Balance!F38</f>
        <v>0</v>
      </c>
      <c r="CJ142" s="582">
        <f>Balance!G38</f>
        <v>0</v>
      </c>
      <c r="CK142" s="571">
        <f ca="1">Balance!H38</f>
        <v>0</v>
      </c>
      <c r="CL142" s="582">
        <f>Balance!I38</f>
        <v>0</v>
      </c>
    </row>
    <row r="143" spans="82:90">
      <c r="CD143" s="572" t="str">
        <f>Balance!A39</f>
        <v>Aportación socios</v>
      </c>
      <c r="CE143" s="571">
        <f ca="1">Balance!B39</f>
        <v>0</v>
      </c>
      <c r="CF143" s="582">
        <f>Balance!C39</f>
        <v>0</v>
      </c>
      <c r="CG143" s="571">
        <f ca="1">Balance!D39</f>
        <v>0</v>
      </c>
      <c r="CH143" s="582">
        <f>Balance!E39</f>
        <v>0</v>
      </c>
      <c r="CI143" s="571">
        <f ca="1">Balance!F39</f>
        <v>0</v>
      </c>
      <c r="CJ143" s="582">
        <f>Balance!G39</f>
        <v>0</v>
      </c>
      <c r="CK143" s="571">
        <f ca="1">Balance!H39</f>
        <v>0</v>
      </c>
      <c r="CL143" s="582">
        <f>Balance!I39</f>
        <v>0</v>
      </c>
    </row>
    <row r="144" spans="82:90">
      <c r="CD144" s="572" t="str">
        <f>Balance!A40</f>
        <v>Reservas</v>
      </c>
      <c r="CE144" s="571">
        <f ca="1">Balance!B40</f>
        <v>0</v>
      </c>
      <c r="CF144" s="582">
        <f>Balance!C40</f>
        <v>0</v>
      </c>
      <c r="CG144" s="571">
        <f ca="1">Balance!D40</f>
        <v>0</v>
      </c>
      <c r="CH144" s="582">
        <f>Balance!E40</f>
        <v>0</v>
      </c>
      <c r="CI144" s="571">
        <f ca="1">Balance!F40</f>
        <v>0</v>
      </c>
      <c r="CJ144" s="582">
        <f>Balance!G40</f>
        <v>0</v>
      </c>
      <c r="CK144" s="571">
        <f ca="1">Balance!H40</f>
        <v>0</v>
      </c>
      <c r="CL144" s="582">
        <f>Balance!I40</f>
        <v>0</v>
      </c>
    </row>
    <row r="145" spans="82:99">
      <c r="CD145" s="572" t="str">
        <f>Balance!A41</f>
        <v>Resultados</v>
      </c>
      <c r="CE145" s="571">
        <f>Balance!B41</f>
        <v>0</v>
      </c>
      <c r="CF145" s="582">
        <f>Balance!C41</f>
        <v>0</v>
      </c>
      <c r="CG145" s="571">
        <f ca="1">Balance!D41</f>
        <v>0</v>
      </c>
      <c r="CH145" s="582">
        <f>Balance!E41</f>
        <v>0</v>
      </c>
      <c r="CI145" s="571">
        <f ca="1">Balance!F41</f>
        <v>0</v>
      </c>
      <c r="CJ145" s="582">
        <f>Balance!G41</f>
        <v>0</v>
      </c>
      <c r="CK145" s="571">
        <f ca="1">Balance!H41</f>
        <v>0</v>
      </c>
      <c r="CL145" s="582">
        <f>Balance!I41</f>
        <v>0</v>
      </c>
      <c r="CO145" s="546" t="s">
        <v>44</v>
      </c>
    </row>
    <row r="146" spans="82:99">
      <c r="CD146" s="572" t="str">
        <f>Balance!A42</f>
        <v>Subvenciones</v>
      </c>
      <c r="CE146" s="571">
        <f ca="1">Balance!B42</f>
        <v>0</v>
      </c>
      <c r="CF146" s="582">
        <f>Balance!C42</f>
        <v>0</v>
      </c>
      <c r="CG146" s="571">
        <f ca="1">Balance!D42</f>
        <v>0</v>
      </c>
      <c r="CH146" s="582">
        <f>Balance!E42</f>
        <v>0</v>
      </c>
      <c r="CI146" s="571">
        <f ca="1">Balance!F42</f>
        <v>0</v>
      </c>
      <c r="CJ146" s="582">
        <f>Balance!G42</f>
        <v>0</v>
      </c>
      <c r="CK146" s="571">
        <f ca="1">Balance!H42</f>
        <v>0</v>
      </c>
      <c r="CL146" s="582">
        <f>Balance!I42</f>
        <v>0</v>
      </c>
    </row>
    <row r="147" spans="82:99">
      <c r="CD147" s="570" t="str">
        <f>Balance!A43</f>
        <v>PASIVO NO CORRIENTE</v>
      </c>
      <c r="CE147" s="568">
        <f ca="1">Balance!B43</f>
        <v>0</v>
      </c>
      <c r="CF147" s="583" t="str">
        <f ca="1">Balance!C43</f>
        <v/>
      </c>
      <c r="CG147" s="568">
        <f ca="1">Balance!D43</f>
        <v>0</v>
      </c>
      <c r="CH147" s="583" t="str">
        <f ca="1">Balance!E43</f>
        <v/>
      </c>
      <c r="CI147" s="568">
        <f ca="1">Balance!F43</f>
        <v>0</v>
      </c>
      <c r="CJ147" s="583" t="str">
        <f ca="1">Balance!G43</f>
        <v/>
      </c>
      <c r="CK147" s="568">
        <f ca="1">Balance!H43</f>
        <v>0</v>
      </c>
      <c r="CL147" s="583" t="str">
        <f ca="1">Balance!I43</f>
        <v/>
      </c>
    </row>
    <row r="148" spans="82:99">
      <c r="CD148" s="572" t="str">
        <f>Balance!A44</f>
        <v>Préstamo</v>
      </c>
      <c r="CE148" s="571">
        <f ca="1">Balance!B44</f>
        <v>0</v>
      </c>
      <c r="CF148" s="582">
        <f>Balance!C44</f>
        <v>0</v>
      </c>
      <c r="CG148" s="571">
        <f ca="1">Balance!D44</f>
        <v>0</v>
      </c>
      <c r="CH148" s="582">
        <f>Balance!E44</f>
        <v>0</v>
      </c>
      <c r="CI148" s="571">
        <f ca="1">Balance!F44</f>
        <v>0</v>
      </c>
      <c r="CJ148" s="582">
        <f>Balance!G44</f>
        <v>0</v>
      </c>
      <c r="CK148" s="571">
        <f ca="1">Balance!H44</f>
        <v>0</v>
      </c>
      <c r="CL148" s="582">
        <f>Balance!I44</f>
        <v>0</v>
      </c>
    </row>
    <row r="149" spans="82:99">
      <c r="CD149" s="570" t="str">
        <f>Balance!A45</f>
        <v>PASIVO CORRIENTE</v>
      </c>
      <c r="CE149" s="568">
        <f ca="1">Balance!B45</f>
        <v>0</v>
      </c>
      <c r="CF149" s="583" t="str">
        <f ca="1">Balance!C45</f>
        <v/>
      </c>
      <c r="CG149" s="568">
        <f ca="1">Balance!D45</f>
        <v>0</v>
      </c>
      <c r="CH149" s="583" t="str">
        <f ca="1">Balance!E45</f>
        <v/>
      </c>
      <c r="CI149" s="568">
        <f ca="1">Balance!F45</f>
        <v>0</v>
      </c>
      <c r="CJ149" s="583" t="str">
        <f ca="1">Balance!G45</f>
        <v/>
      </c>
      <c r="CK149" s="568">
        <f ca="1">Balance!H45</f>
        <v>0</v>
      </c>
      <c r="CL149" s="583" t="str">
        <f ca="1">Balance!I45</f>
        <v/>
      </c>
    </row>
    <row r="150" spans="82:99">
      <c r="CD150" s="572" t="str">
        <f>Balance!A46</f>
        <v>Préstamo corto plazo</v>
      </c>
      <c r="CE150" s="571">
        <f ca="1">Balance!B46</f>
        <v>0</v>
      </c>
      <c r="CF150" s="582">
        <f>Balance!C46</f>
        <v>0</v>
      </c>
      <c r="CG150" s="571">
        <f ca="1">Balance!D46</f>
        <v>0</v>
      </c>
      <c r="CH150" s="582">
        <f>Balance!E46</f>
        <v>0</v>
      </c>
      <c r="CI150" s="571">
        <f ca="1">Balance!F46</f>
        <v>0</v>
      </c>
      <c r="CJ150" s="582">
        <f>Balance!G46</f>
        <v>0</v>
      </c>
      <c r="CK150" s="571">
        <f ca="1">Balance!H46</f>
        <v>0</v>
      </c>
      <c r="CL150" s="582">
        <f>Balance!I46</f>
        <v>0</v>
      </c>
    </row>
    <row r="151" spans="82:99">
      <c r="CD151" s="572" t="str">
        <f>Balance!A47</f>
        <v>Proveedores</v>
      </c>
      <c r="CE151" s="571">
        <f ca="1">Balance!B47</f>
        <v>0</v>
      </c>
      <c r="CF151" s="582">
        <f>Balance!C47</f>
        <v>0</v>
      </c>
      <c r="CG151" s="571">
        <f ca="1">Balance!D47</f>
        <v>0</v>
      </c>
      <c r="CH151" s="582">
        <f>Balance!E47</f>
        <v>0</v>
      </c>
      <c r="CI151" s="571">
        <f ca="1">Balance!F47</f>
        <v>0</v>
      </c>
      <c r="CJ151" s="582">
        <f>Balance!G47</f>
        <v>0</v>
      </c>
      <c r="CK151" s="571">
        <f ca="1">Balance!H47</f>
        <v>0</v>
      </c>
      <c r="CL151" s="582">
        <f>Balance!I47</f>
        <v>0</v>
      </c>
    </row>
    <row r="152" spans="82:99">
      <c r="CD152" s="572" t="str">
        <f>Balance!A48</f>
        <v>Acreedores / Hda. Pública</v>
      </c>
      <c r="CE152" s="571">
        <f>Balance!B48</f>
        <v>0</v>
      </c>
      <c r="CF152" s="582">
        <f>Balance!C48</f>
        <v>0</v>
      </c>
      <c r="CG152" s="571">
        <f ca="1">Balance!D48</f>
        <v>0</v>
      </c>
      <c r="CH152" s="582">
        <f>Balance!E48</f>
        <v>0</v>
      </c>
      <c r="CI152" s="571">
        <f ca="1">Balance!F48</f>
        <v>0</v>
      </c>
      <c r="CJ152" s="582">
        <f>Balance!G48</f>
        <v>0</v>
      </c>
      <c r="CK152" s="571">
        <f ca="1">Balance!H48</f>
        <v>0</v>
      </c>
      <c r="CL152" s="582">
        <f>Balance!I48</f>
        <v>0</v>
      </c>
    </row>
    <row r="153" spans="82:99">
      <c r="CD153" s="569" t="str">
        <f>Balance!A54</f>
        <v>TOTAL P.N. Y PASIVO</v>
      </c>
      <c r="CE153" s="568">
        <f ca="1">Balance!B54</f>
        <v>0</v>
      </c>
      <c r="CF153" s="583" t="str">
        <f ca="1">Balance!C54</f>
        <v/>
      </c>
      <c r="CG153" s="568">
        <f ca="1">Balance!D54</f>
        <v>0</v>
      </c>
      <c r="CH153" s="583" t="str">
        <f ca="1">Balance!E54</f>
        <v/>
      </c>
      <c r="CI153" s="568">
        <f ca="1">Balance!F54</f>
        <v>0</v>
      </c>
      <c r="CJ153" s="583" t="str">
        <f ca="1">Balance!G54</f>
        <v/>
      </c>
      <c r="CK153" s="568">
        <f ca="1">Balance!H54</f>
        <v>0</v>
      </c>
      <c r="CL153" s="583" t="str">
        <f ca="1">Balance!I54</f>
        <v/>
      </c>
    </row>
    <row r="155" spans="82:99">
      <c r="CD155" s="726" t="str">
        <f>Balance!A67</f>
        <v>Fondos propios</v>
      </c>
      <c r="CE155" s="1176">
        <f ca="1">Balance!B67</f>
        <v>0</v>
      </c>
      <c r="CF155" s="1177"/>
      <c r="CG155" s="1176">
        <f ca="1">Balance!D67</f>
        <v>0</v>
      </c>
      <c r="CH155" s="1177">
        <f>Balance!E67</f>
        <v>0</v>
      </c>
      <c r="CI155" s="1176">
        <f ca="1">Balance!F67</f>
        <v>0</v>
      </c>
      <c r="CJ155" s="1177">
        <f>Balance!G67</f>
        <v>0</v>
      </c>
      <c r="CK155" s="1176">
        <f ca="1">Balance!H67</f>
        <v>0</v>
      </c>
      <c r="CL155" s="1177">
        <f>Balance!I67</f>
        <v>0</v>
      </c>
    </row>
    <row r="156" spans="82:99">
      <c r="CD156" s="725" t="str">
        <f>Balance!A68</f>
        <v>Fondo de maniobra</v>
      </c>
      <c r="CE156" s="1176">
        <f ca="1">Balance!B68</f>
        <v>0</v>
      </c>
      <c r="CF156" s="1177">
        <f>Balance!C68</f>
        <v>0</v>
      </c>
      <c r="CG156" s="1176">
        <f ca="1">Balance!D68</f>
        <v>0</v>
      </c>
      <c r="CH156" s="1177">
        <f>Balance!E68</f>
        <v>0</v>
      </c>
      <c r="CI156" s="1176">
        <f ca="1">Balance!F68</f>
        <v>0</v>
      </c>
      <c r="CJ156" s="1177">
        <f>Balance!G68</f>
        <v>0</v>
      </c>
      <c r="CK156" s="1176">
        <f ca="1">Balance!H68</f>
        <v>0</v>
      </c>
      <c r="CL156" s="1177">
        <f>Balance!I68</f>
        <v>0</v>
      </c>
    </row>
    <row r="157" spans="82:99" ht="15.75" customHeight="1">
      <c r="CD157" s="569" t="str">
        <f>Balance!A69</f>
        <v>Endeudamiento (Pasivo/P.N.) Ideal &lt;1</v>
      </c>
      <c r="CE157" s="1185" t="str">
        <f ca="1">Balance!B69</f>
        <v/>
      </c>
      <c r="CF157" s="1186">
        <f>Balance!C69</f>
        <v>0</v>
      </c>
      <c r="CG157" s="1185" t="str">
        <f ca="1">Balance!D69</f>
        <v/>
      </c>
      <c r="CH157" s="1186">
        <f>Balance!E69</f>
        <v>0</v>
      </c>
      <c r="CI157" s="1185" t="str">
        <f ca="1">Balance!F69</f>
        <v/>
      </c>
      <c r="CJ157" s="1186">
        <f>Balance!G69</f>
        <v>0</v>
      </c>
      <c r="CK157" s="1185" t="str">
        <f ca="1">Balance!H69</f>
        <v/>
      </c>
      <c r="CL157" s="1186">
        <f>Balance!I69</f>
        <v>0</v>
      </c>
    </row>
    <row r="158" spans="82:99" ht="49.5" customHeight="1">
      <c r="CN158" s="648" t="str">
        <f>'Resultado x Actividad'!B2</f>
        <v>Líneas de actividad</v>
      </c>
      <c r="CO158" s="649">
        <f>'Resultado x Actividad'!C2</f>
        <v>0</v>
      </c>
      <c r="CP158" s="649">
        <f>'Resultado x Actividad'!D2</f>
        <v>0</v>
      </c>
      <c r="CQ158" s="649" t="str">
        <f>'Resultado x Actividad'!E2</f>
        <v/>
      </c>
      <c r="CR158" s="649">
        <f>'Resultado x Actividad'!F2</f>
        <v>0</v>
      </c>
      <c r="CS158" s="649">
        <f>'Resultado x Actividad'!G2</f>
        <v>0</v>
      </c>
      <c r="CT158" s="649" t="str">
        <f>IF('Resultado x Actividad'!H2=0,"","Resto")</f>
        <v/>
      </c>
      <c r="CU158" s="647" t="str">
        <f>'Resultado x Actividad'!R2</f>
        <v>2026/2027</v>
      </c>
    </row>
    <row r="159" spans="82:99">
      <c r="CG159" s="546" t="s">
        <v>44</v>
      </c>
      <c r="CN159" s="623" t="str">
        <f>'Resultado x Actividad'!B3</f>
        <v>Mix</v>
      </c>
      <c r="CO159" s="624" t="str">
        <f>'Resultado x Actividad'!C3</f>
        <v/>
      </c>
      <c r="CP159" s="624" t="str">
        <f>'Resultado x Actividad'!D3</f>
        <v/>
      </c>
      <c r="CQ159" s="624" t="str">
        <f>'Resultado x Actividad'!E3</f>
        <v/>
      </c>
      <c r="CR159" s="624" t="str">
        <f>'Resultado x Actividad'!F3</f>
        <v/>
      </c>
      <c r="CS159" s="624" t="str">
        <f>'Resultado x Actividad'!G3</f>
        <v/>
      </c>
      <c r="CT159" s="624" t="str">
        <f>'Resultado x Actividad'!H3</f>
        <v/>
      </c>
      <c r="CU159" s="625">
        <f>'Resultado x Actividad'!R3</f>
        <v>0</v>
      </c>
    </row>
    <row r="160" spans="82:99">
      <c r="CN160" s="572" t="str">
        <f>'Resultado x Actividad'!B4</f>
        <v>Ventas</v>
      </c>
      <c r="CO160" s="571">
        <f>'Resultado x Actividad'!C4</f>
        <v>0</v>
      </c>
      <c r="CP160" s="571">
        <f>'Resultado x Actividad'!D4</f>
        <v>0</v>
      </c>
      <c r="CQ160" s="571">
        <f>'Resultado x Actividad'!E4</f>
        <v>0</v>
      </c>
      <c r="CR160" s="571">
        <f>'Resultado x Actividad'!F4</f>
        <v>0</v>
      </c>
      <c r="CS160" s="571">
        <f>'Resultado x Actividad'!G4</f>
        <v>0</v>
      </c>
      <c r="CT160" s="571">
        <f>SUM('Resultado x Actividad'!H4:'Resultado x Actividad'!Q4)</f>
        <v>0</v>
      </c>
      <c r="CU160" s="579">
        <f>'Resultado x Actividad'!R4</f>
        <v>0</v>
      </c>
    </row>
    <row r="161" spans="92:101">
      <c r="CN161" s="572" t="str">
        <f>'Resultado x Actividad'!B5</f>
        <v>Coste de compra sin IVA</v>
      </c>
      <c r="CO161" s="571">
        <f>'Resultado x Actividad'!C5</f>
        <v>0</v>
      </c>
      <c r="CP161" s="571">
        <f>'Resultado x Actividad'!D5</f>
        <v>0</v>
      </c>
      <c r="CQ161" s="571">
        <f>'Resultado x Actividad'!E5</f>
        <v>0</v>
      </c>
      <c r="CR161" s="571">
        <f>'Resultado x Actividad'!F5</f>
        <v>0</v>
      </c>
      <c r="CS161" s="571">
        <f>'Resultado x Actividad'!G5</f>
        <v>0</v>
      </c>
      <c r="CT161" s="571">
        <f>SUM('Resultado x Actividad'!H5:'Resultado x Actividad'!Q5)</f>
        <v>0</v>
      </c>
      <c r="CU161" s="579">
        <f>'Resultado x Actividad'!R5</f>
        <v>0</v>
      </c>
    </row>
    <row r="162" spans="92:101">
      <c r="CN162" s="572" t="str">
        <f>'Resultado x Actividad'!B6</f>
        <v>Otros costes variables</v>
      </c>
      <c r="CO162" s="571">
        <f>'Resultado x Actividad'!C6</f>
        <v>0</v>
      </c>
      <c r="CP162" s="571">
        <f>'Resultado x Actividad'!D6</f>
        <v>0</v>
      </c>
      <c r="CQ162" s="571">
        <f>'Resultado x Actividad'!E6</f>
        <v>0</v>
      </c>
      <c r="CR162" s="571">
        <f>'Resultado x Actividad'!F6</f>
        <v>0</v>
      </c>
      <c r="CS162" s="571">
        <f>'Resultado x Actividad'!G6</f>
        <v>0</v>
      </c>
      <c r="CT162" s="571">
        <f>SUM('Resultado x Actividad'!H6:'Resultado x Actividad'!Q6)</f>
        <v>0</v>
      </c>
      <c r="CU162" s="579">
        <f>'Resultado x Actividad'!R6</f>
        <v>0</v>
      </c>
    </row>
    <row r="164" spans="92:101">
      <c r="CN164" s="569" t="str">
        <f>'Resultado x Actividad'!B16</f>
        <v>Margen bruto</v>
      </c>
      <c r="CO164" s="568">
        <f>'Resultado x Actividad'!C16</f>
        <v>0</v>
      </c>
      <c r="CP164" s="568">
        <f>'Resultado x Actividad'!D16</f>
        <v>0</v>
      </c>
      <c r="CQ164" s="568">
        <f>'Resultado x Actividad'!E16</f>
        <v>0</v>
      </c>
      <c r="CR164" s="568">
        <f>'Resultado x Actividad'!F16</f>
        <v>0</v>
      </c>
      <c r="CS164" s="568">
        <f>'Resultado x Actividad'!G16</f>
        <v>0</v>
      </c>
      <c r="CT164" s="568">
        <f>'Resultado x Actividad'!H16</f>
        <v>0</v>
      </c>
      <c r="CU164" s="568">
        <f>'Resultado x Actividad'!R16</f>
        <v>0</v>
      </c>
    </row>
    <row r="165" spans="92:101">
      <c r="CN165" s="569" t="str">
        <f>'Resultado x Actividad'!B17</f>
        <v>% Margen bruto</v>
      </c>
      <c r="CO165" s="567" t="str">
        <f>'Resultado x Actividad'!C17</f>
        <v/>
      </c>
      <c r="CP165" s="567" t="str">
        <f>'Resultado x Actividad'!D17</f>
        <v/>
      </c>
      <c r="CQ165" s="567" t="str">
        <f>'Resultado x Actividad'!E17</f>
        <v/>
      </c>
      <c r="CR165" s="567" t="str">
        <f>'Resultado x Actividad'!F17</f>
        <v/>
      </c>
      <c r="CS165" s="567" t="str">
        <f>'Resultado x Actividad'!G17</f>
        <v/>
      </c>
      <c r="CT165" s="567" t="str">
        <f>'Resultado x Actividad'!H17</f>
        <v/>
      </c>
      <c r="CU165" s="567" t="str">
        <f>'Resultado x Actividad'!R17</f>
        <v/>
      </c>
      <c r="CW165" s="546" t="s">
        <v>44</v>
      </c>
    </row>
    <row r="166" spans="92:101">
      <c r="CN166" s="588" t="str">
        <f>'Resultado x Actividad'!B18</f>
        <v>Sueldos y salarios</v>
      </c>
      <c r="CO166" s="587"/>
      <c r="CP166" s="587"/>
      <c r="CQ166" s="587"/>
      <c r="CR166" s="587"/>
      <c r="CS166" s="587"/>
      <c r="CT166" s="587"/>
      <c r="CU166" s="579">
        <f>'Resultado x Actividad'!R18</f>
        <v>0</v>
      </c>
    </row>
    <row r="167" spans="92:101">
      <c r="CN167" s="588" t="str">
        <f>'Resultado x Actividad'!B19</f>
        <v>Seguridad social</v>
      </c>
      <c r="CO167" s="587"/>
      <c r="CP167" s="587"/>
      <c r="CQ167" s="587"/>
      <c r="CR167" s="587"/>
      <c r="CS167" s="587"/>
      <c r="CT167" s="587"/>
      <c r="CU167" s="579">
        <f>'Resultado x Actividad'!R19</f>
        <v>0</v>
      </c>
    </row>
    <row r="168" spans="92:101">
      <c r="CN168" s="588" t="str">
        <f>'Resultado x Actividad'!B20</f>
        <v>Alquiler</v>
      </c>
      <c r="CO168" s="587"/>
      <c r="CP168" s="587"/>
      <c r="CQ168" s="587"/>
      <c r="CR168" s="587"/>
      <c r="CS168" s="587"/>
      <c r="CT168" s="587"/>
      <c r="CU168" s="579">
        <f>'Resultado x Actividad'!R20</f>
        <v>0</v>
      </c>
    </row>
    <row r="169" spans="92:101">
      <c r="CN169" s="588" t="str">
        <f>IF(('Resultado x Actividad'!B21)=0,"",('Resultado x Actividad'!B21))</f>
        <v>Publicidad</v>
      </c>
      <c r="CO169" s="587"/>
      <c r="CP169" s="587"/>
      <c r="CQ169" s="587"/>
      <c r="CR169" s="587"/>
      <c r="CS169" s="587"/>
      <c r="CT169" s="587"/>
      <c r="CU169" s="579">
        <f>'Resultado x Actividad'!R21</f>
        <v>0</v>
      </c>
    </row>
    <row r="170" spans="92:101" ht="31.5">
      <c r="CN170" s="588" t="str">
        <f>IF(('Resultado x Actividad'!B22)=0,"",('Resultado x Actividad'!B22))</f>
        <v>Suministros (electricidad, agua y teléfono)</v>
      </c>
      <c r="CO170" s="587"/>
      <c r="CP170" s="587"/>
      <c r="CQ170" s="587"/>
      <c r="CR170" s="587"/>
      <c r="CS170" s="587"/>
      <c r="CT170" s="587"/>
      <c r="CU170" s="579">
        <f>'Resultado x Actividad'!R22</f>
        <v>0</v>
      </c>
    </row>
    <row r="171" spans="92:101" ht="31.5">
      <c r="CN171" s="588" t="str">
        <f>IF(('Resultado x Actividad'!B23)=0,"",('Resultado x Actividad'!B23))</f>
        <v>Honorarios profesionales (asesoría, abogados)</v>
      </c>
      <c r="CO171" s="587"/>
      <c r="CP171" s="587"/>
      <c r="CQ171" s="587"/>
      <c r="CR171" s="587"/>
      <c r="CS171" s="587"/>
      <c r="CT171" s="587"/>
      <c r="CU171" s="579">
        <f>'Resultado x Actividad'!R23</f>
        <v>0</v>
      </c>
    </row>
    <row r="172" spans="92:101">
      <c r="CN172" s="588" t="str">
        <f>'Resultado x Actividad'!B24</f>
        <v>Otros costes fijos</v>
      </c>
      <c r="CO172" s="587"/>
      <c r="CP172" s="587"/>
      <c r="CQ172" s="587"/>
      <c r="CR172" s="587"/>
      <c r="CS172" s="587"/>
      <c r="CT172" s="587"/>
      <c r="CU172" s="579">
        <f>'Resultado x Actividad'!R24</f>
        <v>0</v>
      </c>
    </row>
    <row r="173" spans="92:101">
      <c r="CN173" s="588" t="str">
        <f>'Resultado x Actividad'!B25</f>
        <v>Amortización</v>
      </c>
      <c r="CO173" s="587"/>
      <c r="CP173" s="587"/>
      <c r="CQ173" s="587"/>
      <c r="CR173" s="587"/>
      <c r="CS173" s="587"/>
      <c r="CT173" s="587"/>
      <c r="CU173" s="579">
        <f ca="1">'Resultado x Actividad'!R25</f>
        <v>0</v>
      </c>
    </row>
    <row r="174" spans="92:101">
      <c r="CN174" s="588" t="str">
        <f>'Resultado x Actividad'!B26</f>
        <v>Provisiones</v>
      </c>
      <c r="CO174" s="587"/>
      <c r="CP174" s="587"/>
      <c r="CQ174" s="587"/>
      <c r="CR174" s="587"/>
      <c r="CS174" s="587"/>
      <c r="CT174" s="587"/>
      <c r="CU174" s="579">
        <f>'Resultado x Actividad'!R26</f>
        <v>0</v>
      </c>
    </row>
    <row r="175" spans="92:101">
      <c r="CN175" s="588" t="str">
        <f>'Resultado x Actividad'!B27</f>
        <v>Gastos financieros</v>
      </c>
      <c r="CO175" s="587"/>
      <c r="CP175" s="587"/>
      <c r="CQ175" s="587"/>
      <c r="CR175" s="587"/>
      <c r="CS175" s="587"/>
      <c r="CT175" s="587"/>
      <c r="CU175" s="579">
        <f ca="1">'Resultado x Actividad'!R27</f>
        <v>0</v>
      </c>
    </row>
    <row r="177" spans="92:140">
      <c r="CN177" s="569" t="str">
        <f>'Resultado x Actividad'!B29</f>
        <v>Total gastos fijos</v>
      </c>
      <c r="CO177" s="587"/>
      <c r="CP177" s="587"/>
      <c r="CQ177" s="587"/>
      <c r="CR177" s="587"/>
      <c r="CS177" s="587"/>
      <c r="CT177" s="587"/>
      <c r="CU177" s="568">
        <f ca="1">'Resultado x Actividad'!R29</f>
        <v>0</v>
      </c>
    </row>
    <row r="179" spans="92:140">
      <c r="CN179" s="569" t="str">
        <f>'Resultado x Actividad'!B31</f>
        <v>Resultado antes impuestos</v>
      </c>
      <c r="CO179" s="569"/>
      <c r="CP179" s="569"/>
      <c r="CQ179" s="569"/>
      <c r="CR179" s="569"/>
      <c r="CS179" s="569"/>
      <c r="CT179" s="569"/>
      <c r="CU179" s="568">
        <f ca="1">'Resultado x Actividad'!R31</f>
        <v>0</v>
      </c>
    </row>
    <row r="181" spans="92:140">
      <c r="CN181" s="569" t="str">
        <f>'Resultado x Actividad'!B33</f>
        <v>Punto de equilibrio</v>
      </c>
      <c r="CO181" s="572"/>
      <c r="CP181" s="572"/>
      <c r="CQ181" s="572"/>
      <c r="CR181" s="572"/>
      <c r="CS181" s="572"/>
      <c r="CT181" s="572"/>
      <c r="CU181" s="568">
        <f ca="1">'Resultado x Actividad'!R33</f>
        <v>0</v>
      </c>
    </row>
    <row r="184" spans="92:140">
      <c r="CX184" s="1170" t="str">
        <f>'Resultados mensuales '!C1</f>
        <v>2026/2027</v>
      </c>
      <c r="CY184" s="1171"/>
      <c r="CZ184" s="1171"/>
      <c r="DA184" s="1171"/>
      <c r="DB184" s="1171"/>
      <c r="DC184" s="1172"/>
      <c r="DD184" s="717"/>
      <c r="DE184" s="1173" t="str">
        <f>'Resultados mensuales '!C1</f>
        <v>2026/2027</v>
      </c>
      <c r="DF184" s="1174"/>
      <c r="DG184" s="1174"/>
      <c r="DH184" s="1174"/>
      <c r="DI184" s="1174"/>
      <c r="DJ184" s="1175"/>
      <c r="DL184" s="1159" t="str">
        <f>'Resultados mensuales '!O1</f>
        <v>2027/2028</v>
      </c>
      <c r="DM184" s="1160"/>
      <c r="DN184" s="1160"/>
      <c r="DO184" s="1160"/>
      <c r="DP184" s="1160"/>
      <c r="DQ184" s="1160"/>
      <c r="DR184" s="1160"/>
      <c r="DS184" s="1160"/>
      <c r="DT184" s="1160"/>
      <c r="DU184" s="1160"/>
      <c r="DV184" s="1160"/>
      <c r="DW184" s="1161"/>
      <c r="DY184" s="1159" t="str">
        <f>'Resultados mensuales '!AA1</f>
        <v>2028/2029</v>
      </c>
      <c r="DZ184" s="1160"/>
      <c r="EA184" s="1160"/>
      <c r="EB184" s="1160"/>
      <c r="EC184" s="1160"/>
      <c r="ED184" s="1160"/>
      <c r="EE184" s="1160"/>
      <c r="EF184" s="1160"/>
      <c r="EG184" s="1160"/>
      <c r="EH184" s="1160"/>
      <c r="EI184" s="1160"/>
      <c r="EJ184" s="1161"/>
    </row>
    <row r="185" spans="92:140">
      <c r="CX185" s="650">
        <f>'Resultados mensuales '!C2</f>
        <v>46113</v>
      </c>
      <c r="CY185" s="651">
        <f>'Resultados mensuales '!D2</f>
        <v>46143</v>
      </c>
      <c r="CZ185" s="651">
        <f>'Resultados mensuales '!E2</f>
        <v>46174</v>
      </c>
      <c r="DA185" s="651">
        <f>'Resultados mensuales '!F2</f>
        <v>46204</v>
      </c>
      <c r="DB185" s="651">
        <f>'Resultados mensuales '!G2</f>
        <v>46235</v>
      </c>
      <c r="DC185" s="716">
        <f>'Resultados mensuales '!H2</f>
        <v>46266</v>
      </c>
      <c r="DD185" s="717"/>
      <c r="DE185" s="650">
        <f>'Resultados mensuales '!I2</f>
        <v>46296</v>
      </c>
      <c r="DF185" s="651">
        <f>'Resultados mensuales '!J2</f>
        <v>46327</v>
      </c>
      <c r="DG185" s="651">
        <f>'Resultados mensuales '!K2</f>
        <v>46357</v>
      </c>
      <c r="DH185" s="651">
        <f>'Resultados mensuales '!L2</f>
        <v>46388</v>
      </c>
      <c r="DI185" s="651">
        <f>'Resultados mensuales '!M2</f>
        <v>46419</v>
      </c>
      <c r="DJ185" s="652">
        <f>'Resultados mensuales '!N2</f>
        <v>46447</v>
      </c>
      <c r="DL185" s="650">
        <f>'Resultados mensuales '!O2</f>
        <v>46478</v>
      </c>
      <c r="DM185" s="651">
        <f>'Resultados mensuales '!P2</f>
        <v>46508</v>
      </c>
      <c r="DN185" s="651">
        <f>'Resultados mensuales '!Q2</f>
        <v>46539</v>
      </c>
      <c r="DO185" s="651">
        <f>'Resultados mensuales '!R2</f>
        <v>46569</v>
      </c>
      <c r="DP185" s="651">
        <f>'Resultados mensuales '!S2</f>
        <v>46600</v>
      </c>
      <c r="DQ185" s="651">
        <f>'Resultados mensuales '!T2</f>
        <v>46631</v>
      </c>
      <c r="DR185" s="651">
        <f>'Resultados mensuales '!U2</f>
        <v>46661</v>
      </c>
      <c r="DS185" s="651">
        <f>'Resultados mensuales '!V2</f>
        <v>46692</v>
      </c>
      <c r="DT185" s="651">
        <f>'Resultados mensuales '!W2</f>
        <v>46722</v>
      </c>
      <c r="DU185" s="651">
        <f>'Resultados mensuales '!X2</f>
        <v>46753</v>
      </c>
      <c r="DV185" s="651">
        <f>'Resultados mensuales '!Y2</f>
        <v>46784</v>
      </c>
      <c r="DW185" s="652">
        <f>'Resultados mensuales '!Z2</f>
        <v>46813</v>
      </c>
      <c r="DY185" s="650">
        <f>'Resultados mensuales '!AA2</f>
        <v>46844</v>
      </c>
      <c r="DZ185" s="651">
        <f>'Resultados mensuales '!AB2</f>
        <v>46874</v>
      </c>
      <c r="EA185" s="651">
        <f>'Resultados mensuales '!AC2</f>
        <v>46905</v>
      </c>
      <c r="EB185" s="651">
        <f>'Resultados mensuales '!AD2</f>
        <v>46935</v>
      </c>
      <c r="EC185" s="651">
        <f>'Resultados mensuales '!AE2</f>
        <v>46966</v>
      </c>
      <c r="ED185" s="651">
        <f>'Resultados mensuales '!AF2</f>
        <v>46997</v>
      </c>
      <c r="EE185" s="651">
        <f>'Resultados mensuales '!AG2</f>
        <v>47027</v>
      </c>
      <c r="EF185" s="651">
        <f>'Resultados mensuales '!AH2</f>
        <v>47058</v>
      </c>
      <c r="EG185" s="651">
        <f>'Resultados mensuales '!AI2</f>
        <v>47088</v>
      </c>
      <c r="EH185" s="651">
        <f>'Resultados mensuales '!AJ2</f>
        <v>47119</v>
      </c>
      <c r="EI185" s="651">
        <f>'Resultados mensuales '!AK2</f>
        <v>47150</v>
      </c>
      <c r="EJ185" s="652">
        <f>'Resultados mensuales '!AL2</f>
        <v>47178</v>
      </c>
    </row>
    <row r="187" spans="92:140">
      <c r="CW187" s="569" t="str">
        <f>'Resultados mensuales '!B4</f>
        <v>Total Ventas</v>
      </c>
      <c r="CX187" s="568">
        <f>'Resultados mensuales '!C4</f>
        <v>0</v>
      </c>
      <c r="CY187" s="568">
        <f>'Resultados mensuales '!D4</f>
        <v>0</v>
      </c>
      <c r="CZ187" s="568">
        <f>'Resultados mensuales '!E4</f>
        <v>0</v>
      </c>
      <c r="DA187" s="568">
        <f>'Resultados mensuales '!F4</f>
        <v>0</v>
      </c>
      <c r="DB187" s="568">
        <f>'Resultados mensuales '!G4</f>
        <v>0</v>
      </c>
      <c r="DC187" s="568">
        <f>'Resultados mensuales '!H4</f>
        <v>0</v>
      </c>
      <c r="DD187" s="569" t="str">
        <f>+CW187</f>
        <v>Total Ventas</v>
      </c>
      <c r="DE187" s="568">
        <f>'Resultados mensuales '!I4</f>
        <v>0</v>
      </c>
      <c r="DF187" s="568">
        <f>'Resultados mensuales '!J4</f>
        <v>0</v>
      </c>
      <c r="DG187" s="568">
        <f>'Resultados mensuales '!K4</f>
        <v>0</v>
      </c>
      <c r="DH187" s="568">
        <f>'Resultados mensuales '!L4</f>
        <v>0</v>
      </c>
      <c r="DI187" s="568">
        <f>'Resultados mensuales '!M4</f>
        <v>0</v>
      </c>
      <c r="DJ187" s="568">
        <f>'Resultados mensuales '!N4</f>
        <v>0</v>
      </c>
      <c r="DK187" s="569" t="str">
        <f t="shared" ref="DK187:DK214" si="13">+CW187</f>
        <v>Total Ventas</v>
      </c>
      <c r="DL187" s="568">
        <f>'Resultados mensuales '!O4</f>
        <v>0</v>
      </c>
      <c r="DM187" s="568">
        <f>'Resultados mensuales '!P4</f>
        <v>0</v>
      </c>
      <c r="DN187" s="568">
        <f>'Resultados mensuales '!Q4</f>
        <v>0</v>
      </c>
      <c r="DO187" s="568">
        <f>'Resultados mensuales '!R4</f>
        <v>0</v>
      </c>
      <c r="DP187" s="568">
        <f>'Resultados mensuales '!S4</f>
        <v>0</v>
      </c>
      <c r="DQ187" s="568">
        <f>'Resultados mensuales '!T4</f>
        <v>0</v>
      </c>
      <c r="DR187" s="568">
        <f>'Resultados mensuales '!U4</f>
        <v>0</v>
      </c>
      <c r="DS187" s="568">
        <f>'Resultados mensuales '!V4</f>
        <v>0</v>
      </c>
      <c r="DT187" s="568">
        <f>'Resultados mensuales '!W4</f>
        <v>0</v>
      </c>
      <c r="DU187" s="568">
        <f>'Resultados mensuales '!X4</f>
        <v>0</v>
      </c>
      <c r="DV187" s="568">
        <f>'Resultados mensuales '!Y4</f>
        <v>0</v>
      </c>
      <c r="DW187" s="568">
        <f>'Resultados mensuales '!Z4</f>
        <v>0</v>
      </c>
      <c r="DX187" s="569" t="str">
        <f>+DK187</f>
        <v>Total Ventas</v>
      </c>
      <c r="DY187" s="568">
        <f>'Resultados mensuales '!AA4</f>
        <v>0</v>
      </c>
      <c r="DZ187" s="568">
        <f>'Resultados mensuales '!AB4</f>
        <v>0</v>
      </c>
      <c r="EA187" s="568">
        <f>'Resultados mensuales '!AC4</f>
        <v>0</v>
      </c>
      <c r="EB187" s="568">
        <f>'Resultados mensuales '!AD4</f>
        <v>0</v>
      </c>
      <c r="EC187" s="568">
        <f>'Resultados mensuales '!AE4</f>
        <v>0</v>
      </c>
      <c r="ED187" s="568">
        <f>'Resultados mensuales '!AF4</f>
        <v>0</v>
      </c>
      <c r="EE187" s="568">
        <f>'Resultados mensuales '!AG4</f>
        <v>0</v>
      </c>
      <c r="EF187" s="568">
        <f>'Resultados mensuales '!AH4</f>
        <v>0</v>
      </c>
      <c r="EG187" s="568">
        <f>'Resultados mensuales '!AI4</f>
        <v>0</v>
      </c>
      <c r="EH187" s="568">
        <f>'Resultados mensuales '!AJ4</f>
        <v>0</v>
      </c>
      <c r="EI187" s="568">
        <f>'Resultados mensuales '!AK4</f>
        <v>0</v>
      </c>
      <c r="EJ187" s="568">
        <f>'Resultados mensuales '!AL4</f>
        <v>0</v>
      </c>
    </row>
    <row r="188" spans="92:140">
      <c r="CW188" s="572" t="str">
        <f>'Resultados mensuales '!B5</f>
        <v>Coste de compra sin IVA</v>
      </c>
      <c r="CX188" s="568">
        <f>'Resultados mensuales '!C5</f>
        <v>0</v>
      </c>
      <c r="CY188" s="568">
        <f>'Resultados mensuales '!D5</f>
        <v>0</v>
      </c>
      <c r="CZ188" s="568">
        <f>'Resultados mensuales '!E5</f>
        <v>0</v>
      </c>
      <c r="DA188" s="568">
        <f>'Resultados mensuales '!F5</f>
        <v>0</v>
      </c>
      <c r="DB188" s="568">
        <f>'Resultados mensuales '!G5</f>
        <v>0</v>
      </c>
      <c r="DC188" s="568">
        <f>'Resultados mensuales '!H5</f>
        <v>0</v>
      </c>
      <c r="DD188" s="572" t="str">
        <f t="shared" ref="DD188:DD214" si="14">+CW188</f>
        <v>Coste de compra sin IVA</v>
      </c>
      <c r="DE188" s="568">
        <f>'Resultados mensuales '!I5</f>
        <v>0</v>
      </c>
      <c r="DF188" s="568">
        <f>'Resultados mensuales '!J5</f>
        <v>0</v>
      </c>
      <c r="DG188" s="568">
        <f>'Resultados mensuales '!K5</f>
        <v>0</v>
      </c>
      <c r="DH188" s="568">
        <f>'Resultados mensuales '!L5</f>
        <v>0</v>
      </c>
      <c r="DI188" s="568">
        <f>'Resultados mensuales '!M5</f>
        <v>0</v>
      </c>
      <c r="DJ188" s="568">
        <f>'Resultados mensuales '!N5</f>
        <v>0</v>
      </c>
      <c r="DK188" s="572" t="str">
        <f t="shared" si="13"/>
        <v>Coste de compra sin IVA</v>
      </c>
      <c r="DL188" s="568">
        <f>'Resultados mensuales '!O5</f>
        <v>0</v>
      </c>
      <c r="DM188" s="568">
        <f>'Resultados mensuales '!P5</f>
        <v>0</v>
      </c>
      <c r="DN188" s="568">
        <f>'Resultados mensuales '!Q5</f>
        <v>0</v>
      </c>
      <c r="DO188" s="568">
        <f>'Resultados mensuales '!R5</f>
        <v>0</v>
      </c>
      <c r="DP188" s="568">
        <f>'Resultados mensuales '!S5</f>
        <v>0</v>
      </c>
      <c r="DQ188" s="568">
        <f>'Resultados mensuales '!T5</f>
        <v>0</v>
      </c>
      <c r="DR188" s="568">
        <f>'Resultados mensuales '!U5</f>
        <v>0</v>
      </c>
      <c r="DS188" s="568">
        <f>'Resultados mensuales '!V5</f>
        <v>0</v>
      </c>
      <c r="DT188" s="568">
        <f>'Resultados mensuales '!W5</f>
        <v>0</v>
      </c>
      <c r="DU188" s="568">
        <f>'Resultados mensuales '!X5</f>
        <v>0</v>
      </c>
      <c r="DV188" s="568">
        <f>'Resultados mensuales '!Y5</f>
        <v>0</v>
      </c>
      <c r="DW188" s="568">
        <f>'Resultados mensuales '!Z5</f>
        <v>0</v>
      </c>
      <c r="DX188" s="572" t="str">
        <f t="shared" ref="DX188:DX214" si="15">+DK188</f>
        <v>Coste de compra sin IVA</v>
      </c>
      <c r="DY188" s="568">
        <f>'Resultados mensuales '!AA5</f>
        <v>0</v>
      </c>
      <c r="DZ188" s="568">
        <f>'Resultados mensuales '!AB5</f>
        <v>0</v>
      </c>
      <c r="EA188" s="568">
        <f>'Resultados mensuales '!AC5</f>
        <v>0</v>
      </c>
      <c r="EB188" s="568">
        <f>'Resultados mensuales '!AD5</f>
        <v>0</v>
      </c>
      <c r="EC188" s="568">
        <f>'Resultados mensuales '!AE5</f>
        <v>0</v>
      </c>
      <c r="ED188" s="568">
        <f>'Resultados mensuales '!AF5</f>
        <v>0</v>
      </c>
      <c r="EE188" s="568">
        <f>'Resultados mensuales '!AG5</f>
        <v>0</v>
      </c>
      <c r="EF188" s="568">
        <f>'Resultados mensuales '!AH5</f>
        <v>0</v>
      </c>
      <c r="EG188" s="568">
        <f>'Resultados mensuales '!AI5</f>
        <v>0</v>
      </c>
      <c r="EH188" s="568">
        <f>'Resultados mensuales '!AJ5</f>
        <v>0</v>
      </c>
      <c r="EI188" s="568">
        <f>'Resultados mensuales '!AK5</f>
        <v>0</v>
      </c>
      <c r="EJ188" s="568">
        <f>'Resultados mensuales '!AL5</f>
        <v>0</v>
      </c>
    </row>
    <row r="189" spans="92:140">
      <c r="CW189" s="572" t="str">
        <f>'Resultados mensuales '!B6</f>
        <v>Otros costes variables</v>
      </c>
      <c r="CX189" s="568">
        <f>'Resultados mensuales '!C6</f>
        <v>0</v>
      </c>
      <c r="CY189" s="568">
        <f>'Resultados mensuales '!D6</f>
        <v>0</v>
      </c>
      <c r="CZ189" s="568">
        <f>'Resultados mensuales '!E6</f>
        <v>0</v>
      </c>
      <c r="DA189" s="568">
        <f>'Resultados mensuales '!F6</f>
        <v>0</v>
      </c>
      <c r="DB189" s="568">
        <f>'Resultados mensuales '!G6</f>
        <v>0</v>
      </c>
      <c r="DC189" s="568">
        <f>'Resultados mensuales '!H6</f>
        <v>0</v>
      </c>
      <c r="DD189" s="572" t="str">
        <f t="shared" si="14"/>
        <v>Otros costes variables</v>
      </c>
      <c r="DE189" s="568">
        <f>'Resultados mensuales '!I6</f>
        <v>0</v>
      </c>
      <c r="DF189" s="568">
        <f>'Resultados mensuales '!J6</f>
        <v>0</v>
      </c>
      <c r="DG189" s="568">
        <f>'Resultados mensuales '!K6</f>
        <v>0</v>
      </c>
      <c r="DH189" s="568">
        <f>'Resultados mensuales '!L6</f>
        <v>0</v>
      </c>
      <c r="DI189" s="568">
        <f>'Resultados mensuales '!M6</f>
        <v>0</v>
      </c>
      <c r="DJ189" s="568">
        <f>'Resultados mensuales '!N6</f>
        <v>0</v>
      </c>
      <c r="DK189" s="572" t="str">
        <f t="shared" si="13"/>
        <v>Otros costes variables</v>
      </c>
      <c r="DL189" s="568">
        <f>'Resultados mensuales '!O6</f>
        <v>0</v>
      </c>
      <c r="DM189" s="568">
        <f>'Resultados mensuales '!P6</f>
        <v>0</v>
      </c>
      <c r="DN189" s="568">
        <f>'Resultados mensuales '!Q6</f>
        <v>0</v>
      </c>
      <c r="DO189" s="568">
        <f>'Resultados mensuales '!R6</f>
        <v>0</v>
      </c>
      <c r="DP189" s="568">
        <f>'Resultados mensuales '!S6</f>
        <v>0</v>
      </c>
      <c r="DQ189" s="568">
        <f>'Resultados mensuales '!T6</f>
        <v>0</v>
      </c>
      <c r="DR189" s="568">
        <f>'Resultados mensuales '!U6</f>
        <v>0</v>
      </c>
      <c r="DS189" s="568">
        <f>'Resultados mensuales '!V6</f>
        <v>0</v>
      </c>
      <c r="DT189" s="568">
        <f>'Resultados mensuales '!W6</f>
        <v>0</v>
      </c>
      <c r="DU189" s="568">
        <f>'Resultados mensuales '!X6</f>
        <v>0</v>
      </c>
      <c r="DV189" s="568">
        <f>'Resultados mensuales '!Y6</f>
        <v>0</v>
      </c>
      <c r="DW189" s="568">
        <f>'Resultados mensuales '!Z6</f>
        <v>0</v>
      </c>
      <c r="DX189" s="572" t="str">
        <f t="shared" si="15"/>
        <v>Otros costes variables</v>
      </c>
      <c r="DY189" s="568">
        <f>'Resultados mensuales '!AA6</f>
        <v>0</v>
      </c>
      <c r="DZ189" s="568">
        <f>'Resultados mensuales '!AB6</f>
        <v>0</v>
      </c>
      <c r="EA189" s="568">
        <f>'Resultados mensuales '!AC6</f>
        <v>0</v>
      </c>
      <c r="EB189" s="568">
        <f>'Resultados mensuales '!AD6</f>
        <v>0</v>
      </c>
      <c r="EC189" s="568">
        <f>'Resultados mensuales '!AE6</f>
        <v>0</v>
      </c>
      <c r="ED189" s="568">
        <f>'Resultados mensuales '!AF6</f>
        <v>0</v>
      </c>
      <c r="EE189" s="568">
        <f>'Resultados mensuales '!AG6</f>
        <v>0</v>
      </c>
      <c r="EF189" s="568">
        <f>'Resultados mensuales '!AH6</f>
        <v>0</v>
      </c>
      <c r="EG189" s="568">
        <f>'Resultados mensuales '!AI6</f>
        <v>0</v>
      </c>
      <c r="EH189" s="568">
        <f>'Resultados mensuales '!AJ6</f>
        <v>0</v>
      </c>
      <c r="EI189" s="568">
        <f>'Resultados mensuales '!AK6</f>
        <v>0</v>
      </c>
      <c r="EJ189" s="568">
        <f>'Resultados mensuales '!AL6</f>
        <v>0</v>
      </c>
    </row>
    <row r="190" spans="92:140">
      <c r="CW190" s="569" t="str">
        <f>'Resultados mensuales '!B7</f>
        <v>MARGEN BRUTO</v>
      </c>
      <c r="CX190" s="568">
        <f>'Resultados mensuales '!C7</f>
        <v>0</v>
      </c>
      <c r="CY190" s="568">
        <f>'Resultados mensuales '!D7</f>
        <v>0</v>
      </c>
      <c r="CZ190" s="568">
        <f>'Resultados mensuales '!E7</f>
        <v>0</v>
      </c>
      <c r="DA190" s="568">
        <f>'Resultados mensuales '!F7</f>
        <v>0</v>
      </c>
      <c r="DB190" s="568">
        <f>'Resultados mensuales '!G7</f>
        <v>0</v>
      </c>
      <c r="DC190" s="568">
        <f>'Resultados mensuales '!H7</f>
        <v>0</v>
      </c>
      <c r="DD190" s="569" t="str">
        <f t="shared" si="14"/>
        <v>MARGEN BRUTO</v>
      </c>
      <c r="DE190" s="568">
        <f>'Resultados mensuales '!I7</f>
        <v>0</v>
      </c>
      <c r="DF190" s="568">
        <f>'Resultados mensuales '!J7</f>
        <v>0</v>
      </c>
      <c r="DG190" s="568">
        <f>'Resultados mensuales '!K7</f>
        <v>0</v>
      </c>
      <c r="DH190" s="568">
        <f>'Resultados mensuales '!L7</f>
        <v>0</v>
      </c>
      <c r="DI190" s="568">
        <f>'Resultados mensuales '!M7</f>
        <v>0</v>
      </c>
      <c r="DJ190" s="568">
        <f>'Resultados mensuales '!N7</f>
        <v>0</v>
      </c>
      <c r="DK190" s="569" t="str">
        <f t="shared" si="13"/>
        <v>MARGEN BRUTO</v>
      </c>
      <c r="DL190" s="568">
        <f>'Resultados mensuales '!O7</f>
        <v>0</v>
      </c>
      <c r="DM190" s="568">
        <f>'Resultados mensuales '!P7</f>
        <v>0</v>
      </c>
      <c r="DN190" s="568">
        <f>'Resultados mensuales '!Q7</f>
        <v>0</v>
      </c>
      <c r="DO190" s="568">
        <f>'Resultados mensuales '!R7</f>
        <v>0</v>
      </c>
      <c r="DP190" s="568">
        <f>'Resultados mensuales '!S7</f>
        <v>0</v>
      </c>
      <c r="DQ190" s="568">
        <f>'Resultados mensuales '!T7</f>
        <v>0</v>
      </c>
      <c r="DR190" s="568">
        <f>'Resultados mensuales '!U7</f>
        <v>0</v>
      </c>
      <c r="DS190" s="568">
        <f>'Resultados mensuales '!V7</f>
        <v>0</v>
      </c>
      <c r="DT190" s="568">
        <f>'Resultados mensuales '!W7</f>
        <v>0</v>
      </c>
      <c r="DU190" s="568">
        <f>'Resultados mensuales '!X7</f>
        <v>0</v>
      </c>
      <c r="DV190" s="568">
        <f>'Resultados mensuales '!Y7</f>
        <v>0</v>
      </c>
      <c r="DW190" s="568">
        <f>'Resultados mensuales '!Z7</f>
        <v>0</v>
      </c>
      <c r="DX190" s="569" t="str">
        <f t="shared" si="15"/>
        <v>MARGEN BRUTO</v>
      </c>
      <c r="DY190" s="568">
        <f>'Resultados mensuales '!AA7</f>
        <v>0</v>
      </c>
      <c r="DZ190" s="568">
        <f>'Resultados mensuales '!AB7</f>
        <v>0</v>
      </c>
      <c r="EA190" s="568">
        <f>'Resultados mensuales '!AC7</f>
        <v>0</v>
      </c>
      <c r="EB190" s="568">
        <f>'Resultados mensuales '!AD7</f>
        <v>0</v>
      </c>
      <c r="EC190" s="568">
        <f>'Resultados mensuales '!AE7</f>
        <v>0</v>
      </c>
      <c r="ED190" s="568">
        <f>'Resultados mensuales '!AF7</f>
        <v>0</v>
      </c>
      <c r="EE190" s="568">
        <f>'Resultados mensuales '!AG7</f>
        <v>0</v>
      </c>
      <c r="EF190" s="568">
        <f>'Resultados mensuales '!AH7</f>
        <v>0</v>
      </c>
      <c r="EG190" s="568">
        <f>'Resultados mensuales '!AI7</f>
        <v>0</v>
      </c>
      <c r="EH190" s="568">
        <f>'Resultados mensuales '!AJ7</f>
        <v>0</v>
      </c>
      <c r="EI190" s="568">
        <f>'Resultados mensuales '!AK7</f>
        <v>0</v>
      </c>
      <c r="EJ190" s="568">
        <f>'Resultados mensuales '!AL7</f>
        <v>0</v>
      </c>
    </row>
    <row r="192" spans="92:140">
      <c r="CW192" s="589" t="str">
        <f>'Resultados mensuales '!B9</f>
        <v>Sueldos y salarios</v>
      </c>
      <c r="CX192" s="568">
        <f>'Resultados mensuales '!C9</f>
        <v>0</v>
      </c>
      <c r="CY192" s="568">
        <f>'Resultados mensuales '!D9</f>
        <v>0</v>
      </c>
      <c r="CZ192" s="568">
        <f>'Resultados mensuales '!E9</f>
        <v>0</v>
      </c>
      <c r="DA192" s="568">
        <f>'Resultados mensuales '!F9</f>
        <v>0</v>
      </c>
      <c r="DB192" s="568">
        <f>'Resultados mensuales '!G9</f>
        <v>0</v>
      </c>
      <c r="DC192" s="568">
        <f>'Resultados mensuales '!H9</f>
        <v>0</v>
      </c>
      <c r="DD192" s="589" t="str">
        <f t="shared" si="14"/>
        <v>Sueldos y salarios</v>
      </c>
      <c r="DE192" s="568">
        <f>'Resultados mensuales '!I9</f>
        <v>0</v>
      </c>
      <c r="DF192" s="568">
        <f>'Resultados mensuales '!J9</f>
        <v>0</v>
      </c>
      <c r="DG192" s="568">
        <f>'Resultados mensuales '!K9</f>
        <v>0</v>
      </c>
      <c r="DH192" s="568">
        <f>'Resultados mensuales '!L9</f>
        <v>0</v>
      </c>
      <c r="DI192" s="568">
        <f>'Resultados mensuales '!M9</f>
        <v>0</v>
      </c>
      <c r="DJ192" s="568">
        <f>'Resultados mensuales '!N9</f>
        <v>0</v>
      </c>
      <c r="DK192" s="589" t="str">
        <f t="shared" si="13"/>
        <v>Sueldos y salarios</v>
      </c>
      <c r="DL192" s="568">
        <f>'Resultados mensuales '!O9</f>
        <v>0</v>
      </c>
      <c r="DM192" s="568">
        <f>'Resultados mensuales '!P9</f>
        <v>0</v>
      </c>
      <c r="DN192" s="568">
        <f>'Resultados mensuales '!Q9</f>
        <v>0</v>
      </c>
      <c r="DO192" s="568">
        <f>'Resultados mensuales '!R9</f>
        <v>0</v>
      </c>
      <c r="DP192" s="568">
        <f>'Resultados mensuales '!S9</f>
        <v>0</v>
      </c>
      <c r="DQ192" s="568">
        <f>'Resultados mensuales '!T9</f>
        <v>0</v>
      </c>
      <c r="DR192" s="568">
        <f>'Resultados mensuales '!U9</f>
        <v>0</v>
      </c>
      <c r="DS192" s="568">
        <f>'Resultados mensuales '!V9</f>
        <v>0</v>
      </c>
      <c r="DT192" s="568">
        <f>'Resultados mensuales '!W9</f>
        <v>0</v>
      </c>
      <c r="DU192" s="568">
        <f>'Resultados mensuales '!X9</f>
        <v>0</v>
      </c>
      <c r="DV192" s="568">
        <f>'Resultados mensuales '!Y9</f>
        <v>0</v>
      </c>
      <c r="DW192" s="568">
        <f>'Resultados mensuales '!Z9</f>
        <v>0</v>
      </c>
      <c r="DX192" s="589" t="str">
        <f t="shared" si="15"/>
        <v>Sueldos y salarios</v>
      </c>
      <c r="DY192" s="568">
        <f>'Resultados mensuales '!AA9</f>
        <v>0</v>
      </c>
      <c r="DZ192" s="568">
        <f>'Resultados mensuales '!AB9</f>
        <v>0</v>
      </c>
      <c r="EA192" s="568">
        <f>'Resultados mensuales '!AC9</f>
        <v>0</v>
      </c>
      <c r="EB192" s="568">
        <f>'Resultados mensuales '!AD9</f>
        <v>0</v>
      </c>
      <c r="EC192" s="568">
        <f>'Resultados mensuales '!AE9</f>
        <v>0</v>
      </c>
      <c r="ED192" s="568">
        <f>'Resultados mensuales '!AF9</f>
        <v>0</v>
      </c>
      <c r="EE192" s="568">
        <f>'Resultados mensuales '!AG9</f>
        <v>0</v>
      </c>
      <c r="EF192" s="568">
        <f>'Resultados mensuales '!AH9</f>
        <v>0</v>
      </c>
      <c r="EG192" s="568">
        <f>'Resultados mensuales '!AI9</f>
        <v>0</v>
      </c>
      <c r="EH192" s="568">
        <f>'Resultados mensuales '!AJ9</f>
        <v>0</v>
      </c>
      <c r="EI192" s="568">
        <f>'Resultados mensuales '!AK9</f>
        <v>0</v>
      </c>
      <c r="EJ192" s="568">
        <f>'Resultados mensuales '!AL9</f>
        <v>0</v>
      </c>
    </row>
    <row r="193" spans="101:140">
      <c r="CW193" s="589" t="str">
        <f>'Resultados mensuales '!B10</f>
        <v>Seguridad social</v>
      </c>
      <c r="CX193" s="568">
        <f>'Resultados mensuales '!C10</f>
        <v>0</v>
      </c>
      <c r="CY193" s="568">
        <f>'Resultados mensuales '!D10</f>
        <v>0</v>
      </c>
      <c r="CZ193" s="568">
        <f>'Resultados mensuales '!E10</f>
        <v>0</v>
      </c>
      <c r="DA193" s="568">
        <f>'Resultados mensuales '!F10</f>
        <v>0</v>
      </c>
      <c r="DB193" s="568">
        <f>'Resultados mensuales '!G10</f>
        <v>0</v>
      </c>
      <c r="DC193" s="568">
        <f>'Resultados mensuales '!H10</f>
        <v>0</v>
      </c>
      <c r="DD193" s="589" t="str">
        <f t="shared" si="14"/>
        <v>Seguridad social</v>
      </c>
      <c r="DE193" s="568">
        <f>'Resultados mensuales '!I10</f>
        <v>0</v>
      </c>
      <c r="DF193" s="568">
        <f>'Resultados mensuales '!J10</f>
        <v>0</v>
      </c>
      <c r="DG193" s="568">
        <f>'Resultados mensuales '!K10</f>
        <v>0</v>
      </c>
      <c r="DH193" s="568">
        <f>'Resultados mensuales '!L10</f>
        <v>0</v>
      </c>
      <c r="DI193" s="568">
        <f>'Resultados mensuales '!M10</f>
        <v>0</v>
      </c>
      <c r="DJ193" s="568">
        <f>'Resultados mensuales '!N10</f>
        <v>0</v>
      </c>
      <c r="DK193" s="589" t="str">
        <f t="shared" si="13"/>
        <v>Seguridad social</v>
      </c>
      <c r="DL193" s="568">
        <f>'Resultados mensuales '!O10</f>
        <v>0</v>
      </c>
      <c r="DM193" s="568">
        <f>'Resultados mensuales '!P10</f>
        <v>0</v>
      </c>
      <c r="DN193" s="568">
        <f>'Resultados mensuales '!Q10</f>
        <v>0</v>
      </c>
      <c r="DO193" s="568">
        <f>'Resultados mensuales '!R10</f>
        <v>0</v>
      </c>
      <c r="DP193" s="568">
        <f>'Resultados mensuales '!S10</f>
        <v>0</v>
      </c>
      <c r="DQ193" s="568">
        <f>'Resultados mensuales '!T10</f>
        <v>0</v>
      </c>
      <c r="DR193" s="568">
        <f>'Resultados mensuales '!U10</f>
        <v>0</v>
      </c>
      <c r="DS193" s="568">
        <f>'Resultados mensuales '!V10</f>
        <v>0</v>
      </c>
      <c r="DT193" s="568">
        <f>'Resultados mensuales '!W10</f>
        <v>0</v>
      </c>
      <c r="DU193" s="568">
        <f>'Resultados mensuales '!X10</f>
        <v>0</v>
      </c>
      <c r="DV193" s="568">
        <f>'Resultados mensuales '!Y10</f>
        <v>0</v>
      </c>
      <c r="DW193" s="568">
        <f>'Resultados mensuales '!Z10</f>
        <v>0</v>
      </c>
      <c r="DX193" s="589" t="str">
        <f t="shared" si="15"/>
        <v>Seguridad social</v>
      </c>
      <c r="DY193" s="568">
        <f>'Resultados mensuales '!AA10</f>
        <v>0</v>
      </c>
      <c r="DZ193" s="568">
        <f>'Resultados mensuales '!AB10</f>
        <v>0</v>
      </c>
      <c r="EA193" s="568">
        <f>'Resultados mensuales '!AC10</f>
        <v>0</v>
      </c>
      <c r="EB193" s="568">
        <f>'Resultados mensuales '!AD10</f>
        <v>0</v>
      </c>
      <c r="EC193" s="568">
        <f>'Resultados mensuales '!AE10</f>
        <v>0</v>
      </c>
      <c r="ED193" s="568">
        <f>'Resultados mensuales '!AF10</f>
        <v>0</v>
      </c>
      <c r="EE193" s="568">
        <f>'Resultados mensuales '!AG10</f>
        <v>0</v>
      </c>
      <c r="EF193" s="568">
        <f>'Resultados mensuales '!AH10</f>
        <v>0</v>
      </c>
      <c r="EG193" s="568">
        <f>'Resultados mensuales '!AI10</f>
        <v>0</v>
      </c>
      <c r="EH193" s="568">
        <f>'Resultados mensuales '!AJ10</f>
        <v>0</v>
      </c>
      <c r="EI193" s="568">
        <f>'Resultados mensuales '!AK10</f>
        <v>0</v>
      </c>
      <c r="EJ193" s="568">
        <f>'Resultados mensuales '!AL10</f>
        <v>0</v>
      </c>
    </row>
    <row r="194" spans="101:140">
      <c r="CW194" s="589" t="str">
        <f>'Resultados mensuales '!B11</f>
        <v>Alquiler</v>
      </c>
      <c r="CX194" s="568">
        <f>'Resultados mensuales '!C11</f>
        <v>0</v>
      </c>
      <c r="CY194" s="568">
        <f>'Resultados mensuales '!D11</f>
        <v>0</v>
      </c>
      <c r="CZ194" s="568">
        <f>'Resultados mensuales '!E11</f>
        <v>0</v>
      </c>
      <c r="DA194" s="568">
        <f>'Resultados mensuales '!F11</f>
        <v>0</v>
      </c>
      <c r="DB194" s="568">
        <f>'Resultados mensuales '!G11</f>
        <v>0</v>
      </c>
      <c r="DC194" s="568">
        <f>'Resultados mensuales '!H11</f>
        <v>0</v>
      </c>
      <c r="DD194" s="589" t="str">
        <f t="shared" si="14"/>
        <v>Alquiler</v>
      </c>
      <c r="DE194" s="568">
        <f>'Resultados mensuales '!I11</f>
        <v>0</v>
      </c>
      <c r="DF194" s="568">
        <f>'Resultados mensuales '!J11</f>
        <v>0</v>
      </c>
      <c r="DG194" s="568">
        <f>'Resultados mensuales '!K11</f>
        <v>0</v>
      </c>
      <c r="DH194" s="568">
        <f>'Resultados mensuales '!L11</f>
        <v>0</v>
      </c>
      <c r="DI194" s="568">
        <f>'Resultados mensuales '!M11</f>
        <v>0</v>
      </c>
      <c r="DJ194" s="568">
        <f>'Resultados mensuales '!N11</f>
        <v>0</v>
      </c>
      <c r="DK194" s="589" t="str">
        <f t="shared" si="13"/>
        <v>Alquiler</v>
      </c>
      <c r="DL194" s="568">
        <f>'Resultados mensuales '!O11</f>
        <v>0</v>
      </c>
      <c r="DM194" s="568">
        <f>'Resultados mensuales '!P11</f>
        <v>0</v>
      </c>
      <c r="DN194" s="568">
        <f>'Resultados mensuales '!Q11</f>
        <v>0</v>
      </c>
      <c r="DO194" s="568">
        <f>'Resultados mensuales '!R11</f>
        <v>0</v>
      </c>
      <c r="DP194" s="568">
        <f>'Resultados mensuales '!S11</f>
        <v>0</v>
      </c>
      <c r="DQ194" s="568">
        <f>'Resultados mensuales '!T11</f>
        <v>0</v>
      </c>
      <c r="DR194" s="568">
        <f>'Resultados mensuales '!U11</f>
        <v>0</v>
      </c>
      <c r="DS194" s="568">
        <f>'Resultados mensuales '!V11</f>
        <v>0</v>
      </c>
      <c r="DT194" s="568">
        <f>'Resultados mensuales '!W11</f>
        <v>0</v>
      </c>
      <c r="DU194" s="568">
        <f>'Resultados mensuales '!X11</f>
        <v>0</v>
      </c>
      <c r="DV194" s="568">
        <f>'Resultados mensuales '!Y11</f>
        <v>0</v>
      </c>
      <c r="DW194" s="568">
        <f>'Resultados mensuales '!Z11</f>
        <v>0</v>
      </c>
      <c r="DX194" s="589" t="str">
        <f t="shared" si="15"/>
        <v>Alquiler</v>
      </c>
      <c r="DY194" s="568">
        <f>'Resultados mensuales '!AA11</f>
        <v>0</v>
      </c>
      <c r="DZ194" s="568">
        <f>'Resultados mensuales '!AB11</f>
        <v>0</v>
      </c>
      <c r="EA194" s="568">
        <f>'Resultados mensuales '!AC11</f>
        <v>0</v>
      </c>
      <c r="EB194" s="568">
        <f>'Resultados mensuales '!AD11</f>
        <v>0</v>
      </c>
      <c r="EC194" s="568">
        <f>'Resultados mensuales '!AE11</f>
        <v>0</v>
      </c>
      <c r="ED194" s="568">
        <f>'Resultados mensuales '!AF11</f>
        <v>0</v>
      </c>
      <c r="EE194" s="568">
        <f>'Resultados mensuales '!AG11</f>
        <v>0</v>
      </c>
      <c r="EF194" s="568">
        <f>'Resultados mensuales '!AH11</f>
        <v>0</v>
      </c>
      <c r="EG194" s="568">
        <f>'Resultados mensuales '!AI11</f>
        <v>0</v>
      </c>
      <c r="EH194" s="568">
        <f>'Resultados mensuales '!AJ11</f>
        <v>0</v>
      </c>
      <c r="EI194" s="568">
        <f>'Resultados mensuales '!AK11</f>
        <v>0</v>
      </c>
      <c r="EJ194" s="568">
        <f>'Resultados mensuales '!AL11</f>
        <v>0</v>
      </c>
    </row>
    <row r="195" spans="101:140">
      <c r="CW195" s="589" t="str">
        <f>'Resultados mensuales '!B12</f>
        <v>Publicidad</v>
      </c>
      <c r="CX195" s="568">
        <f>'Resultados mensuales '!C12</f>
        <v>0</v>
      </c>
      <c r="CY195" s="568">
        <f>'Resultados mensuales '!D12</f>
        <v>0</v>
      </c>
      <c r="CZ195" s="568">
        <f>'Resultados mensuales '!E12</f>
        <v>0</v>
      </c>
      <c r="DA195" s="568">
        <f>'Resultados mensuales '!F12</f>
        <v>0</v>
      </c>
      <c r="DB195" s="568">
        <f>'Resultados mensuales '!G12</f>
        <v>0</v>
      </c>
      <c r="DC195" s="568">
        <f>'Resultados mensuales '!H12</f>
        <v>0</v>
      </c>
      <c r="DD195" s="589" t="str">
        <f t="shared" si="14"/>
        <v>Publicidad</v>
      </c>
      <c r="DE195" s="568">
        <f>'Resultados mensuales '!I12</f>
        <v>0</v>
      </c>
      <c r="DF195" s="568">
        <f>'Resultados mensuales '!J12</f>
        <v>0</v>
      </c>
      <c r="DG195" s="568">
        <f>'Resultados mensuales '!K12</f>
        <v>0</v>
      </c>
      <c r="DH195" s="568">
        <f>'Resultados mensuales '!L12</f>
        <v>0</v>
      </c>
      <c r="DI195" s="568">
        <f>'Resultados mensuales '!M12</f>
        <v>0</v>
      </c>
      <c r="DJ195" s="568">
        <f>'Resultados mensuales '!N12</f>
        <v>0</v>
      </c>
      <c r="DK195" s="589" t="str">
        <f t="shared" si="13"/>
        <v>Publicidad</v>
      </c>
      <c r="DL195" s="568">
        <f>'Resultados mensuales '!O12</f>
        <v>0</v>
      </c>
      <c r="DM195" s="568">
        <f>'Resultados mensuales '!P12</f>
        <v>0</v>
      </c>
      <c r="DN195" s="568">
        <f>'Resultados mensuales '!Q12</f>
        <v>0</v>
      </c>
      <c r="DO195" s="568">
        <f>'Resultados mensuales '!R12</f>
        <v>0</v>
      </c>
      <c r="DP195" s="568">
        <f>'Resultados mensuales '!S12</f>
        <v>0</v>
      </c>
      <c r="DQ195" s="568">
        <f>'Resultados mensuales '!T12</f>
        <v>0</v>
      </c>
      <c r="DR195" s="568">
        <f>'Resultados mensuales '!U12</f>
        <v>0</v>
      </c>
      <c r="DS195" s="568">
        <f>'Resultados mensuales '!V12</f>
        <v>0</v>
      </c>
      <c r="DT195" s="568">
        <f>'Resultados mensuales '!W12</f>
        <v>0</v>
      </c>
      <c r="DU195" s="568">
        <f>'Resultados mensuales '!X12</f>
        <v>0</v>
      </c>
      <c r="DV195" s="568">
        <f>'Resultados mensuales '!Y12</f>
        <v>0</v>
      </c>
      <c r="DW195" s="568">
        <f>'Resultados mensuales '!Z12</f>
        <v>0</v>
      </c>
      <c r="DX195" s="589" t="str">
        <f t="shared" si="15"/>
        <v>Publicidad</v>
      </c>
      <c r="DY195" s="568">
        <f>'Resultados mensuales '!AA12</f>
        <v>0</v>
      </c>
      <c r="DZ195" s="568">
        <f>'Resultados mensuales '!AB12</f>
        <v>0</v>
      </c>
      <c r="EA195" s="568">
        <f>'Resultados mensuales '!AC12</f>
        <v>0</v>
      </c>
      <c r="EB195" s="568">
        <f>'Resultados mensuales '!AD12</f>
        <v>0</v>
      </c>
      <c r="EC195" s="568">
        <f>'Resultados mensuales '!AE12</f>
        <v>0</v>
      </c>
      <c r="ED195" s="568">
        <f>'Resultados mensuales '!AF12</f>
        <v>0</v>
      </c>
      <c r="EE195" s="568">
        <f>'Resultados mensuales '!AG12</f>
        <v>0</v>
      </c>
      <c r="EF195" s="568">
        <f>'Resultados mensuales '!AH12</f>
        <v>0</v>
      </c>
      <c r="EG195" s="568">
        <f>'Resultados mensuales '!AI12</f>
        <v>0</v>
      </c>
      <c r="EH195" s="568">
        <f>'Resultados mensuales '!AJ12</f>
        <v>0</v>
      </c>
      <c r="EI195" s="568">
        <f>'Resultados mensuales '!AK12</f>
        <v>0</v>
      </c>
      <c r="EJ195" s="568">
        <f>'Resultados mensuales '!AL12</f>
        <v>0</v>
      </c>
    </row>
    <row r="196" spans="101:140" ht="31.5">
      <c r="CW196" s="589" t="str">
        <f>'Resultados mensuales '!B13</f>
        <v>Suministros (electricidad, agua y teléfono)</v>
      </c>
      <c r="CX196" s="568">
        <f>'Resultados mensuales '!C13</f>
        <v>0</v>
      </c>
      <c r="CY196" s="568">
        <f>'Resultados mensuales '!D13</f>
        <v>0</v>
      </c>
      <c r="CZ196" s="568">
        <f>'Resultados mensuales '!E13</f>
        <v>0</v>
      </c>
      <c r="DA196" s="568">
        <f>'Resultados mensuales '!F13</f>
        <v>0</v>
      </c>
      <c r="DB196" s="568">
        <f>'Resultados mensuales '!G13</f>
        <v>0</v>
      </c>
      <c r="DC196" s="568">
        <f>'Resultados mensuales '!H13</f>
        <v>0</v>
      </c>
      <c r="DD196" s="589" t="str">
        <f t="shared" si="14"/>
        <v>Suministros (electricidad, agua y teléfono)</v>
      </c>
      <c r="DE196" s="568">
        <f>'Resultados mensuales '!I13</f>
        <v>0</v>
      </c>
      <c r="DF196" s="568">
        <f>'Resultados mensuales '!J13</f>
        <v>0</v>
      </c>
      <c r="DG196" s="568">
        <f>'Resultados mensuales '!K13</f>
        <v>0</v>
      </c>
      <c r="DH196" s="568">
        <f>'Resultados mensuales '!L13</f>
        <v>0</v>
      </c>
      <c r="DI196" s="568">
        <f>'Resultados mensuales '!M13</f>
        <v>0</v>
      </c>
      <c r="DJ196" s="568">
        <f>'Resultados mensuales '!N13</f>
        <v>0</v>
      </c>
      <c r="DK196" s="589" t="str">
        <f t="shared" si="13"/>
        <v>Suministros (electricidad, agua y teléfono)</v>
      </c>
      <c r="DL196" s="568">
        <f>'Resultados mensuales '!O13</f>
        <v>0</v>
      </c>
      <c r="DM196" s="568">
        <f>'Resultados mensuales '!P13</f>
        <v>0</v>
      </c>
      <c r="DN196" s="568">
        <f>'Resultados mensuales '!Q13</f>
        <v>0</v>
      </c>
      <c r="DO196" s="568">
        <f>'Resultados mensuales '!R13</f>
        <v>0</v>
      </c>
      <c r="DP196" s="568">
        <f>'Resultados mensuales '!S13</f>
        <v>0</v>
      </c>
      <c r="DQ196" s="568">
        <f>'Resultados mensuales '!T13</f>
        <v>0</v>
      </c>
      <c r="DR196" s="568">
        <f>'Resultados mensuales '!U13</f>
        <v>0</v>
      </c>
      <c r="DS196" s="568">
        <f>'Resultados mensuales '!V13</f>
        <v>0</v>
      </c>
      <c r="DT196" s="568">
        <f>'Resultados mensuales '!W13</f>
        <v>0</v>
      </c>
      <c r="DU196" s="568">
        <f>'Resultados mensuales '!X13</f>
        <v>0</v>
      </c>
      <c r="DV196" s="568">
        <f>'Resultados mensuales '!Y13</f>
        <v>0</v>
      </c>
      <c r="DW196" s="568">
        <f>'Resultados mensuales '!Z13</f>
        <v>0</v>
      </c>
      <c r="DX196" s="589" t="str">
        <f t="shared" si="15"/>
        <v>Suministros (electricidad, agua y teléfono)</v>
      </c>
      <c r="DY196" s="568">
        <f>'Resultados mensuales '!AA13</f>
        <v>0</v>
      </c>
      <c r="DZ196" s="568">
        <f>'Resultados mensuales '!AB13</f>
        <v>0</v>
      </c>
      <c r="EA196" s="568">
        <f>'Resultados mensuales '!AC13</f>
        <v>0</v>
      </c>
      <c r="EB196" s="568">
        <f>'Resultados mensuales '!AD13</f>
        <v>0</v>
      </c>
      <c r="EC196" s="568">
        <f>'Resultados mensuales '!AE13</f>
        <v>0</v>
      </c>
      <c r="ED196" s="568">
        <f>'Resultados mensuales '!AF13</f>
        <v>0</v>
      </c>
      <c r="EE196" s="568">
        <f>'Resultados mensuales '!AG13</f>
        <v>0</v>
      </c>
      <c r="EF196" s="568">
        <f>'Resultados mensuales '!AH13</f>
        <v>0</v>
      </c>
      <c r="EG196" s="568">
        <f>'Resultados mensuales '!AI13</f>
        <v>0</v>
      </c>
      <c r="EH196" s="568">
        <f>'Resultados mensuales '!AJ13</f>
        <v>0</v>
      </c>
      <c r="EI196" s="568">
        <f>'Resultados mensuales '!AK13</f>
        <v>0</v>
      </c>
      <c r="EJ196" s="568">
        <f>'Resultados mensuales '!AL13</f>
        <v>0</v>
      </c>
    </row>
    <row r="197" spans="101:140" ht="31.5">
      <c r="CW197" s="589" t="str">
        <f>'Resultados mensuales '!B14</f>
        <v>Honorarios profesionales (asesoría, abogados)</v>
      </c>
      <c r="CX197" s="568">
        <f>'Resultados mensuales '!C14</f>
        <v>0</v>
      </c>
      <c r="CY197" s="568">
        <f>'Resultados mensuales '!D14</f>
        <v>0</v>
      </c>
      <c r="CZ197" s="568">
        <f>'Resultados mensuales '!E14</f>
        <v>0</v>
      </c>
      <c r="DA197" s="568">
        <f>'Resultados mensuales '!F14</f>
        <v>0</v>
      </c>
      <c r="DB197" s="568">
        <f>'Resultados mensuales '!G14</f>
        <v>0</v>
      </c>
      <c r="DC197" s="568">
        <f>'Resultados mensuales '!H14</f>
        <v>0</v>
      </c>
      <c r="DD197" s="589" t="str">
        <f t="shared" si="14"/>
        <v>Honorarios profesionales (asesoría, abogados)</v>
      </c>
      <c r="DE197" s="568">
        <f>'Resultados mensuales '!I14</f>
        <v>0</v>
      </c>
      <c r="DF197" s="568">
        <f>'Resultados mensuales '!J14</f>
        <v>0</v>
      </c>
      <c r="DG197" s="568">
        <f>'Resultados mensuales '!K14</f>
        <v>0</v>
      </c>
      <c r="DH197" s="568">
        <f>'Resultados mensuales '!L14</f>
        <v>0</v>
      </c>
      <c r="DI197" s="568">
        <f>'Resultados mensuales '!M14</f>
        <v>0</v>
      </c>
      <c r="DJ197" s="568">
        <f>'Resultados mensuales '!N14</f>
        <v>0</v>
      </c>
      <c r="DK197" s="589" t="str">
        <f t="shared" si="13"/>
        <v>Honorarios profesionales (asesoría, abogados)</v>
      </c>
      <c r="DL197" s="568">
        <f>'Resultados mensuales '!O14</f>
        <v>0</v>
      </c>
      <c r="DM197" s="568">
        <f>'Resultados mensuales '!P14</f>
        <v>0</v>
      </c>
      <c r="DN197" s="568">
        <f>'Resultados mensuales '!Q14</f>
        <v>0</v>
      </c>
      <c r="DO197" s="568">
        <f>'Resultados mensuales '!R14</f>
        <v>0</v>
      </c>
      <c r="DP197" s="568">
        <f>'Resultados mensuales '!S14</f>
        <v>0</v>
      </c>
      <c r="DQ197" s="568">
        <f>'Resultados mensuales '!T14</f>
        <v>0</v>
      </c>
      <c r="DR197" s="568">
        <f>'Resultados mensuales '!U14</f>
        <v>0</v>
      </c>
      <c r="DS197" s="568">
        <f>'Resultados mensuales '!V14</f>
        <v>0</v>
      </c>
      <c r="DT197" s="568">
        <f>'Resultados mensuales '!W14</f>
        <v>0</v>
      </c>
      <c r="DU197" s="568">
        <f>'Resultados mensuales '!X14</f>
        <v>0</v>
      </c>
      <c r="DV197" s="568">
        <f>'Resultados mensuales '!Y14</f>
        <v>0</v>
      </c>
      <c r="DW197" s="568">
        <f>'Resultados mensuales '!Z14</f>
        <v>0</v>
      </c>
      <c r="DX197" s="589" t="str">
        <f t="shared" si="15"/>
        <v>Honorarios profesionales (asesoría, abogados)</v>
      </c>
      <c r="DY197" s="568">
        <f>'Resultados mensuales '!AA14</f>
        <v>0</v>
      </c>
      <c r="DZ197" s="568">
        <f>'Resultados mensuales '!AB14</f>
        <v>0</v>
      </c>
      <c r="EA197" s="568">
        <f>'Resultados mensuales '!AC14</f>
        <v>0</v>
      </c>
      <c r="EB197" s="568">
        <f>'Resultados mensuales '!AD14</f>
        <v>0</v>
      </c>
      <c r="EC197" s="568">
        <f>'Resultados mensuales '!AE14</f>
        <v>0</v>
      </c>
      <c r="ED197" s="568">
        <f>'Resultados mensuales '!AF14</f>
        <v>0</v>
      </c>
      <c r="EE197" s="568">
        <f>'Resultados mensuales '!AG14</f>
        <v>0</v>
      </c>
      <c r="EF197" s="568">
        <f>'Resultados mensuales '!AH14</f>
        <v>0</v>
      </c>
      <c r="EG197" s="568">
        <f>'Resultados mensuales '!AI14</f>
        <v>0</v>
      </c>
      <c r="EH197" s="568">
        <f>'Resultados mensuales '!AJ14</f>
        <v>0</v>
      </c>
      <c r="EI197" s="568">
        <f>'Resultados mensuales '!AK14</f>
        <v>0</v>
      </c>
      <c r="EJ197" s="568">
        <f>'Resultados mensuales '!AL14</f>
        <v>0</v>
      </c>
    </row>
    <row r="198" spans="101:140">
      <c r="CW198" s="589" t="s">
        <v>320</v>
      </c>
      <c r="CX198" s="568">
        <f>SUM('Resultados mensuales '!C15:C29)</f>
        <v>0</v>
      </c>
      <c r="CY198" s="568">
        <f>SUM('Resultados mensuales '!D15:D29)</f>
        <v>0</v>
      </c>
      <c r="CZ198" s="568">
        <f>SUM('Resultados mensuales '!E15:E29)</f>
        <v>0</v>
      </c>
      <c r="DA198" s="568">
        <f>SUM('Resultados mensuales '!F15:F29)</f>
        <v>0</v>
      </c>
      <c r="DB198" s="568">
        <f>SUM('Resultados mensuales '!G15:G29)</f>
        <v>0</v>
      </c>
      <c r="DC198" s="568">
        <f>SUM('Resultados mensuales '!H15:H29)</f>
        <v>0</v>
      </c>
      <c r="DD198" s="589" t="str">
        <f t="shared" si="14"/>
        <v>Otros gastos fijos</v>
      </c>
      <c r="DE198" s="568">
        <f>SUM('Resultados mensuales '!I15:I29)</f>
        <v>0</v>
      </c>
      <c r="DF198" s="568">
        <f>SUM('Resultados mensuales '!J15:J29)</f>
        <v>0</v>
      </c>
      <c r="DG198" s="568">
        <f>SUM('Resultados mensuales '!K15:K29)</f>
        <v>0</v>
      </c>
      <c r="DH198" s="568">
        <f>SUM('Resultados mensuales '!L15:L29)</f>
        <v>0</v>
      </c>
      <c r="DI198" s="568">
        <f>SUM('Resultados mensuales '!M15:M29)</f>
        <v>0</v>
      </c>
      <c r="DJ198" s="568">
        <f>SUM('Resultados mensuales '!N15:N29)</f>
        <v>0</v>
      </c>
      <c r="DK198" s="589" t="str">
        <f t="shared" si="13"/>
        <v>Otros gastos fijos</v>
      </c>
      <c r="DL198" s="568">
        <f>SUM('Resultados mensuales '!O15:O29)</f>
        <v>0</v>
      </c>
      <c r="DM198" s="568">
        <f>SUM('Resultados mensuales '!P15:P29)</f>
        <v>0</v>
      </c>
      <c r="DN198" s="568">
        <f>SUM('Resultados mensuales '!Q15:Q29)</f>
        <v>0</v>
      </c>
      <c r="DO198" s="568">
        <f>SUM('Resultados mensuales '!R15:R29)</f>
        <v>0</v>
      </c>
      <c r="DP198" s="568">
        <f>SUM('Resultados mensuales '!S15:S29)</f>
        <v>0</v>
      </c>
      <c r="DQ198" s="568">
        <f>SUM('Resultados mensuales '!T15:T29)</f>
        <v>0</v>
      </c>
      <c r="DR198" s="568">
        <f>SUM('Resultados mensuales '!U15:U29)</f>
        <v>0</v>
      </c>
      <c r="DS198" s="568">
        <f>SUM('Resultados mensuales '!V15:V29)</f>
        <v>0</v>
      </c>
      <c r="DT198" s="568">
        <f>SUM('Resultados mensuales '!W15:W29)</f>
        <v>0</v>
      </c>
      <c r="DU198" s="568">
        <f>SUM('Resultados mensuales '!X15:X29)</f>
        <v>0</v>
      </c>
      <c r="DV198" s="568">
        <f>SUM('Resultados mensuales '!Y15:Y29)</f>
        <v>0</v>
      </c>
      <c r="DW198" s="568">
        <f>SUM('Resultados mensuales '!Z15:Z29)</f>
        <v>0</v>
      </c>
      <c r="DX198" s="589" t="str">
        <f t="shared" si="15"/>
        <v>Otros gastos fijos</v>
      </c>
      <c r="DY198" s="568">
        <f>SUM('Resultados mensuales '!AA15:AA29)</f>
        <v>0</v>
      </c>
      <c r="DZ198" s="568">
        <f>SUM('Resultados mensuales '!AB15:AB29)</f>
        <v>0</v>
      </c>
      <c r="EA198" s="568">
        <f>SUM('Resultados mensuales '!AC15:AC29)</f>
        <v>0</v>
      </c>
      <c r="EB198" s="568">
        <f>SUM('Resultados mensuales '!AD15:AD29)</f>
        <v>0</v>
      </c>
      <c r="EC198" s="568">
        <f>SUM('Resultados mensuales '!AE15:AE29)</f>
        <v>0</v>
      </c>
      <c r="ED198" s="568">
        <f>SUM('Resultados mensuales '!AF15:AF29)</f>
        <v>0</v>
      </c>
      <c r="EE198" s="568">
        <f>SUM('Resultados mensuales '!AG15:AG29)</f>
        <v>0</v>
      </c>
      <c r="EF198" s="568">
        <f>SUM('Resultados mensuales '!AH15:AH29)</f>
        <v>0</v>
      </c>
      <c r="EG198" s="568">
        <f>SUM('Resultados mensuales '!AI15:AI29)</f>
        <v>0</v>
      </c>
      <c r="EH198" s="568">
        <f>SUM('Resultados mensuales '!AJ15:AJ29)</f>
        <v>0</v>
      </c>
      <c r="EI198" s="568">
        <f>SUM('Resultados mensuales '!AK15:AK29)</f>
        <v>0</v>
      </c>
      <c r="EJ198" s="568">
        <f>SUM('Resultados mensuales '!AL15:AL29)</f>
        <v>0</v>
      </c>
    </row>
    <row r="199" spans="101:140">
      <c r="CW199" s="572" t="str">
        <f>'Resultados mensuales '!B30</f>
        <v>Amortizaciones</v>
      </c>
      <c r="CX199" s="568">
        <f ca="1">'Resultados mensuales '!C30</f>
        <v>0</v>
      </c>
      <c r="CY199" s="568">
        <f ca="1">'Resultados mensuales '!D30</f>
        <v>0</v>
      </c>
      <c r="CZ199" s="568">
        <f ca="1">'Resultados mensuales '!E30</f>
        <v>0</v>
      </c>
      <c r="DA199" s="568">
        <f ca="1">'Resultados mensuales '!F30</f>
        <v>0</v>
      </c>
      <c r="DB199" s="568">
        <f ca="1">'Resultados mensuales '!G30</f>
        <v>0</v>
      </c>
      <c r="DC199" s="568">
        <f ca="1">'Resultados mensuales '!H30</f>
        <v>0</v>
      </c>
      <c r="DD199" s="572" t="str">
        <f t="shared" si="14"/>
        <v>Amortizaciones</v>
      </c>
      <c r="DE199" s="568">
        <f ca="1">'Resultados mensuales '!I30</f>
        <v>0</v>
      </c>
      <c r="DF199" s="568">
        <f ca="1">'Resultados mensuales '!J30</f>
        <v>0</v>
      </c>
      <c r="DG199" s="568">
        <f ca="1">'Resultados mensuales '!K30</f>
        <v>0</v>
      </c>
      <c r="DH199" s="568">
        <f ca="1">'Resultados mensuales '!L30</f>
        <v>0</v>
      </c>
      <c r="DI199" s="568">
        <f ca="1">'Resultados mensuales '!M30</f>
        <v>0</v>
      </c>
      <c r="DJ199" s="568">
        <f ca="1">'Resultados mensuales '!N30</f>
        <v>0</v>
      </c>
      <c r="DK199" s="572" t="str">
        <f t="shared" si="13"/>
        <v>Amortizaciones</v>
      </c>
      <c r="DL199" s="568">
        <f ca="1">'Resultados mensuales '!O30</f>
        <v>0</v>
      </c>
      <c r="DM199" s="568">
        <f ca="1">'Resultados mensuales '!P30</f>
        <v>0</v>
      </c>
      <c r="DN199" s="568">
        <f ca="1">'Resultados mensuales '!Q30</f>
        <v>0</v>
      </c>
      <c r="DO199" s="568">
        <f ca="1">'Resultados mensuales '!R30</f>
        <v>0</v>
      </c>
      <c r="DP199" s="568">
        <f ca="1">'Resultados mensuales '!S30</f>
        <v>0</v>
      </c>
      <c r="DQ199" s="568">
        <f ca="1">'Resultados mensuales '!T30</f>
        <v>0</v>
      </c>
      <c r="DR199" s="568">
        <f ca="1">'Resultados mensuales '!U30</f>
        <v>0</v>
      </c>
      <c r="DS199" s="568">
        <f ca="1">'Resultados mensuales '!V30</f>
        <v>0</v>
      </c>
      <c r="DT199" s="568">
        <f ca="1">'Resultados mensuales '!W30</f>
        <v>0</v>
      </c>
      <c r="DU199" s="568">
        <f ca="1">'Resultados mensuales '!X30</f>
        <v>0</v>
      </c>
      <c r="DV199" s="568">
        <f ca="1">'Resultados mensuales '!Y30</f>
        <v>0</v>
      </c>
      <c r="DW199" s="568">
        <f ca="1">'Resultados mensuales '!Z30</f>
        <v>0</v>
      </c>
      <c r="DX199" s="572" t="str">
        <f t="shared" si="15"/>
        <v>Amortizaciones</v>
      </c>
      <c r="DY199" s="568">
        <f ca="1">'Resultados mensuales '!AA30</f>
        <v>0</v>
      </c>
      <c r="DZ199" s="568">
        <f ca="1">'Resultados mensuales '!AB30</f>
        <v>0</v>
      </c>
      <c r="EA199" s="568">
        <f ca="1">'Resultados mensuales '!AC30</f>
        <v>0</v>
      </c>
      <c r="EB199" s="568">
        <f ca="1">'Resultados mensuales '!AD30</f>
        <v>0</v>
      </c>
      <c r="EC199" s="568">
        <f ca="1">'Resultados mensuales '!AE30</f>
        <v>0</v>
      </c>
      <c r="ED199" s="568">
        <f ca="1">'Resultados mensuales '!AF30</f>
        <v>0</v>
      </c>
      <c r="EE199" s="568">
        <f ca="1">'Resultados mensuales '!AG30</f>
        <v>0</v>
      </c>
      <c r="EF199" s="568">
        <f ca="1">'Resultados mensuales '!AH30</f>
        <v>0</v>
      </c>
      <c r="EG199" s="568">
        <f ca="1">'Resultados mensuales '!AI30</f>
        <v>0</v>
      </c>
      <c r="EH199" s="568">
        <f ca="1">'Resultados mensuales '!AJ30</f>
        <v>0</v>
      </c>
      <c r="EI199" s="568">
        <f ca="1">'Resultados mensuales '!AK30</f>
        <v>0</v>
      </c>
      <c r="EJ199" s="568">
        <f ca="1">'Resultados mensuales '!AL30</f>
        <v>0</v>
      </c>
    </row>
    <row r="200" spans="101:140">
      <c r="CW200" s="572" t="str">
        <f>'Resultados mensuales '!B31</f>
        <v>Provisiones</v>
      </c>
      <c r="CX200" s="568">
        <f>'Resultados mensuales '!C31</f>
        <v>0</v>
      </c>
      <c r="CY200" s="568">
        <f>'Resultados mensuales '!D31</f>
        <v>0</v>
      </c>
      <c r="CZ200" s="568">
        <f>'Resultados mensuales '!E31</f>
        <v>0</v>
      </c>
      <c r="DA200" s="568">
        <f>'Resultados mensuales '!F31</f>
        <v>0</v>
      </c>
      <c r="DB200" s="568">
        <f>'Resultados mensuales '!G31</f>
        <v>0</v>
      </c>
      <c r="DC200" s="568">
        <f>'Resultados mensuales '!H31</f>
        <v>0</v>
      </c>
      <c r="DD200" s="572" t="str">
        <f t="shared" si="14"/>
        <v>Provisiones</v>
      </c>
      <c r="DE200" s="568">
        <f>'Resultados mensuales '!I31</f>
        <v>0</v>
      </c>
      <c r="DF200" s="568">
        <f>'Resultados mensuales '!J31</f>
        <v>0</v>
      </c>
      <c r="DG200" s="568">
        <f>'Resultados mensuales '!K31</f>
        <v>0</v>
      </c>
      <c r="DH200" s="568">
        <f>'Resultados mensuales '!L31</f>
        <v>0</v>
      </c>
      <c r="DI200" s="568">
        <f>'Resultados mensuales '!M31</f>
        <v>0</v>
      </c>
      <c r="DJ200" s="568">
        <f>'Resultados mensuales '!N31</f>
        <v>0</v>
      </c>
      <c r="DK200" s="572" t="str">
        <f t="shared" si="13"/>
        <v>Provisiones</v>
      </c>
      <c r="DL200" s="568">
        <f>'Resultados mensuales '!O31</f>
        <v>0</v>
      </c>
      <c r="DM200" s="568">
        <f>'Resultados mensuales '!P31</f>
        <v>0</v>
      </c>
      <c r="DN200" s="568">
        <f>'Resultados mensuales '!Q31</f>
        <v>0</v>
      </c>
      <c r="DO200" s="568">
        <f>'Resultados mensuales '!R31</f>
        <v>0</v>
      </c>
      <c r="DP200" s="568">
        <f>'Resultados mensuales '!S31</f>
        <v>0</v>
      </c>
      <c r="DQ200" s="568">
        <f>'Resultados mensuales '!T31</f>
        <v>0</v>
      </c>
      <c r="DR200" s="568">
        <f>'Resultados mensuales '!U31</f>
        <v>0</v>
      </c>
      <c r="DS200" s="568">
        <f>'Resultados mensuales '!V31</f>
        <v>0</v>
      </c>
      <c r="DT200" s="568">
        <f>'Resultados mensuales '!W31</f>
        <v>0</v>
      </c>
      <c r="DU200" s="568">
        <f>'Resultados mensuales '!X31</f>
        <v>0</v>
      </c>
      <c r="DV200" s="568">
        <f>'Resultados mensuales '!Y31</f>
        <v>0</v>
      </c>
      <c r="DW200" s="568">
        <f>'Resultados mensuales '!Z31</f>
        <v>0</v>
      </c>
      <c r="DX200" s="572" t="str">
        <f t="shared" si="15"/>
        <v>Provisiones</v>
      </c>
      <c r="DY200" s="568">
        <f>'Resultados mensuales '!AA31</f>
        <v>0</v>
      </c>
      <c r="DZ200" s="568">
        <f>'Resultados mensuales '!AB31</f>
        <v>0</v>
      </c>
      <c r="EA200" s="568">
        <f>'Resultados mensuales '!AC31</f>
        <v>0</v>
      </c>
      <c r="EB200" s="568">
        <f>'Resultados mensuales '!AD31</f>
        <v>0</v>
      </c>
      <c r="EC200" s="568">
        <f>'Resultados mensuales '!AE31</f>
        <v>0</v>
      </c>
      <c r="ED200" s="568">
        <f>'Resultados mensuales '!AF31</f>
        <v>0</v>
      </c>
      <c r="EE200" s="568">
        <f>'Resultados mensuales '!AG31</f>
        <v>0</v>
      </c>
      <c r="EF200" s="568">
        <f>'Resultados mensuales '!AH31</f>
        <v>0</v>
      </c>
      <c r="EG200" s="568">
        <f>'Resultados mensuales '!AI31</f>
        <v>0</v>
      </c>
      <c r="EH200" s="568">
        <f>'Resultados mensuales '!AJ31</f>
        <v>0</v>
      </c>
      <c r="EI200" s="568">
        <f>'Resultados mensuales '!AK31</f>
        <v>0</v>
      </c>
      <c r="EJ200" s="568">
        <f>'Resultados mensuales '!AL31</f>
        <v>0</v>
      </c>
    </row>
    <row r="201" spans="101:140">
      <c r="CW201" s="569" t="str">
        <f>'Resultados mensuales '!B32</f>
        <v>TOTAL GASTOS DE EXPLOTACIÓN</v>
      </c>
      <c r="CX201" s="568">
        <f ca="1">'Resultados mensuales '!C32</f>
        <v>0</v>
      </c>
      <c r="CY201" s="568">
        <f ca="1">'Resultados mensuales '!D32</f>
        <v>0</v>
      </c>
      <c r="CZ201" s="568">
        <f ca="1">'Resultados mensuales '!E32</f>
        <v>0</v>
      </c>
      <c r="DA201" s="568">
        <f ca="1">'Resultados mensuales '!F32</f>
        <v>0</v>
      </c>
      <c r="DB201" s="568">
        <f ca="1">'Resultados mensuales '!G32</f>
        <v>0</v>
      </c>
      <c r="DC201" s="568">
        <f ca="1">'Resultados mensuales '!H32</f>
        <v>0</v>
      </c>
      <c r="DD201" s="569" t="str">
        <f t="shared" si="14"/>
        <v>TOTAL GASTOS DE EXPLOTACIÓN</v>
      </c>
      <c r="DE201" s="568">
        <f ca="1">'Resultados mensuales '!I32</f>
        <v>0</v>
      </c>
      <c r="DF201" s="568">
        <f ca="1">'Resultados mensuales '!J32</f>
        <v>0</v>
      </c>
      <c r="DG201" s="568">
        <f ca="1">'Resultados mensuales '!K32</f>
        <v>0</v>
      </c>
      <c r="DH201" s="568">
        <f ca="1">'Resultados mensuales '!L32</f>
        <v>0</v>
      </c>
      <c r="DI201" s="568">
        <f ca="1">'Resultados mensuales '!M32</f>
        <v>0</v>
      </c>
      <c r="DJ201" s="568">
        <f ca="1">'Resultados mensuales '!N32</f>
        <v>0</v>
      </c>
      <c r="DK201" s="569" t="str">
        <f t="shared" si="13"/>
        <v>TOTAL GASTOS DE EXPLOTACIÓN</v>
      </c>
      <c r="DL201" s="568">
        <f ca="1">'Resultados mensuales '!O32</f>
        <v>0</v>
      </c>
      <c r="DM201" s="568">
        <f ca="1">'Resultados mensuales '!P32</f>
        <v>0</v>
      </c>
      <c r="DN201" s="568">
        <f ca="1">'Resultados mensuales '!Q32</f>
        <v>0</v>
      </c>
      <c r="DO201" s="568">
        <f ca="1">'Resultados mensuales '!R32</f>
        <v>0</v>
      </c>
      <c r="DP201" s="568">
        <f ca="1">'Resultados mensuales '!S32</f>
        <v>0</v>
      </c>
      <c r="DQ201" s="568">
        <f ca="1">'Resultados mensuales '!T32</f>
        <v>0</v>
      </c>
      <c r="DR201" s="568">
        <f ca="1">'Resultados mensuales '!U32</f>
        <v>0</v>
      </c>
      <c r="DS201" s="568">
        <f ca="1">'Resultados mensuales '!V32</f>
        <v>0</v>
      </c>
      <c r="DT201" s="568">
        <f ca="1">'Resultados mensuales '!W32</f>
        <v>0</v>
      </c>
      <c r="DU201" s="568">
        <f ca="1">'Resultados mensuales '!X32</f>
        <v>0</v>
      </c>
      <c r="DV201" s="568">
        <f ca="1">'Resultados mensuales '!Y32</f>
        <v>0</v>
      </c>
      <c r="DW201" s="568">
        <f ca="1">'Resultados mensuales '!Z32</f>
        <v>0</v>
      </c>
      <c r="DX201" s="569" t="str">
        <f t="shared" si="15"/>
        <v>TOTAL GASTOS DE EXPLOTACIÓN</v>
      </c>
      <c r="DY201" s="568">
        <f ca="1">'Resultados mensuales '!AA32</f>
        <v>0</v>
      </c>
      <c r="DZ201" s="568">
        <f ca="1">'Resultados mensuales '!AB32</f>
        <v>0</v>
      </c>
      <c r="EA201" s="568">
        <f ca="1">'Resultados mensuales '!AC32</f>
        <v>0</v>
      </c>
      <c r="EB201" s="568">
        <f ca="1">'Resultados mensuales '!AD32</f>
        <v>0</v>
      </c>
      <c r="EC201" s="568">
        <f ca="1">'Resultados mensuales '!AE32</f>
        <v>0</v>
      </c>
      <c r="ED201" s="568">
        <f ca="1">'Resultados mensuales '!AF32</f>
        <v>0</v>
      </c>
      <c r="EE201" s="568">
        <f ca="1">'Resultados mensuales '!AG32</f>
        <v>0</v>
      </c>
      <c r="EF201" s="568">
        <f ca="1">'Resultados mensuales '!AH32</f>
        <v>0</v>
      </c>
      <c r="EG201" s="568">
        <f ca="1">'Resultados mensuales '!AI32</f>
        <v>0</v>
      </c>
      <c r="EH201" s="568">
        <f ca="1">'Resultados mensuales '!AJ32</f>
        <v>0</v>
      </c>
      <c r="EI201" s="568">
        <f ca="1">'Resultados mensuales '!AK32</f>
        <v>0</v>
      </c>
      <c r="EJ201" s="568">
        <f ca="1">'Resultados mensuales '!AL32</f>
        <v>0</v>
      </c>
    </row>
    <row r="203" spans="101:140">
      <c r="CW203" s="569" t="str">
        <f>'Resultados mensuales '!B34</f>
        <v>RESULTADO DE EXPLOTACIÓN</v>
      </c>
      <c r="CX203" s="568">
        <f ca="1">'Resultados mensuales '!C34</f>
        <v>0</v>
      </c>
      <c r="CY203" s="568">
        <f ca="1">'Resultados mensuales '!D34</f>
        <v>0</v>
      </c>
      <c r="CZ203" s="568">
        <f ca="1">'Resultados mensuales '!E34</f>
        <v>0</v>
      </c>
      <c r="DA203" s="568">
        <f ca="1">'Resultados mensuales '!F34</f>
        <v>0</v>
      </c>
      <c r="DB203" s="568">
        <f ca="1">'Resultados mensuales '!G34</f>
        <v>0</v>
      </c>
      <c r="DC203" s="568">
        <f ca="1">'Resultados mensuales '!H34</f>
        <v>0</v>
      </c>
      <c r="DD203" s="569" t="str">
        <f t="shared" si="14"/>
        <v>RESULTADO DE EXPLOTACIÓN</v>
      </c>
      <c r="DE203" s="568">
        <f ca="1">'Resultados mensuales '!I34</f>
        <v>0</v>
      </c>
      <c r="DF203" s="568">
        <f ca="1">'Resultados mensuales '!J34</f>
        <v>0</v>
      </c>
      <c r="DG203" s="568">
        <f ca="1">'Resultados mensuales '!K34</f>
        <v>0</v>
      </c>
      <c r="DH203" s="568">
        <f ca="1">'Resultados mensuales '!L34</f>
        <v>0</v>
      </c>
      <c r="DI203" s="568">
        <f ca="1">'Resultados mensuales '!M34</f>
        <v>0</v>
      </c>
      <c r="DJ203" s="568">
        <f ca="1">'Resultados mensuales '!N34</f>
        <v>0</v>
      </c>
      <c r="DK203" s="569" t="str">
        <f t="shared" si="13"/>
        <v>RESULTADO DE EXPLOTACIÓN</v>
      </c>
      <c r="DL203" s="568">
        <f ca="1">'Resultados mensuales '!O34</f>
        <v>0</v>
      </c>
      <c r="DM203" s="568">
        <f ca="1">'Resultados mensuales '!P34</f>
        <v>0</v>
      </c>
      <c r="DN203" s="568">
        <f ca="1">'Resultados mensuales '!Q34</f>
        <v>0</v>
      </c>
      <c r="DO203" s="568">
        <f ca="1">'Resultados mensuales '!R34</f>
        <v>0</v>
      </c>
      <c r="DP203" s="568">
        <f ca="1">'Resultados mensuales '!S34</f>
        <v>0</v>
      </c>
      <c r="DQ203" s="568">
        <f ca="1">'Resultados mensuales '!T34</f>
        <v>0</v>
      </c>
      <c r="DR203" s="568">
        <f ca="1">'Resultados mensuales '!U34</f>
        <v>0</v>
      </c>
      <c r="DS203" s="568">
        <f ca="1">'Resultados mensuales '!V34</f>
        <v>0</v>
      </c>
      <c r="DT203" s="568">
        <f ca="1">'Resultados mensuales '!W34</f>
        <v>0</v>
      </c>
      <c r="DU203" s="568">
        <f ca="1">'Resultados mensuales '!X34</f>
        <v>0</v>
      </c>
      <c r="DV203" s="568">
        <f ca="1">'Resultados mensuales '!Y34</f>
        <v>0</v>
      </c>
      <c r="DW203" s="568">
        <f ca="1">'Resultados mensuales '!Z34</f>
        <v>0</v>
      </c>
      <c r="DX203" s="569" t="str">
        <f t="shared" si="15"/>
        <v>RESULTADO DE EXPLOTACIÓN</v>
      </c>
      <c r="DY203" s="568">
        <f ca="1">'Resultados mensuales '!AA34</f>
        <v>0</v>
      </c>
      <c r="DZ203" s="568">
        <f ca="1">'Resultados mensuales '!AB34</f>
        <v>0</v>
      </c>
      <c r="EA203" s="568">
        <f ca="1">'Resultados mensuales '!AC34</f>
        <v>0</v>
      </c>
      <c r="EB203" s="568">
        <f ca="1">'Resultados mensuales '!AD34</f>
        <v>0</v>
      </c>
      <c r="EC203" s="568">
        <f ca="1">'Resultados mensuales '!AE34</f>
        <v>0</v>
      </c>
      <c r="ED203" s="568">
        <f ca="1">'Resultados mensuales '!AF34</f>
        <v>0</v>
      </c>
      <c r="EE203" s="568">
        <f ca="1">'Resultados mensuales '!AG34</f>
        <v>0</v>
      </c>
      <c r="EF203" s="568">
        <f ca="1">'Resultados mensuales '!AH34</f>
        <v>0</v>
      </c>
      <c r="EG203" s="568">
        <f ca="1">'Resultados mensuales '!AI34</f>
        <v>0</v>
      </c>
      <c r="EH203" s="568">
        <f ca="1">'Resultados mensuales '!AJ34</f>
        <v>0</v>
      </c>
      <c r="EI203" s="568">
        <f ca="1">'Resultados mensuales '!AK34</f>
        <v>0</v>
      </c>
      <c r="EJ203" s="568">
        <f ca="1">'Resultados mensuales '!AL34</f>
        <v>0</v>
      </c>
    </row>
    <row r="205" spans="101:140">
      <c r="CW205" s="572" t="str">
        <f>'Resultados mensuales '!B36</f>
        <v>Comisión apertura préstamos</v>
      </c>
      <c r="CX205" s="568">
        <f>'Resultados mensuales '!C36</f>
        <v>0</v>
      </c>
      <c r="CY205" s="568">
        <f>'Resultados mensuales '!D36</f>
        <v>0</v>
      </c>
      <c r="CZ205" s="568">
        <f>'Resultados mensuales '!E36</f>
        <v>0</v>
      </c>
      <c r="DA205" s="568">
        <f>'Resultados mensuales '!F36</f>
        <v>0</v>
      </c>
      <c r="DB205" s="568">
        <f>'Resultados mensuales '!G36</f>
        <v>0</v>
      </c>
      <c r="DC205" s="568">
        <f>'Resultados mensuales '!H36</f>
        <v>0</v>
      </c>
      <c r="DD205" s="572" t="str">
        <f t="shared" si="14"/>
        <v>Comisión apertura préstamos</v>
      </c>
      <c r="DE205" s="568">
        <f>'Resultados mensuales '!I36</f>
        <v>0</v>
      </c>
      <c r="DF205" s="568">
        <f>'Resultados mensuales '!J36</f>
        <v>0</v>
      </c>
      <c r="DG205" s="568">
        <f>'Resultados mensuales '!K36</f>
        <v>0</v>
      </c>
      <c r="DH205" s="568">
        <f>'Resultados mensuales '!L36</f>
        <v>0</v>
      </c>
      <c r="DI205" s="568">
        <f>'Resultados mensuales '!M36</f>
        <v>0</v>
      </c>
      <c r="DJ205" s="568">
        <f>'Resultados mensuales '!N36</f>
        <v>0</v>
      </c>
      <c r="DK205" s="572" t="str">
        <f t="shared" si="13"/>
        <v>Comisión apertura préstamos</v>
      </c>
      <c r="DL205" s="568">
        <f>'Resultados mensuales '!O36</f>
        <v>0</v>
      </c>
      <c r="DM205" s="568">
        <f>'Resultados mensuales '!P36</f>
        <v>0</v>
      </c>
      <c r="DN205" s="568">
        <f>'Resultados mensuales '!Q36</f>
        <v>0</v>
      </c>
      <c r="DO205" s="568">
        <f>'Resultados mensuales '!R36</f>
        <v>0</v>
      </c>
      <c r="DP205" s="568">
        <f>'Resultados mensuales '!S36</f>
        <v>0</v>
      </c>
      <c r="DQ205" s="568">
        <f>'Resultados mensuales '!T36</f>
        <v>0</v>
      </c>
      <c r="DR205" s="568">
        <f>'Resultados mensuales '!U36</f>
        <v>0</v>
      </c>
      <c r="DS205" s="568">
        <f>'Resultados mensuales '!V36</f>
        <v>0</v>
      </c>
      <c r="DT205" s="568">
        <f>'Resultados mensuales '!W36</f>
        <v>0</v>
      </c>
      <c r="DU205" s="568">
        <f>'Resultados mensuales '!X36</f>
        <v>0</v>
      </c>
      <c r="DV205" s="568">
        <f>'Resultados mensuales '!Y36</f>
        <v>0</v>
      </c>
      <c r="DW205" s="568">
        <f>'Resultados mensuales '!Z36</f>
        <v>0</v>
      </c>
      <c r="DX205" s="572" t="str">
        <f t="shared" si="15"/>
        <v>Comisión apertura préstamos</v>
      </c>
      <c r="DY205" s="568">
        <f>'Resultados mensuales '!AA36</f>
        <v>0</v>
      </c>
      <c r="DZ205" s="568">
        <f>'Resultados mensuales '!AB36</f>
        <v>0</v>
      </c>
      <c r="EA205" s="568">
        <f>'Resultados mensuales '!AC36</f>
        <v>0</v>
      </c>
      <c r="EB205" s="568">
        <f>'Resultados mensuales '!AD36</f>
        <v>0</v>
      </c>
      <c r="EC205" s="568">
        <f>'Resultados mensuales '!AE36</f>
        <v>0</v>
      </c>
      <c r="ED205" s="568">
        <f>'Resultados mensuales '!AF36</f>
        <v>0</v>
      </c>
      <c r="EE205" s="568">
        <f>'Resultados mensuales '!AG36</f>
        <v>0</v>
      </c>
      <c r="EF205" s="568">
        <f>'Resultados mensuales '!AH36</f>
        <v>0</v>
      </c>
      <c r="EG205" s="568">
        <f>'Resultados mensuales '!AI36</f>
        <v>0</v>
      </c>
      <c r="EH205" s="568">
        <f>'Resultados mensuales '!AJ36</f>
        <v>0</v>
      </c>
      <c r="EI205" s="568">
        <f>'Resultados mensuales '!AK36</f>
        <v>0</v>
      </c>
      <c r="EJ205" s="568">
        <f>'Resultados mensuales '!AL36</f>
        <v>0</v>
      </c>
    </row>
    <row r="206" spans="101:140">
      <c r="CW206" s="572" t="str">
        <f>'Resultados mensuales '!B37</f>
        <v>Intereses préstamos</v>
      </c>
      <c r="CX206" s="568">
        <f ca="1">'Resultados mensuales '!C37</f>
        <v>0</v>
      </c>
      <c r="CY206" s="568">
        <f ca="1">'Resultados mensuales '!D37</f>
        <v>0</v>
      </c>
      <c r="CZ206" s="568">
        <f ca="1">'Resultados mensuales '!E37</f>
        <v>0</v>
      </c>
      <c r="DA206" s="568">
        <f ca="1">'Resultados mensuales '!F37</f>
        <v>0</v>
      </c>
      <c r="DB206" s="568">
        <f ca="1">'Resultados mensuales '!G37</f>
        <v>0</v>
      </c>
      <c r="DC206" s="568">
        <f ca="1">'Resultados mensuales '!H37</f>
        <v>0</v>
      </c>
      <c r="DD206" s="572" t="str">
        <f t="shared" si="14"/>
        <v>Intereses préstamos</v>
      </c>
      <c r="DE206" s="568">
        <f ca="1">'Resultados mensuales '!I37</f>
        <v>0</v>
      </c>
      <c r="DF206" s="568">
        <f ca="1">'Resultados mensuales '!J37</f>
        <v>0</v>
      </c>
      <c r="DG206" s="568">
        <f ca="1">'Resultados mensuales '!K37</f>
        <v>0</v>
      </c>
      <c r="DH206" s="568">
        <f ca="1">'Resultados mensuales '!L37</f>
        <v>0</v>
      </c>
      <c r="DI206" s="568">
        <f ca="1">'Resultados mensuales '!M37</f>
        <v>0</v>
      </c>
      <c r="DJ206" s="568">
        <f ca="1">'Resultados mensuales '!N37</f>
        <v>0</v>
      </c>
      <c r="DK206" s="572" t="str">
        <f t="shared" si="13"/>
        <v>Intereses préstamos</v>
      </c>
      <c r="DL206" s="568">
        <f ca="1">'Resultados mensuales '!O37</f>
        <v>0</v>
      </c>
      <c r="DM206" s="568">
        <f ca="1">'Resultados mensuales '!P37</f>
        <v>0</v>
      </c>
      <c r="DN206" s="568">
        <f ca="1">'Resultados mensuales '!Q37</f>
        <v>0</v>
      </c>
      <c r="DO206" s="568">
        <f ca="1">'Resultados mensuales '!R37</f>
        <v>0</v>
      </c>
      <c r="DP206" s="568">
        <f ca="1">'Resultados mensuales '!S37</f>
        <v>0</v>
      </c>
      <c r="DQ206" s="568">
        <f ca="1">'Resultados mensuales '!T37</f>
        <v>0</v>
      </c>
      <c r="DR206" s="568">
        <f ca="1">'Resultados mensuales '!U37</f>
        <v>0</v>
      </c>
      <c r="DS206" s="568">
        <f ca="1">'Resultados mensuales '!V37</f>
        <v>0</v>
      </c>
      <c r="DT206" s="568">
        <f ca="1">'Resultados mensuales '!W37</f>
        <v>0</v>
      </c>
      <c r="DU206" s="568">
        <f ca="1">'Resultados mensuales '!X37</f>
        <v>0</v>
      </c>
      <c r="DV206" s="568">
        <f ca="1">'Resultados mensuales '!Y37</f>
        <v>0</v>
      </c>
      <c r="DW206" s="568">
        <f ca="1">'Resultados mensuales '!Z37</f>
        <v>0</v>
      </c>
      <c r="DX206" s="572" t="str">
        <f t="shared" si="15"/>
        <v>Intereses préstamos</v>
      </c>
      <c r="DY206" s="568">
        <f ca="1">'Resultados mensuales '!AA37</f>
        <v>0</v>
      </c>
      <c r="DZ206" s="568">
        <f ca="1">'Resultados mensuales '!AB37</f>
        <v>0</v>
      </c>
      <c r="EA206" s="568">
        <f ca="1">'Resultados mensuales '!AC37</f>
        <v>0</v>
      </c>
      <c r="EB206" s="568">
        <f ca="1">'Resultados mensuales '!AD37</f>
        <v>0</v>
      </c>
      <c r="EC206" s="568">
        <f ca="1">'Resultados mensuales '!AE37</f>
        <v>0</v>
      </c>
      <c r="ED206" s="568">
        <f ca="1">'Resultados mensuales '!AF37</f>
        <v>0</v>
      </c>
      <c r="EE206" s="568">
        <f ca="1">'Resultados mensuales '!AG37</f>
        <v>0</v>
      </c>
      <c r="EF206" s="568">
        <f ca="1">'Resultados mensuales '!AH37</f>
        <v>0</v>
      </c>
      <c r="EG206" s="568">
        <f ca="1">'Resultados mensuales '!AI37</f>
        <v>0</v>
      </c>
      <c r="EH206" s="568">
        <f ca="1">'Resultados mensuales '!AJ37</f>
        <v>0</v>
      </c>
      <c r="EI206" s="568">
        <f ca="1">'Resultados mensuales '!AK37</f>
        <v>0</v>
      </c>
      <c r="EJ206" s="568">
        <f ca="1">'Resultados mensuales '!AL37</f>
        <v>0</v>
      </c>
    </row>
    <row r="208" spans="101:140">
      <c r="CW208" s="569" t="str">
        <f>'Resultados mensuales '!B39</f>
        <v>RESULTADOS ANTES IMPUESTOS</v>
      </c>
      <c r="CX208" s="568">
        <f ca="1">'Resultados mensuales '!C39</f>
        <v>0</v>
      </c>
      <c r="CY208" s="568">
        <f ca="1">'Resultados mensuales '!D39</f>
        <v>0</v>
      </c>
      <c r="CZ208" s="568">
        <f ca="1">'Resultados mensuales '!E39</f>
        <v>0</v>
      </c>
      <c r="DA208" s="568">
        <f ca="1">'Resultados mensuales '!F39</f>
        <v>0</v>
      </c>
      <c r="DB208" s="568">
        <f ca="1">'Resultados mensuales '!G39</f>
        <v>0</v>
      </c>
      <c r="DC208" s="568">
        <f ca="1">'Resultados mensuales '!H39</f>
        <v>0</v>
      </c>
      <c r="DD208" s="569" t="str">
        <f t="shared" si="14"/>
        <v>RESULTADOS ANTES IMPUESTOS</v>
      </c>
      <c r="DE208" s="568">
        <f ca="1">'Resultados mensuales '!I39</f>
        <v>0</v>
      </c>
      <c r="DF208" s="568">
        <f ca="1">'Resultados mensuales '!J39</f>
        <v>0</v>
      </c>
      <c r="DG208" s="568">
        <f ca="1">'Resultados mensuales '!K39</f>
        <v>0</v>
      </c>
      <c r="DH208" s="568">
        <f ca="1">'Resultados mensuales '!L39</f>
        <v>0</v>
      </c>
      <c r="DI208" s="568">
        <f ca="1">'Resultados mensuales '!M39</f>
        <v>0</v>
      </c>
      <c r="DJ208" s="568">
        <f ca="1">'Resultados mensuales '!N39</f>
        <v>0</v>
      </c>
      <c r="DK208" s="569" t="str">
        <f t="shared" si="13"/>
        <v>RESULTADOS ANTES IMPUESTOS</v>
      </c>
      <c r="DL208" s="568">
        <f ca="1">'Resultados mensuales '!O39</f>
        <v>0</v>
      </c>
      <c r="DM208" s="568">
        <f ca="1">'Resultados mensuales '!P39</f>
        <v>0</v>
      </c>
      <c r="DN208" s="568">
        <f ca="1">'Resultados mensuales '!Q39</f>
        <v>0</v>
      </c>
      <c r="DO208" s="568">
        <f ca="1">'Resultados mensuales '!R39</f>
        <v>0</v>
      </c>
      <c r="DP208" s="568">
        <f ca="1">'Resultados mensuales '!S39</f>
        <v>0</v>
      </c>
      <c r="DQ208" s="568">
        <f ca="1">'Resultados mensuales '!T39</f>
        <v>0</v>
      </c>
      <c r="DR208" s="568">
        <f ca="1">'Resultados mensuales '!U39</f>
        <v>0</v>
      </c>
      <c r="DS208" s="568">
        <f ca="1">'Resultados mensuales '!V39</f>
        <v>0</v>
      </c>
      <c r="DT208" s="568">
        <f ca="1">'Resultados mensuales '!W39</f>
        <v>0</v>
      </c>
      <c r="DU208" s="568">
        <f ca="1">'Resultados mensuales '!X39</f>
        <v>0</v>
      </c>
      <c r="DV208" s="568">
        <f ca="1">'Resultados mensuales '!Y39</f>
        <v>0</v>
      </c>
      <c r="DW208" s="568">
        <f ca="1">'Resultados mensuales '!Z39</f>
        <v>0</v>
      </c>
      <c r="DX208" s="569" t="str">
        <f t="shared" si="15"/>
        <v>RESULTADOS ANTES IMPUESTOS</v>
      </c>
      <c r="DY208" s="568">
        <f ca="1">'Resultados mensuales '!AA39</f>
        <v>0</v>
      </c>
      <c r="DZ208" s="568">
        <f ca="1">'Resultados mensuales '!AB39</f>
        <v>0</v>
      </c>
      <c r="EA208" s="568">
        <f ca="1">'Resultados mensuales '!AC39</f>
        <v>0</v>
      </c>
      <c r="EB208" s="568">
        <f ca="1">'Resultados mensuales '!AD39</f>
        <v>0</v>
      </c>
      <c r="EC208" s="568">
        <f ca="1">'Resultados mensuales '!AE39</f>
        <v>0</v>
      </c>
      <c r="ED208" s="568">
        <f ca="1">'Resultados mensuales '!AF39</f>
        <v>0</v>
      </c>
      <c r="EE208" s="568">
        <f ca="1">'Resultados mensuales '!AG39</f>
        <v>0</v>
      </c>
      <c r="EF208" s="568">
        <f ca="1">'Resultados mensuales '!AH39</f>
        <v>0</v>
      </c>
      <c r="EG208" s="568">
        <f ca="1">'Resultados mensuales '!AI39</f>
        <v>0</v>
      </c>
      <c r="EH208" s="568">
        <f ca="1">'Resultados mensuales '!AJ39</f>
        <v>0</v>
      </c>
      <c r="EI208" s="568">
        <f ca="1">'Resultados mensuales '!AK39</f>
        <v>0</v>
      </c>
      <c r="EJ208" s="568">
        <f ca="1">'Resultados mensuales '!AL39</f>
        <v>0</v>
      </c>
    </row>
    <row r="210" spans="101:148" ht="31.5">
      <c r="CW210" s="572" t="str">
        <f>'Resultados mensuales '!B41</f>
        <v>Impuestos -IRPF Retenciones empresario individual</v>
      </c>
      <c r="CX210" s="568">
        <f ca="1">'Resultados mensuales '!C41</f>
        <v>0</v>
      </c>
      <c r="CY210" s="568">
        <f ca="1">'Resultados mensuales '!D41</f>
        <v>0</v>
      </c>
      <c r="CZ210" s="568">
        <f ca="1">'Resultados mensuales '!E41</f>
        <v>0</v>
      </c>
      <c r="DA210" s="568">
        <f ca="1">'Resultados mensuales '!F41</f>
        <v>0</v>
      </c>
      <c r="DB210" s="568">
        <f ca="1">'Resultados mensuales '!G41</f>
        <v>0</v>
      </c>
      <c r="DC210" s="568">
        <f ca="1">'Resultados mensuales '!H41</f>
        <v>0</v>
      </c>
      <c r="DD210" s="569" t="str">
        <f t="shared" si="14"/>
        <v>Impuestos -IRPF Retenciones empresario individual</v>
      </c>
      <c r="DE210" s="568">
        <f ca="1">'Resultados mensuales '!I41</f>
        <v>0</v>
      </c>
      <c r="DF210" s="568">
        <f ca="1">'Resultados mensuales '!J41</f>
        <v>0</v>
      </c>
      <c r="DG210" s="568">
        <f ca="1">'Resultados mensuales '!K41</f>
        <v>0</v>
      </c>
      <c r="DH210" s="568">
        <f ca="1">'Resultados mensuales '!L41</f>
        <v>0</v>
      </c>
      <c r="DI210" s="568">
        <f ca="1">'Resultados mensuales '!M41</f>
        <v>0</v>
      </c>
      <c r="DJ210" s="568">
        <f ca="1">'Resultados mensuales '!N41</f>
        <v>0</v>
      </c>
      <c r="DK210" s="572" t="str">
        <f t="shared" si="13"/>
        <v>Impuestos -IRPF Retenciones empresario individual</v>
      </c>
      <c r="DL210" s="568">
        <f ca="1">'Resultados mensuales '!O41</f>
        <v>0</v>
      </c>
      <c r="DM210" s="568">
        <f ca="1">'Resultados mensuales '!P41</f>
        <v>0</v>
      </c>
      <c r="DN210" s="568">
        <f ca="1">'Resultados mensuales '!Q41</f>
        <v>0</v>
      </c>
      <c r="DO210" s="568">
        <f ca="1">'Resultados mensuales '!R41</f>
        <v>0</v>
      </c>
      <c r="DP210" s="568">
        <f ca="1">'Resultados mensuales '!S41</f>
        <v>0</v>
      </c>
      <c r="DQ210" s="568">
        <f ca="1">'Resultados mensuales '!T41</f>
        <v>0</v>
      </c>
      <c r="DR210" s="568">
        <f ca="1">'Resultados mensuales '!U41</f>
        <v>0</v>
      </c>
      <c r="DS210" s="568">
        <f ca="1">'Resultados mensuales '!V41</f>
        <v>0</v>
      </c>
      <c r="DT210" s="568">
        <f ca="1">'Resultados mensuales '!W41</f>
        <v>0</v>
      </c>
      <c r="DU210" s="568">
        <f ca="1">'Resultados mensuales '!X41</f>
        <v>0</v>
      </c>
      <c r="DV210" s="568">
        <f ca="1">'Resultados mensuales '!Y41</f>
        <v>0</v>
      </c>
      <c r="DW210" s="568">
        <f ca="1">'Resultados mensuales '!Z41</f>
        <v>0</v>
      </c>
      <c r="DX210" s="572" t="str">
        <f t="shared" si="15"/>
        <v>Impuestos -IRPF Retenciones empresario individual</v>
      </c>
      <c r="DY210" s="568">
        <f ca="1">'Resultados mensuales '!AA41</f>
        <v>0</v>
      </c>
      <c r="DZ210" s="568">
        <f ca="1">'Resultados mensuales '!AB41</f>
        <v>0</v>
      </c>
      <c r="EA210" s="568">
        <f ca="1">'Resultados mensuales '!AC41</f>
        <v>0</v>
      </c>
      <c r="EB210" s="568">
        <f ca="1">'Resultados mensuales '!AD41</f>
        <v>0</v>
      </c>
      <c r="EC210" s="568">
        <f ca="1">'Resultados mensuales '!AE41</f>
        <v>0</v>
      </c>
      <c r="ED210" s="568">
        <f ca="1">'Resultados mensuales '!AF41</f>
        <v>0</v>
      </c>
      <c r="EE210" s="568">
        <f ca="1">'Resultados mensuales '!AG41</f>
        <v>0</v>
      </c>
      <c r="EF210" s="568">
        <f ca="1">'Resultados mensuales '!AH41</f>
        <v>0</v>
      </c>
      <c r="EG210" s="568">
        <f ca="1">'Resultados mensuales '!AI41</f>
        <v>0</v>
      </c>
      <c r="EH210" s="568">
        <f ca="1">'Resultados mensuales '!AJ41</f>
        <v>0</v>
      </c>
      <c r="EI210" s="568">
        <f ca="1">'Resultados mensuales '!AK41</f>
        <v>0</v>
      </c>
      <c r="EJ210" s="568">
        <f ca="1">'Resultados mensuales '!AL41</f>
        <v>0</v>
      </c>
    </row>
    <row r="212" spans="101:148">
      <c r="CW212" s="569" t="str">
        <f>'Resultados mensuales '!B43</f>
        <v>RESULTADO DESPUÉS IMPUESTOS</v>
      </c>
      <c r="CX212" s="568">
        <f ca="1">'Resultados mensuales '!C43</f>
        <v>0</v>
      </c>
      <c r="CY212" s="568">
        <f ca="1">'Resultados mensuales '!D43</f>
        <v>0</v>
      </c>
      <c r="CZ212" s="568">
        <f ca="1">'Resultados mensuales '!E43</f>
        <v>0</v>
      </c>
      <c r="DA212" s="568">
        <f ca="1">'Resultados mensuales '!F43</f>
        <v>0</v>
      </c>
      <c r="DB212" s="568">
        <f ca="1">'Resultados mensuales '!G43</f>
        <v>0</v>
      </c>
      <c r="DC212" s="568">
        <f ca="1">'Resultados mensuales '!H43</f>
        <v>0</v>
      </c>
      <c r="DD212" s="569" t="str">
        <f t="shared" si="14"/>
        <v>RESULTADO DESPUÉS IMPUESTOS</v>
      </c>
      <c r="DE212" s="568">
        <f ca="1">'Resultados mensuales '!I43</f>
        <v>0</v>
      </c>
      <c r="DF212" s="568">
        <f ca="1">'Resultados mensuales '!J43</f>
        <v>0</v>
      </c>
      <c r="DG212" s="568">
        <f ca="1">'Resultados mensuales '!K43</f>
        <v>0</v>
      </c>
      <c r="DH212" s="568">
        <f ca="1">'Resultados mensuales '!L43</f>
        <v>0</v>
      </c>
      <c r="DI212" s="568">
        <f ca="1">'Resultados mensuales '!M43</f>
        <v>0</v>
      </c>
      <c r="DJ212" s="568">
        <f ca="1">'Resultados mensuales '!N43</f>
        <v>0</v>
      </c>
      <c r="DK212" s="569" t="str">
        <f t="shared" si="13"/>
        <v>RESULTADO DESPUÉS IMPUESTOS</v>
      </c>
      <c r="DL212" s="568">
        <f ca="1">'Resultados mensuales '!O43</f>
        <v>0</v>
      </c>
      <c r="DM212" s="568">
        <f ca="1">'Resultados mensuales '!P43</f>
        <v>0</v>
      </c>
      <c r="DN212" s="568">
        <f ca="1">'Resultados mensuales '!Q43</f>
        <v>0</v>
      </c>
      <c r="DO212" s="568">
        <f ca="1">'Resultados mensuales '!R43</f>
        <v>0</v>
      </c>
      <c r="DP212" s="568">
        <f ca="1">'Resultados mensuales '!S43</f>
        <v>0</v>
      </c>
      <c r="DQ212" s="568">
        <f ca="1">'Resultados mensuales '!T43</f>
        <v>0</v>
      </c>
      <c r="DR212" s="568">
        <f ca="1">'Resultados mensuales '!U43</f>
        <v>0</v>
      </c>
      <c r="DS212" s="568">
        <f ca="1">'Resultados mensuales '!V43</f>
        <v>0</v>
      </c>
      <c r="DT212" s="568">
        <f ca="1">'Resultados mensuales '!W43</f>
        <v>0</v>
      </c>
      <c r="DU212" s="568">
        <f ca="1">'Resultados mensuales '!X43</f>
        <v>0</v>
      </c>
      <c r="DV212" s="568">
        <f ca="1">'Resultados mensuales '!Y43</f>
        <v>0</v>
      </c>
      <c r="DW212" s="568">
        <f ca="1">'Resultados mensuales '!Z43</f>
        <v>0</v>
      </c>
      <c r="DX212" s="569" t="str">
        <f t="shared" si="15"/>
        <v>RESULTADO DESPUÉS IMPUESTOS</v>
      </c>
      <c r="DY212" s="568">
        <f ca="1">'Resultados mensuales '!AA43</f>
        <v>0</v>
      </c>
      <c r="DZ212" s="568">
        <f ca="1">'Resultados mensuales '!AB43</f>
        <v>0</v>
      </c>
      <c r="EA212" s="568">
        <f ca="1">'Resultados mensuales '!AC43</f>
        <v>0</v>
      </c>
      <c r="EB212" s="568">
        <f ca="1">'Resultados mensuales '!AD43</f>
        <v>0</v>
      </c>
      <c r="EC212" s="568">
        <f ca="1">'Resultados mensuales '!AE43</f>
        <v>0</v>
      </c>
      <c r="ED212" s="568">
        <f ca="1">'Resultados mensuales '!AF43</f>
        <v>0</v>
      </c>
      <c r="EE212" s="568">
        <f ca="1">'Resultados mensuales '!AG43</f>
        <v>0</v>
      </c>
      <c r="EF212" s="568">
        <f ca="1">'Resultados mensuales '!AH43</f>
        <v>0</v>
      </c>
      <c r="EG212" s="568">
        <f ca="1">'Resultados mensuales '!AI43</f>
        <v>0</v>
      </c>
      <c r="EH212" s="568">
        <f ca="1">'Resultados mensuales '!AJ43</f>
        <v>0</v>
      </c>
      <c r="EI212" s="568">
        <f ca="1">'Resultados mensuales '!AK43</f>
        <v>0</v>
      </c>
      <c r="EJ212" s="568">
        <f ca="1">'Resultados mensuales '!AL43</f>
        <v>0</v>
      </c>
    </row>
    <row r="214" spans="101:148">
      <c r="CW214" s="572" t="str">
        <f>'Resultados mensuales '!B45</f>
        <v>RESULTADO ACUMULADO</v>
      </c>
      <c r="CX214" s="571">
        <f ca="1">'Resultados mensuales '!C45</f>
        <v>0</v>
      </c>
      <c r="CY214" s="571">
        <f ca="1">'Resultados mensuales '!D45</f>
        <v>0</v>
      </c>
      <c r="CZ214" s="571">
        <f ca="1">'Resultados mensuales '!E45</f>
        <v>0</v>
      </c>
      <c r="DA214" s="571">
        <f ca="1">'Resultados mensuales '!F45</f>
        <v>0</v>
      </c>
      <c r="DB214" s="571">
        <f ca="1">'Resultados mensuales '!G45</f>
        <v>0</v>
      </c>
      <c r="DC214" s="571">
        <f ca="1">'Resultados mensuales '!H45</f>
        <v>0</v>
      </c>
      <c r="DD214" s="569" t="str">
        <f t="shared" si="14"/>
        <v>RESULTADO ACUMULADO</v>
      </c>
      <c r="DE214" s="571">
        <f ca="1">'Resultados mensuales '!I45</f>
        <v>0</v>
      </c>
      <c r="DF214" s="571">
        <f ca="1">'Resultados mensuales '!J45</f>
        <v>0</v>
      </c>
      <c r="DG214" s="571">
        <f ca="1">'Resultados mensuales '!K45</f>
        <v>0</v>
      </c>
      <c r="DH214" s="571">
        <f ca="1">'Resultados mensuales '!L45</f>
        <v>0</v>
      </c>
      <c r="DI214" s="571">
        <f ca="1">'Resultados mensuales '!M45</f>
        <v>0</v>
      </c>
      <c r="DJ214" s="571">
        <f ca="1">'Resultados mensuales '!N45</f>
        <v>0</v>
      </c>
      <c r="DK214" s="572" t="str">
        <f t="shared" si="13"/>
        <v>RESULTADO ACUMULADO</v>
      </c>
      <c r="DL214" s="571">
        <f ca="1">'Resultados mensuales '!O45</f>
        <v>0</v>
      </c>
      <c r="DM214" s="571">
        <f ca="1">'Resultados mensuales '!P45</f>
        <v>0</v>
      </c>
      <c r="DN214" s="571">
        <f ca="1">'Resultados mensuales '!Q45</f>
        <v>0</v>
      </c>
      <c r="DO214" s="571">
        <f ca="1">'Resultados mensuales '!R45</f>
        <v>0</v>
      </c>
      <c r="DP214" s="571">
        <f ca="1">'Resultados mensuales '!S45</f>
        <v>0</v>
      </c>
      <c r="DQ214" s="571">
        <f ca="1">'Resultados mensuales '!T45</f>
        <v>0</v>
      </c>
      <c r="DR214" s="571">
        <f ca="1">'Resultados mensuales '!U45</f>
        <v>0</v>
      </c>
      <c r="DS214" s="571">
        <f ca="1">'Resultados mensuales '!V45</f>
        <v>0</v>
      </c>
      <c r="DT214" s="571">
        <f ca="1">'Resultados mensuales '!W45</f>
        <v>0</v>
      </c>
      <c r="DU214" s="571">
        <f ca="1">'Resultados mensuales '!X45</f>
        <v>0</v>
      </c>
      <c r="DV214" s="571">
        <f ca="1">'Resultados mensuales '!Y45</f>
        <v>0</v>
      </c>
      <c r="DW214" s="571">
        <f ca="1">'Resultados mensuales '!Z45</f>
        <v>0</v>
      </c>
      <c r="DX214" s="572" t="str">
        <f t="shared" si="15"/>
        <v>RESULTADO ACUMULADO</v>
      </c>
      <c r="DY214" s="571">
        <f ca="1">'Resultados mensuales '!AA45</f>
        <v>0</v>
      </c>
      <c r="DZ214" s="571">
        <f ca="1">'Resultados mensuales '!AB45</f>
        <v>0</v>
      </c>
      <c r="EA214" s="571">
        <f ca="1">'Resultados mensuales '!AC45</f>
        <v>0</v>
      </c>
      <c r="EB214" s="571">
        <f ca="1">'Resultados mensuales '!AD45</f>
        <v>0</v>
      </c>
      <c r="EC214" s="571">
        <f ca="1">'Resultados mensuales '!AE45</f>
        <v>0</v>
      </c>
      <c r="ED214" s="571">
        <f ca="1">'Resultados mensuales '!AF45</f>
        <v>0</v>
      </c>
      <c r="EE214" s="571">
        <f ca="1">'Resultados mensuales '!AG45</f>
        <v>0</v>
      </c>
      <c r="EF214" s="571">
        <f ca="1">'Resultados mensuales '!AH45</f>
        <v>0</v>
      </c>
      <c r="EG214" s="571">
        <f ca="1">'Resultados mensuales '!AI45</f>
        <v>0</v>
      </c>
      <c r="EH214" s="571">
        <f ca="1">'Resultados mensuales '!AJ45</f>
        <v>0</v>
      </c>
      <c r="EI214" s="571">
        <f ca="1">'Resultados mensuales '!AK45</f>
        <v>0</v>
      </c>
      <c r="EJ214" s="571">
        <f ca="1">'Resultados mensuales '!AL45</f>
        <v>0</v>
      </c>
    </row>
    <row r="218" spans="101:148">
      <c r="EM218" s="653" t="str">
        <f>Resultados!C2</f>
        <v>2026/2027</v>
      </c>
      <c r="EN218" s="654" t="s">
        <v>70</v>
      </c>
      <c r="EO218" s="654" t="str">
        <f>Resultados!E2</f>
        <v>2027/2028</v>
      </c>
      <c r="EP218" s="654" t="s">
        <v>70</v>
      </c>
      <c r="EQ218" s="654" t="str">
        <f>Resultados!G2</f>
        <v>2028/2029</v>
      </c>
      <c r="ER218" s="655" t="s">
        <v>70</v>
      </c>
    </row>
    <row r="219" spans="101:148">
      <c r="EJ219" s="562"/>
      <c r="EK219" s="562"/>
      <c r="EL219" s="562"/>
      <c r="EM219" s="562"/>
      <c r="EN219" s="562"/>
      <c r="EO219" s="562"/>
      <c r="EP219" s="562"/>
      <c r="EQ219" s="562"/>
      <c r="ER219" s="562"/>
    </row>
    <row r="220" spans="101:148">
      <c r="EL220" s="591" t="str">
        <f>Resultados!B4</f>
        <v>Ventas</v>
      </c>
      <c r="EM220" s="656">
        <f>Resultados!C4</f>
        <v>0</v>
      </c>
      <c r="EN220" s="657" t="str">
        <f>Resultados!D4</f>
        <v/>
      </c>
      <c r="EO220" s="656">
        <f>Resultados!E4</f>
        <v>0</v>
      </c>
      <c r="EP220" s="657" t="str">
        <f>Resultados!F4</f>
        <v/>
      </c>
      <c r="EQ220" s="656">
        <f>Resultados!G4</f>
        <v>0</v>
      </c>
      <c r="ER220" s="657" t="str">
        <f>Resultados!H4</f>
        <v/>
      </c>
    </row>
    <row r="221" spans="101:148">
      <c r="EL221" s="591" t="str">
        <f>Resultados!B5</f>
        <v>Coste de compra sin IVA</v>
      </c>
      <c r="EM221" s="656">
        <f>Resultados!C5</f>
        <v>0</v>
      </c>
      <c r="EN221" s="658" t="str">
        <f>Resultados!D5</f>
        <v/>
      </c>
      <c r="EO221" s="656">
        <f>Resultados!E5</f>
        <v>0</v>
      </c>
      <c r="EP221" s="658" t="str">
        <f>Resultados!F5</f>
        <v/>
      </c>
      <c r="EQ221" s="656">
        <f>Resultados!G5</f>
        <v>0</v>
      </c>
      <c r="ER221" s="658" t="str">
        <f>Resultados!H5</f>
        <v/>
      </c>
    </row>
    <row r="222" spans="101:148">
      <c r="EL222" s="591" t="str">
        <f>Resultados!B6</f>
        <v>Otros costes variables</v>
      </c>
      <c r="EM222" s="656">
        <f>Resultados!C6</f>
        <v>0</v>
      </c>
      <c r="EN222" s="658" t="str">
        <f>Resultados!D6</f>
        <v/>
      </c>
      <c r="EO222" s="656">
        <f>Resultados!E6</f>
        <v>0</v>
      </c>
      <c r="EP222" s="658" t="str">
        <f>Resultados!F6</f>
        <v/>
      </c>
      <c r="EQ222" s="656">
        <f>Resultados!G6</f>
        <v>0</v>
      </c>
      <c r="ER222" s="658" t="str">
        <f>Resultados!H6</f>
        <v/>
      </c>
    </row>
    <row r="223" spans="101:148">
      <c r="EL223" s="659"/>
      <c r="EM223" s="591"/>
      <c r="EN223" s="660"/>
      <c r="EO223" s="591"/>
      <c r="EP223" s="660"/>
      <c r="EQ223" s="591"/>
      <c r="ER223" s="660"/>
    </row>
    <row r="224" spans="101:148">
      <c r="EL224" s="661" t="str">
        <f>Resultados!B8</f>
        <v>Margen bruto</v>
      </c>
      <c r="EM224" s="662">
        <f>Resultados!C8</f>
        <v>0</v>
      </c>
      <c r="EN224" s="657" t="str">
        <f>Resultados!D8</f>
        <v/>
      </c>
      <c r="EO224" s="662">
        <f>Resultados!E8</f>
        <v>0</v>
      </c>
      <c r="EP224" s="657" t="str">
        <f>Resultados!F8</f>
        <v/>
      </c>
      <c r="EQ224" s="662">
        <f>Resultados!G8</f>
        <v>0</v>
      </c>
      <c r="ER224" s="657" t="str">
        <f>Resultados!H8</f>
        <v/>
      </c>
    </row>
    <row r="226" spans="142:148">
      <c r="EL226" s="663" t="str">
        <f>Resultados!B10</f>
        <v>Sueldos y salarios</v>
      </c>
      <c r="EM226" s="656">
        <f>Resultados!C10</f>
        <v>0</v>
      </c>
      <c r="EN226" s="658" t="str">
        <f>Resultados!D10</f>
        <v/>
      </c>
      <c r="EO226" s="656">
        <f>Resultados!E10</f>
        <v>0</v>
      </c>
      <c r="EP226" s="658" t="str">
        <f>Resultados!F10</f>
        <v/>
      </c>
      <c r="EQ226" s="656">
        <f>Resultados!G10</f>
        <v>0</v>
      </c>
      <c r="ER226" s="658" t="str">
        <f>Resultados!H10</f>
        <v/>
      </c>
    </row>
    <row r="227" spans="142:148">
      <c r="EL227" s="663" t="str">
        <f>Resultados!B11</f>
        <v>Seguridad social</v>
      </c>
      <c r="EM227" s="656">
        <f>Resultados!C11</f>
        <v>0</v>
      </c>
      <c r="EN227" s="658" t="str">
        <f>Resultados!D11</f>
        <v/>
      </c>
      <c r="EO227" s="656">
        <f>Resultados!E11</f>
        <v>0</v>
      </c>
      <c r="EP227" s="658" t="str">
        <f>Resultados!F11</f>
        <v/>
      </c>
      <c r="EQ227" s="656">
        <f>Resultados!G11</f>
        <v>0</v>
      </c>
      <c r="ER227" s="658" t="str">
        <f>Resultados!H11</f>
        <v/>
      </c>
    </row>
    <row r="228" spans="142:148">
      <c r="EL228" s="663" t="str">
        <f>Resultados!B12</f>
        <v>Alquiler</v>
      </c>
      <c r="EM228" s="656">
        <f>Resultados!C12</f>
        <v>0</v>
      </c>
      <c r="EN228" s="658" t="str">
        <f>Resultados!D12</f>
        <v/>
      </c>
      <c r="EO228" s="656">
        <f>Resultados!E12</f>
        <v>0</v>
      </c>
      <c r="EP228" s="658" t="str">
        <f>Resultados!F12</f>
        <v/>
      </c>
      <c r="EQ228" s="656">
        <f>Resultados!G12</f>
        <v>0</v>
      </c>
      <c r="ER228" s="658" t="str">
        <f>Resultados!H12</f>
        <v/>
      </c>
    </row>
    <row r="229" spans="142:148">
      <c r="EL229" s="663" t="str">
        <f>Resultados!B13</f>
        <v>Publicidad</v>
      </c>
      <c r="EM229" s="656">
        <f>Resultados!C13</f>
        <v>0</v>
      </c>
      <c r="EN229" s="658" t="str">
        <f>Resultados!D13</f>
        <v/>
      </c>
      <c r="EO229" s="656">
        <f>Resultados!E13</f>
        <v>0</v>
      </c>
      <c r="EP229" s="658" t="str">
        <f>Resultados!F13</f>
        <v/>
      </c>
      <c r="EQ229" s="656">
        <f>Resultados!G13</f>
        <v>0</v>
      </c>
      <c r="ER229" s="658" t="str">
        <f>Resultados!H13</f>
        <v/>
      </c>
    </row>
    <row r="230" spans="142:148" ht="31.5">
      <c r="EL230" s="663" t="str">
        <f>Resultados!B14</f>
        <v>Suministros (electricidad, agua y teléfono)</v>
      </c>
      <c r="EM230" s="656">
        <f>Resultados!C14</f>
        <v>0</v>
      </c>
      <c r="EN230" s="658" t="str">
        <f>Resultados!D14</f>
        <v/>
      </c>
      <c r="EO230" s="656">
        <f>Resultados!E14</f>
        <v>0</v>
      </c>
      <c r="EP230" s="658" t="str">
        <f>Resultados!F14</f>
        <v/>
      </c>
      <c r="EQ230" s="656">
        <f>Resultados!G14</f>
        <v>0</v>
      </c>
      <c r="ER230" s="658" t="str">
        <f>Resultados!H14</f>
        <v/>
      </c>
    </row>
    <row r="231" spans="142:148" ht="31.5">
      <c r="EL231" s="663" t="str">
        <f>Resultados!B15</f>
        <v>Honorarios profesionales (asesoría, abogados)</v>
      </c>
      <c r="EM231" s="656">
        <f>Resultados!C15</f>
        <v>0</v>
      </c>
      <c r="EN231" s="658" t="str">
        <f>Resultados!D15</f>
        <v/>
      </c>
      <c r="EO231" s="656">
        <f>Resultados!E15</f>
        <v>0</v>
      </c>
      <c r="EP231" s="658" t="str">
        <f>Resultados!F15</f>
        <v/>
      </c>
      <c r="EQ231" s="656">
        <f>Resultados!G15</f>
        <v>0</v>
      </c>
      <c r="ER231" s="658" t="str">
        <f>Resultados!H15</f>
        <v/>
      </c>
    </row>
    <row r="232" spans="142:148">
      <c r="EL232" s="663" t="str">
        <f>Resultados!B16</f>
        <v>Otros costes fijos</v>
      </c>
      <c r="EM232" s="656">
        <f>Resultados!C16</f>
        <v>0</v>
      </c>
      <c r="EN232" s="658" t="str">
        <f>Resultados!D16</f>
        <v/>
      </c>
      <c r="EO232" s="656">
        <f>Resultados!E16</f>
        <v>0</v>
      </c>
      <c r="EP232" s="658" t="str">
        <f>Resultados!F16</f>
        <v/>
      </c>
      <c r="EQ232" s="656">
        <f>Resultados!G16</f>
        <v>0</v>
      </c>
      <c r="ER232" s="658" t="str">
        <f>Resultados!H16</f>
        <v/>
      </c>
    </row>
    <row r="233" spans="142:148">
      <c r="EL233" s="663" t="str">
        <f>Resultados!B17</f>
        <v>Amortización</v>
      </c>
      <c r="EM233" s="656">
        <f ca="1">Resultados!C17</f>
        <v>0</v>
      </c>
      <c r="EN233" s="658" t="str">
        <f ca="1">Resultados!D17</f>
        <v/>
      </c>
      <c r="EO233" s="656">
        <f ca="1">Resultados!E17</f>
        <v>0</v>
      </c>
      <c r="EP233" s="658" t="str">
        <f ca="1">Resultados!F17</f>
        <v/>
      </c>
      <c r="EQ233" s="656">
        <f ca="1">Resultados!G17</f>
        <v>0</v>
      </c>
      <c r="ER233" s="658" t="str">
        <f ca="1">Resultados!H17</f>
        <v/>
      </c>
    </row>
    <row r="234" spans="142:148">
      <c r="EL234" s="663" t="str">
        <f>Resultados!B18</f>
        <v>Provisiones</v>
      </c>
      <c r="EM234" s="656">
        <f>Resultados!C18</f>
        <v>0</v>
      </c>
      <c r="EN234" s="658" t="str">
        <f>Resultados!D18</f>
        <v/>
      </c>
      <c r="EO234" s="656">
        <f>Resultados!E18</f>
        <v>0</v>
      </c>
      <c r="EP234" s="658" t="str">
        <f>Resultados!F18</f>
        <v/>
      </c>
      <c r="EQ234" s="656">
        <f>Resultados!G18</f>
        <v>0</v>
      </c>
      <c r="ER234" s="658" t="str">
        <f>Resultados!H18</f>
        <v/>
      </c>
    </row>
    <row r="235" spans="142:148">
      <c r="EL235" s="663" t="str">
        <f>Resultados!B19</f>
        <v>Gastos financieros</v>
      </c>
      <c r="EM235" s="656">
        <f ca="1">Resultados!C19</f>
        <v>0</v>
      </c>
      <c r="EN235" s="658" t="str">
        <f ca="1">Resultados!D19</f>
        <v/>
      </c>
      <c r="EO235" s="656">
        <f ca="1">Resultados!E19</f>
        <v>0</v>
      </c>
      <c r="EP235" s="658" t="str">
        <f ca="1">Resultados!F19</f>
        <v/>
      </c>
      <c r="EQ235" s="656">
        <f ca="1">Resultados!G19</f>
        <v>0</v>
      </c>
      <c r="ER235" s="658" t="str">
        <f ca="1">Resultados!H19</f>
        <v/>
      </c>
    </row>
    <row r="236" spans="142:148">
      <c r="EL236" s="661" t="str">
        <f>Resultados!B20</f>
        <v>Total gastos fijos</v>
      </c>
      <c r="EM236" s="662">
        <f ca="1">Resultados!C20</f>
        <v>0</v>
      </c>
      <c r="EN236" s="661" t="str">
        <f ca="1">Resultados!D20</f>
        <v/>
      </c>
      <c r="EO236" s="662">
        <f ca="1">Resultados!E20</f>
        <v>0</v>
      </c>
      <c r="EP236" s="661" t="str">
        <f ca="1">Resultados!F20</f>
        <v/>
      </c>
      <c r="EQ236" s="662">
        <f ca="1">Resultados!G20</f>
        <v>0</v>
      </c>
      <c r="ER236" s="661" t="str">
        <f ca="1">Resultados!H20</f>
        <v/>
      </c>
    </row>
    <row r="237" spans="142:148">
      <c r="EL237" s="661" t="str">
        <f>Resultados!B21</f>
        <v>Resultado antes impuestos</v>
      </c>
      <c r="EM237" s="662">
        <f ca="1">Resultados!C21</f>
        <v>0</v>
      </c>
      <c r="EN237" s="657" t="str">
        <f ca="1">Resultados!D21</f>
        <v/>
      </c>
      <c r="EO237" s="662">
        <f ca="1">Resultados!E21</f>
        <v>0</v>
      </c>
      <c r="EP237" s="657" t="str">
        <f ca="1">Resultados!F21</f>
        <v/>
      </c>
      <c r="EQ237" s="662">
        <f ca="1">Resultados!G21</f>
        <v>0</v>
      </c>
      <c r="ER237" s="657" t="str">
        <f ca="1">Resultados!H21</f>
        <v/>
      </c>
    </row>
    <row r="238" spans="142:148">
      <c r="EL238" s="591"/>
      <c r="EM238" s="591"/>
      <c r="EN238" s="591"/>
      <c r="EO238" s="591"/>
      <c r="EP238" s="591"/>
      <c r="EQ238" s="591"/>
      <c r="ER238" s="591"/>
    </row>
    <row r="239" spans="142:148">
      <c r="EL239" s="663" t="str">
        <f>Resultados!B23</f>
        <v>Impuestos</v>
      </c>
      <c r="EM239" s="659">
        <f ca="1">Resultados!C23</f>
        <v>0</v>
      </c>
      <c r="EN239" s="591"/>
      <c r="EO239" s="659">
        <f ca="1">Resultados!E23</f>
        <v>0</v>
      </c>
      <c r="EP239" s="591"/>
      <c r="EQ239" s="659">
        <f ca="1">Resultados!G23</f>
        <v>0</v>
      </c>
      <c r="ER239" s="591"/>
    </row>
    <row r="241" spans="142:163">
      <c r="EL241" s="661" t="str">
        <f>Resultados!B25</f>
        <v>Resultado después impuestos</v>
      </c>
      <c r="EM241" s="662">
        <f ca="1">Resultados!C25</f>
        <v>0</v>
      </c>
      <c r="EN241" s="657"/>
      <c r="EO241" s="662">
        <f ca="1">Resultados!E25</f>
        <v>0</v>
      </c>
      <c r="EP241" s="657"/>
      <c r="EQ241" s="662">
        <f ca="1">Resultados!G25</f>
        <v>0</v>
      </c>
      <c r="ER241" s="657" t="str">
        <f ca="1">Resultados!H25</f>
        <v/>
      </c>
    </row>
    <row r="242" spans="142:163">
      <c r="EL242" s="563"/>
      <c r="EM242" s="563"/>
      <c r="EN242" s="563"/>
      <c r="EO242" s="563"/>
      <c r="EP242" s="563"/>
      <c r="EQ242" s="563"/>
      <c r="ER242" s="563"/>
    </row>
    <row r="243" spans="142:163">
      <c r="EL243" s="564" t="str">
        <f>Resultados!B27</f>
        <v>Punto de equilibrio</v>
      </c>
      <c r="EM243" s="662">
        <f ca="1">Resultados!C27</f>
        <v>0</v>
      </c>
      <c r="EN243" s="563"/>
      <c r="EO243" s="662">
        <f ca="1">Resultados!E27</f>
        <v>0</v>
      </c>
      <c r="EP243" s="563"/>
      <c r="EQ243" s="662">
        <f ca="1">Resultados!G27</f>
        <v>0</v>
      </c>
      <c r="ER243" s="563"/>
    </row>
    <row r="244" spans="142:163">
      <c r="EL244" s="563"/>
      <c r="EM244" s="563"/>
      <c r="EN244" s="563"/>
      <c r="EO244" s="563"/>
      <c r="EP244" s="563"/>
      <c r="EQ244" s="563"/>
    </row>
    <row r="245" spans="142:163">
      <c r="ET245" s="1189"/>
      <c r="EU245" s="1189"/>
      <c r="EV245" s="1189"/>
      <c r="EW245" s="1189"/>
      <c r="EX245" s="1189"/>
      <c r="EY245" s="1189"/>
      <c r="EZ245" s="1189"/>
      <c r="FA245" s="1189"/>
      <c r="FB245" s="1189"/>
      <c r="FC245" s="1189"/>
      <c r="FD245" s="1189"/>
      <c r="FE245" s="1189"/>
      <c r="FF245" s="1189"/>
      <c r="FG245" s="1189"/>
    </row>
    <row r="246" spans="142:163">
      <c r="ET246" s="664">
        <f>'Tesorería mensual'!C2</f>
        <v>46113</v>
      </c>
      <c r="EU246" s="665">
        <f>'Tesorería mensual'!D2</f>
        <v>46143</v>
      </c>
      <c r="EV246" s="665">
        <f>'Tesorería mensual'!E2</f>
        <v>46174</v>
      </c>
      <c r="EW246" s="665">
        <f>'Tesorería mensual'!F2</f>
        <v>46204</v>
      </c>
      <c r="EX246" s="665">
        <f>'Tesorería mensual'!G2</f>
        <v>46235</v>
      </c>
      <c r="EY246" s="671">
        <f>'Tesorería mensual'!H2</f>
        <v>46266</v>
      </c>
      <c r="FB246" s="664">
        <f>'Tesorería mensual'!I2</f>
        <v>46296</v>
      </c>
      <c r="FC246" s="665">
        <f>'Tesorería mensual'!J2</f>
        <v>46327</v>
      </c>
      <c r="FD246" s="665">
        <f>'Tesorería mensual'!K2</f>
        <v>46357</v>
      </c>
      <c r="FE246" s="665">
        <f>'Tesorería mensual'!L2</f>
        <v>46388</v>
      </c>
      <c r="FF246" s="665">
        <f>'Tesorería mensual'!M2</f>
        <v>46419</v>
      </c>
      <c r="FG246" s="666">
        <f>'Tesorería mensual'!N2</f>
        <v>46447</v>
      </c>
    </row>
    <row r="247" spans="142:163">
      <c r="ES247" s="572" t="str">
        <f>'Tesorería mensual'!B3</f>
        <v>Financiación / Aportación socios</v>
      </c>
      <c r="ET247" s="568">
        <f>'Tesorería mensual'!C3</f>
        <v>0</v>
      </c>
      <c r="EU247" s="568">
        <f>'Tesorería mensual'!D3</f>
        <v>0</v>
      </c>
      <c r="EV247" s="568">
        <f>'Tesorería mensual'!E3</f>
        <v>0</v>
      </c>
      <c r="EW247" s="568">
        <f>'Tesorería mensual'!F3</f>
        <v>0</v>
      </c>
      <c r="EX247" s="568">
        <f>'Tesorería mensual'!G3</f>
        <v>0</v>
      </c>
      <c r="EY247" s="568">
        <f>'Tesorería mensual'!H3</f>
        <v>0</v>
      </c>
      <c r="FA247" s="572" t="str">
        <f>+ES247</f>
        <v>Financiación / Aportación socios</v>
      </c>
      <c r="FB247" s="568">
        <f>'Tesorería mensual'!I3</f>
        <v>0</v>
      </c>
      <c r="FC247" s="568">
        <f>'Tesorería mensual'!J3</f>
        <v>0</v>
      </c>
      <c r="FD247" s="568">
        <f>'Tesorería mensual'!K3</f>
        <v>0</v>
      </c>
      <c r="FE247" s="568">
        <f>'Tesorería mensual'!L3</f>
        <v>0</v>
      </c>
      <c r="FF247" s="568">
        <f>'Tesorería mensual'!M3</f>
        <v>0</v>
      </c>
      <c r="FG247" s="568">
        <f>'Tesorería mensual'!N3</f>
        <v>0</v>
      </c>
    </row>
    <row r="248" spans="142:163">
      <c r="EO248" s="546" t="s">
        <v>44</v>
      </c>
      <c r="ES248" s="572" t="str">
        <f>'Tesorería mensual'!B4</f>
        <v>Ventas</v>
      </c>
      <c r="ET248" s="568">
        <f>'Tesorería mensual'!C4</f>
        <v>0</v>
      </c>
      <c r="EU248" s="568">
        <f>'Tesorería mensual'!D4</f>
        <v>0</v>
      </c>
      <c r="EV248" s="568">
        <f>'Tesorería mensual'!E4</f>
        <v>0</v>
      </c>
      <c r="EW248" s="568">
        <f>'Tesorería mensual'!F4</f>
        <v>0</v>
      </c>
      <c r="EX248" s="568">
        <f>'Tesorería mensual'!G4</f>
        <v>0</v>
      </c>
      <c r="EY248" s="568">
        <f>'Tesorería mensual'!H4</f>
        <v>0</v>
      </c>
      <c r="FA248" s="572" t="str">
        <f t="shared" ref="FA248:FA272" si="16">+ES248</f>
        <v>Ventas</v>
      </c>
      <c r="FB248" s="568">
        <f>'Tesorería mensual'!I4</f>
        <v>0</v>
      </c>
      <c r="FC248" s="568">
        <f>'Tesorería mensual'!J4</f>
        <v>0</v>
      </c>
      <c r="FD248" s="568">
        <f>'Tesorería mensual'!K4</f>
        <v>0</v>
      </c>
      <c r="FE248" s="568">
        <f>'Tesorería mensual'!L4</f>
        <v>0</v>
      </c>
      <c r="FF248" s="568">
        <f>'Tesorería mensual'!M4</f>
        <v>0</v>
      </c>
      <c r="FG248" s="568">
        <f>'Tesorería mensual'!N4</f>
        <v>0</v>
      </c>
    </row>
    <row r="249" spans="142:163">
      <c r="ES249" s="661" t="str">
        <f>'Tesorería mensual'!B5</f>
        <v>Total Cobros</v>
      </c>
      <c r="ET249" s="568">
        <f>'Tesorería mensual'!C5</f>
        <v>0</v>
      </c>
      <c r="EU249" s="568">
        <f>'Tesorería mensual'!D5</f>
        <v>0</v>
      </c>
      <c r="EV249" s="568">
        <f>'Tesorería mensual'!E5</f>
        <v>0</v>
      </c>
      <c r="EW249" s="568">
        <f>'Tesorería mensual'!F5</f>
        <v>0</v>
      </c>
      <c r="EX249" s="568">
        <f>'Tesorería mensual'!G5</f>
        <v>0</v>
      </c>
      <c r="EY249" s="568">
        <f>'Tesorería mensual'!H5</f>
        <v>0</v>
      </c>
      <c r="FA249" s="661" t="str">
        <f t="shared" si="16"/>
        <v>Total Cobros</v>
      </c>
      <c r="FB249" s="568">
        <f>'Tesorería mensual'!I5</f>
        <v>0</v>
      </c>
      <c r="FC249" s="568">
        <f>'Tesorería mensual'!J5</f>
        <v>0</v>
      </c>
      <c r="FD249" s="568">
        <f>'Tesorería mensual'!K5</f>
        <v>0</v>
      </c>
      <c r="FE249" s="568">
        <f>'Tesorería mensual'!L5</f>
        <v>0</v>
      </c>
      <c r="FF249" s="568">
        <f>'Tesorería mensual'!M5</f>
        <v>0</v>
      </c>
      <c r="FG249" s="568">
        <f>'Tesorería mensual'!N5</f>
        <v>0</v>
      </c>
    </row>
    <row r="251" spans="142:163">
      <c r="ES251" s="572" t="str">
        <f>'Tesorería mensual'!B7</f>
        <v>Compras</v>
      </c>
      <c r="ET251" s="568">
        <f>'Tesorería mensual'!C7</f>
        <v>0</v>
      </c>
      <c r="EU251" s="568">
        <f>'Tesorería mensual'!D7</f>
        <v>0</v>
      </c>
      <c r="EV251" s="568">
        <f>'Tesorería mensual'!E7</f>
        <v>0</v>
      </c>
      <c r="EW251" s="568">
        <f>'Tesorería mensual'!F7</f>
        <v>0</v>
      </c>
      <c r="EX251" s="568">
        <f>'Tesorería mensual'!G7</f>
        <v>0</v>
      </c>
      <c r="EY251" s="568">
        <f>'Tesorería mensual'!H7</f>
        <v>0</v>
      </c>
      <c r="FA251" s="572" t="str">
        <f t="shared" si="16"/>
        <v>Compras</v>
      </c>
      <c r="FB251" s="568">
        <f>'Tesorería mensual'!I7</f>
        <v>0</v>
      </c>
      <c r="FC251" s="568">
        <f>'Tesorería mensual'!J7</f>
        <v>0</v>
      </c>
      <c r="FD251" s="568">
        <f>'Tesorería mensual'!K7</f>
        <v>0</v>
      </c>
      <c r="FE251" s="568">
        <f>'Tesorería mensual'!L7</f>
        <v>0</v>
      </c>
      <c r="FF251" s="568">
        <f>'Tesorería mensual'!M7</f>
        <v>0</v>
      </c>
      <c r="FG251" s="568">
        <f>'Tesorería mensual'!N7</f>
        <v>0</v>
      </c>
    </row>
    <row r="252" spans="142:163">
      <c r="ES252" s="572" t="str">
        <f>'Tesorería mensual'!B8</f>
        <v>Otros costes variables</v>
      </c>
      <c r="ET252" s="568">
        <f>'Tesorería mensual'!C8</f>
        <v>0</v>
      </c>
      <c r="EU252" s="568">
        <f>'Tesorería mensual'!D8</f>
        <v>0</v>
      </c>
      <c r="EV252" s="568">
        <f>'Tesorería mensual'!E8</f>
        <v>0</v>
      </c>
      <c r="EW252" s="568">
        <f>'Tesorería mensual'!F8</f>
        <v>0</v>
      </c>
      <c r="EX252" s="568">
        <f>'Tesorería mensual'!G8</f>
        <v>0</v>
      </c>
      <c r="EY252" s="568">
        <f>'Tesorería mensual'!H8</f>
        <v>0</v>
      </c>
      <c r="FA252" s="572" t="str">
        <f t="shared" si="16"/>
        <v>Otros costes variables</v>
      </c>
      <c r="FB252" s="568">
        <f>'Tesorería mensual'!I8</f>
        <v>0</v>
      </c>
      <c r="FC252" s="568">
        <f>'Tesorería mensual'!J8</f>
        <v>0</v>
      </c>
      <c r="FD252" s="568">
        <f>'Tesorería mensual'!K8</f>
        <v>0</v>
      </c>
      <c r="FE252" s="568">
        <f>'Tesorería mensual'!L8</f>
        <v>0</v>
      </c>
      <c r="FF252" s="568">
        <f>'Tesorería mensual'!M8</f>
        <v>0</v>
      </c>
      <c r="FG252" s="568">
        <f>'Tesorería mensual'!N8</f>
        <v>0</v>
      </c>
    </row>
    <row r="253" spans="142:163">
      <c r="ES253" s="590" t="str">
        <f>'Tesorería mensual'!B10</f>
        <v>Sueldos y salarios</v>
      </c>
      <c r="ET253" s="568">
        <f>'Tesorería mensual'!C10</f>
        <v>0</v>
      </c>
      <c r="EU253" s="568">
        <f>'Tesorería mensual'!D10</f>
        <v>0</v>
      </c>
      <c r="EV253" s="568">
        <f>'Tesorería mensual'!E10</f>
        <v>0</v>
      </c>
      <c r="EW253" s="568">
        <f>'Tesorería mensual'!F10</f>
        <v>0</v>
      </c>
      <c r="EX253" s="568">
        <f>'Tesorería mensual'!G10</f>
        <v>0</v>
      </c>
      <c r="EY253" s="568">
        <f>'Tesorería mensual'!H10</f>
        <v>0</v>
      </c>
      <c r="FA253" s="590" t="str">
        <f t="shared" si="16"/>
        <v>Sueldos y salarios</v>
      </c>
      <c r="FB253" s="568">
        <f>'Tesorería mensual'!I10</f>
        <v>0</v>
      </c>
      <c r="FC253" s="568">
        <f>'Tesorería mensual'!J10</f>
        <v>0</v>
      </c>
      <c r="FD253" s="568">
        <f>'Tesorería mensual'!K10</f>
        <v>0</v>
      </c>
      <c r="FE253" s="568">
        <f>'Tesorería mensual'!L10</f>
        <v>0</v>
      </c>
      <c r="FF253" s="568">
        <f>'Tesorería mensual'!M10</f>
        <v>0</v>
      </c>
      <c r="FG253" s="568">
        <f>'Tesorería mensual'!N10</f>
        <v>0</v>
      </c>
    </row>
    <row r="254" spans="142:163">
      <c r="ES254" s="590" t="str">
        <f>'Tesorería mensual'!B11</f>
        <v>Seguridad social</v>
      </c>
      <c r="ET254" s="568">
        <f>'Tesorería mensual'!C11</f>
        <v>0</v>
      </c>
      <c r="EU254" s="568">
        <f>'Tesorería mensual'!D11</f>
        <v>0</v>
      </c>
      <c r="EV254" s="568">
        <f>'Tesorería mensual'!E11</f>
        <v>0</v>
      </c>
      <c r="EW254" s="568">
        <f>'Tesorería mensual'!F11</f>
        <v>0</v>
      </c>
      <c r="EX254" s="568">
        <f>'Tesorería mensual'!G11</f>
        <v>0</v>
      </c>
      <c r="EY254" s="568">
        <f>'Tesorería mensual'!H11</f>
        <v>0</v>
      </c>
      <c r="FA254" s="590" t="str">
        <f t="shared" si="16"/>
        <v>Seguridad social</v>
      </c>
      <c r="FB254" s="568">
        <f>'Tesorería mensual'!I11</f>
        <v>0</v>
      </c>
      <c r="FC254" s="568">
        <f>'Tesorería mensual'!J11</f>
        <v>0</v>
      </c>
      <c r="FD254" s="568">
        <f>'Tesorería mensual'!K11</f>
        <v>0</v>
      </c>
      <c r="FE254" s="568">
        <f>'Tesorería mensual'!L11</f>
        <v>0</v>
      </c>
      <c r="FF254" s="568">
        <f>'Tesorería mensual'!M11</f>
        <v>0</v>
      </c>
      <c r="FG254" s="568">
        <f>'Tesorería mensual'!N11</f>
        <v>0</v>
      </c>
    </row>
    <row r="255" spans="142:163">
      <c r="ES255" s="590" t="str">
        <f>'Tesorería mensual'!B12</f>
        <v>Alquiler</v>
      </c>
      <c r="ET255" s="568">
        <f>'Tesorería mensual'!C12</f>
        <v>0</v>
      </c>
      <c r="EU255" s="568">
        <f>'Tesorería mensual'!D12</f>
        <v>0</v>
      </c>
      <c r="EV255" s="568">
        <f>'Tesorería mensual'!E12</f>
        <v>0</v>
      </c>
      <c r="EW255" s="568">
        <f>'Tesorería mensual'!F12</f>
        <v>0</v>
      </c>
      <c r="EX255" s="568">
        <f>'Tesorería mensual'!G12</f>
        <v>0</v>
      </c>
      <c r="EY255" s="568">
        <f>'Tesorería mensual'!H12</f>
        <v>0</v>
      </c>
      <c r="FA255" s="590" t="str">
        <f t="shared" si="16"/>
        <v>Alquiler</v>
      </c>
      <c r="FB255" s="568">
        <f>'Tesorería mensual'!I12</f>
        <v>0</v>
      </c>
      <c r="FC255" s="568">
        <f>'Tesorería mensual'!J12</f>
        <v>0</v>
      </c>
      <c r="FD255" s="568">
        <f>'Tesorería mensual'!K12</f>
        <v>0</v>
      </c>
      <c r="FE255" s="568">
        <f>'Tesorería mensual'!L12</f>
        <v>0</v>
      </c>
      <c r="FF255" s="568">
        <f>'Tesorería mensual'!M12</f>
        <v>0</v>
      </c>
      <c r="FG255" s="568">
        <f>'Tesorería mensual'!N12</f>
        <v>0</v>
      </c>
    </row>
    <row r="256" spans="142:163">
      <c r="ES256" s="590" t="str">
        <f>'Tesorería mensual'!B13</f>
        <v>Publicidad</v>
      </c>
      <c r="ET256" s="568">
        <f>'Tesorería mensual'!C13</f>
        <v>0</v>
      </c>
      <c r="EU256" s="568">
        <f>'Tesorería mensual'!D13</f>
        <v>0</v>
      </c>
      <c r="EV256" s="568">
        <f>'Tesorería mensual'!E13</f>
        <v>0</v>
      </c>
      <c r="EW256" s="568">
        <f>'Tesorería mensual'!F13</f>
        <v>0</v>
      </c>
      <c r="EX256" s="568">
        <f>'Tesorería mensual'!G13</f>
        <v>0</v>
      </c>
      <c r="EY256" s="568">
        <f>'Tesorería mensual'!H13</f>
        <v>0</v>
      </c>
      <c r="FA256" s="590" t="str">
        <f t="shared" si="16"/>
        <v>Publicidad</v>
      </c>
      <c r="FB256" s="568">
        <f>'Tesorería mensual'!I13</f>
        <v>0</v>
      </c>
      <c r="FC256" s="568">
        <f>'Tesorería mensual'!J13</f>
        <v>0</v>
      </c>
      <c r="FD256" s="568">
        <f>'Tesorería mensual'!K13</f>
        <v>0</v>
      </c>
      <c r="FE256" s="568">
        <f>'Tesorería mensual'!L13</f>
        <v>0</v>
      </c>
      <c r="FF256" s="568">
        <f>'Tesorería mensual'!M13</f>
        <v>0</v>
      </c>
      <c r="FG256" s="568">
        <f>'Tesorería mensual'!N13</f>
        <v>0</v>
      </c>
    </row>
    <row r="257" spans="149:165" ht="31.5">
      <c r="ES257" s="590" t="str">
        <f>'Tesorería mensual'!B14</f>
        <v>Suministros (electricidad, agua y teléfono)</v>
      </c>
      <c r="ET257" s="568">
        <f>'Tesorería mensual'!C14</f>
        <v>0</v>
      </c>
      <c r="EU257" s="568">
        <f>'Tesorería mensual'!D14</f>
        <v>0</v>
      </c>
      <c r="EV257" s="568">
        <f>'Tesorería mensual'!E14</f>
        <v>0</v>
      </c>
      <c r="EW257" s="568">
        <f>'Tesorería mensual'!F14</f>
        <v>0</v>
      </c>
      <c r="EX257" s="568">
        <f>'Tesorería mensual'!G14</f>
        <v>0</v>
      </c>
      <c r="EY257" s="568">
        <f>'Tesorería mensual'!H14</f>
        <v>0</v>
      </c>
      <c r="FA257" s="590" t="str">
        <f t="shared" si="16"/>
        <v>Suministros (electricidad, agua y teléfono)</v>
      </c>
      <c r="FB257" s="568">
        <f>'Tesorería mensual'!I14</f>
        <v>0</v>
      </c>
      <c r="FC257" s="568">
        <f>'Tesorería mensual'!J14</f>
        <v>0</v>
      </c>
      <c r="FD257" s="568">
        <f>'Tesorería mensual'!K14</f>
        <v>0</v>
      </c>
      <c r="FE257" s="568">
        <f>'Tesorería mensual'!L14</f>
        <v>0</v>
      </c>
      <c r="FF257" s="568">
        <f>'Tesorería mensual'!M14</f>
        <v>0</v>
      </c>
      <c r="FG257" s="568">
        <f>'Tesorería mensual'!N14</f>
        <v>0</v>
      </c>
    </row>
    <row r="258" spans="149:165" ht="31.5">
      <c r="ES258" s="590" t="str">
        <f>'Tesorería mensual'!B15</f>
        <v>Honorarios profesionales (asesoría, abogados)</v>
      </c>
      <c r="ET258" s="568">
        <f>'Tesorería mensual'!C15</f>
        <v>0</v>
      </c>
      <c r="EU258" s="568">
        <f>'Tesorería mensual'!D15</f>
        <v>0</v>
      </c>
      <c r="EV258" s="568">
        <f>'Tesorería mensual'!E15</f>
        <v>0</v>
      </c>
      <c r="EW258" s="568">
        <f>'Tesorería mensual'!F15</f>
        <v>0</v>
      </c>
      <c r="EX258" s="568">
        <f>'Tesorería mensual'!G15</f>
        <v>0</v>
      </c>
      <c r="EY258" s="568">
        <f>'Tesorería mensual'!H15</f>
        <v>0</v>
      </c>
      <c r="FA258" s="590" t="str">
        <f t="shared" si="16"/>
        <v>Honorarios profesionales (asesoría, abogados)</v>
      </c>
      <c r="FB258" s="568">
        <f>'Tesorería mensual'!I15</f>
        <v>0</v>
      </c>
      <c r="FC258" s="568">
        <f>'Tesorería mensual'!J15</f>
        <v>0</v>
      </c>
      <c r="FD258" s="568">
        <f>'Tesorería mensual'!K15</f>
        <v>0</v>
      </c>
      <c r="FE258" s="568">
        <f>'Tesorería mensual'!L15</f>
        <v>0</v>
      </c>
      <c r="FF258" s="568">
        <f>'Tesorería mensual'!M15</f>
        <v>0</v>
      </c>
      <c r="FG258" s="568">
        <f>'Tesorería mensual'!N15</f>
        <v>0</v>
      </c>
    </row>
    <row r="259" spans="149:165">
      <c r="ES259" s="590" t="s">
        <v>579</v>
      </c>
      <c r="ET259" s="568">
        <f>SUM('Tesorería mensual'!C16:C30)</f>
        <v>0</v>
      </c>
      <c r="EU259" s="568">
        <f>SUM('Tesorería mensual'!D16:D30)</f>
        <v>0</v>
      </c>
      <c r="EV259" s="568">
        <f>SUM('Tesorería mensual'!E16:E30)</f>
        <v>0</v>
      </c>
      <c r="EW259" s="568">
        <f>SUM('Tesorería mensual'!F16:F30)</f>
        <v>0</v>
      </c>
      <c r="EX259" s="568">
        <f>SUM('Tesorería mensual'!G16:G30)</f>
        <v>0</v>
      </c>
      <c r="EY259" s="568">
        <f>SUM('Tesorería mensual'!H16:H30)</f>
        <v>0</v>
      </c>
      <c r="FA259" s="590" t="str">
        <f t="shared" si="16"/>
        <v>Otros pagos fijos</v>
      </c>
      <c r="FB259" s="568">
        <f>SUM('Tesorería mensual'!I16:I30)</f>
        <v>0</v>
      </c>
      <c r="FC259" s="568">
        <f>SUM('Tesorería mensual'!J16:J30)</f>
        <v>0</v>
      </c>
      <c r="FD259" s="568">
        <f>SUM('Tesorería mensual'!K16:K30)</f>
        <v>0</v>
      </c>
      <c r="FE259" s="568">
        <f>SUM('Tesorería mensual'!L16:L30)</f>
        <v>0</v>
      </c>
      <c r="FF259" s="568">
        <f>SUM('Tesorería mensual'!M16:M30)</f>
        <v>0</v>
      </c>
      <c r="FG259" s="568">
        <f>SUM('Tesorería mensual'!N16:N30)</f>
        <v>0</v>
      </c>
    </row>
    <row r="260" spans="149:165">
      <c r="ES260" s="572" t="str">
        <f>'Tesorería mensual'!B32</f>
        <v>Comisión apertura préstamos</v>
      </c>
      <c r="ET260" s="568">
        <f>'Tesorería mensual'!C32</f>
        <v>0</v>
      </c>
      <c r="EU260" s="568">
        <f>'Tesorería mensual'!D32</f>
        <v>0</v>
      </c>
      <c r="EV260" s="568">
        <f>'Tesorería mensual'!E32</f>
        <v>0</v>
      </c>
      <c r="EW260" s="568">
        <f>'Tesorería mensual'!F32</f>
        <v>0</v>
      </c>
      <c r="EX260" s="568">
        <f>'Tesorería mensual'!G32</f>
        <v>0</v>
      </c>
      <c r="EY260" s="568">
        <f>'Tesorería mensual'!H32</f>
        <v>0</v>
      </c>
      <c r="FA260" s="572" t="str">
        <f t="shared" si="16"/>
        <v>Comisión apertura préstamos</v>
      </c>
      <c r="FB260" s="568">
        <f>'Tesorería mensual'!I32</f>
        <v>0</v>
      </c>
      <c r="FC260" s="568">
        <f>'Tesorería mensual'!J32</f>
        <v>0</v>
      </c>
      <c r="FD260" s="568">
        <f>'Tesorería mensual'!K32</f>
        <v>0</v>
      </c>
      <c r="FE260" s="568">
        <f>'Tesorería mensual'!L32</f>
        <v>0</v>
      </c>
      <c r="FF260" s="568">
        <f>'Tesorería mensual'!M32</f>
        <v>0</v>
      </c>
      <c r="FG260" s="568">
        <f>'Tesorería mensual'!N32</f>
        <v>0</v>
      </c>
    </row>
    <row r="261" spans="149:165">
      <c r="ES261" s="590" t="str">
        <f>'Tesorería mensual'!B33</f>
        <v>Devolución préstamos</v>
      </c>
      <c r="ET261" s="568">
        <f ca="1">'Tesorería mensual'!C33</f>
        <v>0</v>
      </c>
      <c r="EU261" s="568">
        <f ca="1">'Tesorería mensual'!D33</f>
        <v>0</v>
      </c>
      <c r="EV261" s="568">
        <f ca="1">'Tesorería mensual'!E33</f>
        <v>0</v>
      </c>
      <c r="EW261" s="568">
        <f ca="1">'Tesorería mensual'!F33</f>
        <v>0</v>
      </c>
      <c r="EX261" s="568">
        <f ca="1">'Tesorería mensual'!G33</f>
        <v>0</v>
      </c>
      <c r="EY261" s="568">
        <f ca="1">'Tesorería mensual'!H33</f>
        <v>0</v>
      </c>
      <c r="FA261" s="590" t="str">
        <f t="shared" si="16"/>
        <v>Devolución préstamos</v>
      </c>
      <c r="FB261" s="568">
        <f ca="1">'Tesorería mensual'!I33</f>
        <v>0</v>
      </c>
      <c r="FC261" s="568">
        <f ca="1">'Tesorería mensual'!J33</f>
        <v>0</v>
      </c>
      <c r="FD261" s="568">
        <f ca="1">'Tesorería mensual'!K33</f>
        <v>0</v>
      </c>
      <c r="FE261" s="568">
        <f ca="1">'Tesorería mensual'!L33</f>
        <v>0</v>
      </c>
      <c r="FF261" s="568">
        <f ca="1">'Tesorería mensual'!M33</f>
        <v>0</v>
      </c>
      <c r="FG261" s="568">
        <f ca="1">'Tesorería mensual'!N33</f>
        <v>0</v>
      </c>
    </row>
    <row r="262" spans="149:165">
      <c r="ES262" s="590" t="str">
        <f>'Tesorería mensual'!B34</f>
        <v>Intereses préstamos</v>
      </c>
      <c r="ET262" s="568">
        <f ca="1">'Tesorería mensual'!C34</f>
        <v>0</v>
      </c>
      <c r="EU262" s="568">
        <f ca="1">'Tesorería mensual'!D34</f>
        <v>0</v>
      </c>
      <c r="EV262" s="568">
        <f ca="1">'Tesorería mensual'!E34</f>
        <v>0</v>
      </c>
      <c r="EW262" s="568">
        <f ca="1">'Tesorería mensual'!F34</f>
        <v>0</v>
      </c>
      <c r="EX262" s="568">
        <f ca="1">'Tesorería mensual'!G34</f>
        <v>0</v>
      </c>
      <c r="EY262" s="568">
        <f ca="1">'Tesorería mensual'!H34</f>
        <v>0</v>
      </c>
      <c r="FA262" s="590" t="str">
        <f t="shared" si="16"/>
        <v>Intereses préstamos</v>
      </c>
      <c r="FB262" s="568">
        <f ca="1">'Tesorería mensual'!I34</f>
        <v>0</v>
      </c>
      <c r="FC262" s="568">
        <f ca="1">'Tesorería mensual'!J34</f>
        <v>0</v>
      </c>
      <c r="FD262" s="568">
        <f ca="1">'Tesorería mensual'!K34</f>
        <v>0</v>
      </c>
      <c r="FE262" s="568">
        <f ca="1">'Tesorería mensual'!L34</f>
        <v>0</v>
      </c>
      <c r="FF262" s="568">
        <f ca="1">'Tesorería mensual'!M34</f>
        <v>0</v>
      </c>
      <c r="FG262" s="568">
        <f ca="1">'Tesorería mensual'!N34</f>
        <v>0</v>
      </c>
    </row>
    <row r="263" spans="149:165">
      <c r="ES263" s="590" t="str">
        <f>'Tesorería mensual'!B36</f>
        <v>IRPF Nóminas</v>
      </c>
      <c r="ET263" s="568">
        <f>'Tesorería mensual'!C36</f>
        <v>0</v>
      </c>
      <c r="EU263" s="568">
        <f>'Tesorería mensual'!D36</f>
        <v>0</v>
      </c>
      <c r="EV263" s="568">
        <f>'Tesorería mensual'!E36</f>
        <v>0</v>
      </c>
      <c r="EW263" s="568">
        <f>'Tesorería mensual'!F36</f>
        <v>0</v>
      </c>
      <c r="EX263" s="568">
        <f>'Tesorería mensual'!G36</f>
        <v>0</v>
      </c>
      <c r="EY263" s="568">
        <f>'Tesorería mensual'!H36</f>
        <v>0</v>
      </c>
      <c r="FA263" s="590" t="str">
        <f t="shared" si="16"/>
        <v>IRPF Nóminas</v>
      </c>
      <c r="FB263" s="568">
        <f>'Tesorería mensual'!I36</f>
        <v>0</v>
      </c>
      <c r="FC263" s="568">
        <f>'Tesorería mensual'!J36</f>
        <v>0</v>
      </c>
      <c r="FD263" s="568">
        <f>'Tesorería mensual'!K36</f>
        <v>0</v>
      </c>
      <c r="FE263" s="568">
        <f>'Tesorería mensual'!L36</f>
        <v>0</v>
      </c>
      <c r="FF263" s="568">
        <f>'Tesorería mensual'!M36</f>
        <v>0</v>
      </c>
      <c r="FG263" s="568">
        <f>'Tesorería mensual'!N36</f>
        <v>0</v>
      </c>
    </row>
    <row r="264" spans="149:165">
      <c r="ES264" s="590" t="str">
        <f>'Tesorería mensual'!B37</f>
        <v>IRPF Alquileres</v>
      </c>
      <c r="ET264" s="568">
        <f>'Tesorería mensual'!C37</f>
        <v>0</v>
      </c>
      <c r="EU264" s="568">
        <f>'Tesorería mensual'!D37</f>
        <v>0</v>
      </c>
      <c r="EV264" s="568">
        <f>'Tesorería mensual'!E37</f>
        <v>0</v>
      </c>
      <c r="EW264" s="568">
        <f>'Tesorería mensual'!F37</f>
        <v>0</v>
      </c>
      <c r="EX264" s="568">
        <f>'Tesorería mensual'!G37</f>
        <v>0</v>
      </c>
      <c r="EY264" s="568">
        <f>'Tesorería mensual'!H37</f>
        <v>0</v>
      </c>
      <c r="FA264" s="590" t="str">
        <f t="shared" si="16"/>
        <v>IRPF Alquileres</v>
      </c>
      <c r="FB264" s="568">
        <f>'Tesorería mensual'!I37</f>
        <v>0</v>
      </c>
      <c r="FC264" s="568">
        <f>'Tesorería mensual'!J37</f>
        <v>0</v>
      </c>
      <c r="FD264" s="568">
        <f>'Tesorería mensual'!K37</f>
        <v>0</v>
      </c>
      <c r="FE264" s="568">
        <f>'Tesorería mensual'!L37</f>
        <v>0</v>
      </c>
      <c r="FF264" s="568">
        <f>'Tesorería mensual'!M37</f>
        <v>0</v>
      </c>
      <c r="FG264" s="568">
        <f>'Tesorería mensual'!N37</f>
        <v>0</v>
      </c>
    </row>
    <row r="265" spans="149:165">
      <c r="ES265" s="590" t="str">
        <f>'Tesorería mensual'!B38</f>
        <v>IVA</v>
      </c>
      <c r="ET265" s="568">
        <f>'Tesorería mensual'!C38</f>
        <v>0</v>
      </c>
      <c r="EU265" s="568">
        <f>'Tesorería mensual'!D38</f>
        <v>0</v>
      </c>
      <c r="EV265" s="568">
        <f>'Tesorería mensual'!E38</f>
        <v>0</v>
      </c>
      <c r="EW265" s="568">
        <f>'Tesorería mensual'!F38</f>
        <v>0</v>
      </c>
      <c r="EX265" s="568">
        <f>'Tesorería mensual'!G38</f>
        <v>0</v>
      </c>
      <c r="EY265" s="568">
        <f>'Tesorería mensual'!H38</f>
        <v>0</v>
      </c>
      <c r="FA265" s="590" t="str">
        <f t="shared" si="16"/>
        <v>IVA</v>
      </c>
      <c r="FB265" s="568">
        <f>'Tesorería mensual'!I38</f>
        <v>0</v>
      </c>
      <c r="FC265" s="568">
        <f>'Tesorería mensual'!J38</f>
        <v>0</v>
      </c>
      <c r="FD265" s="568">
        <f>'Tesorería mensual'!K38</f>
        <v>0</v>
      </c>
      <c r="FE265" s="568">
        <f>'Tesorería mensual'!L38</f>
        <v>0</v>
      </c>
      <c r="FF265" s="568">
        <f>'Tesorería mensual'!M38</f>
        <v>0</v>
      </c>
      <c r="FG265" s="568">
        <f>'Tesorería mensual'!N38</f>
        <v>0</v>
      </c>
    </row>
    <row r="266" spans="149:165" ht="31.5">
      <c r="ES266" s="591" t="str">
        <f>'Tesorería mensual'!B39</f>
        <v>IRPF Retenciones empresario individual</v>
      </c>
      <c r="ET266" s="568">
        <f>'Tesorería mensual'!C39</f>
        <v>0</v>
      </c>
      <c r="EU266" s="568">
        <f>'Tesorería mensual'!D39</f>
        <v>0</v>
      </c>
      <c r="EV266" s="568">
        <f>'Tesorería mensual'!E39</f>
        <v>0</v>
      </c>
      <c r="EW266" s="568">
        <f ca="1">'Tesorería mensual'!F39</f>
        <v>0</v>
      </c>
      <c r="EX266" s="568">
        <f>'Tesorería mensual'!G39</f>
        <v>0</v>
      </c>
      <c r="EY266" s="568">
        <f>'Tesorería mensual'!H39</f>
        <v>0</v>
      </c>
      <c r="FA266" s="591" t="str">
        <f t="shared" si="16"/>
        <v>IRPF Retenciones empresario individual</v>
      </c>
      <c r="FB266" s="568">
        <f ca="1">'Tesorería mensual'!I39</f>
        <v>0</v>
      </c>
      <c r="FC266" s="568">
        <f>'Tesorería mensual'!J39</f>
        <v>0</v>
      </c>
      <c r="FD266" s="568">
        <f>'Tesorería mensual'!K39</f>
        <v>0</v>
      </c>
      <c r="FE266" s="568">
        <f ca="1">'Tesorería mensual'!L39</f>
        <v>0</v>
      </c>
      <c r="FF266" s="568">
        <f>'Tesorería mensual'!M39</f>
        <v>0</v>
      </c>
      <c r="FG266" s="568">
        <f>'Tesorería mensual'!N39</f>
        <v>0</v>
      </c>
    </row>
    <row r="267" spans="149:165">
      <c r="ES267" s="590" t="str">
        <f>'Tesorería mensual'!B41</f>
        <v>Inversiones / Stock inicial</v>
      </c>
      <c r="ET267" s="568">
        <f>'Tesorería mensual'!C41</f>
        <v>0</v>
      </c>
      <c r="EU267" s="568">
        <f>'Tesorería mensual'!D41</f>
        <v>0</v>
      </c>
      <c r="EV267" s="568">
        <f>'Tesorería mensual'!E41</f>
        <v>0</v>
      </c>
      <c r="EW267" s="568">
        <f>'Tesorería mensual'!F41</f>
        <v>0</v>
      </c>
      <c r="EX267" s="568">
        <f>'Tesorería mensual'!G41</f>
        <v>0</v>
      </c>
      <c r="EY267" s="568">
        <f>'Tesorería mensual'!H41</f>
        <v>0</v>
      </c>
      <c r="FA267" s="590" t="str">
        <f t="shared" si="16"/>
        <v>Inversiones / Stock inicial</v>
      </c>
      <c r="FB267" s="568">
        <f>'Tesorería mensual'!I41</f>
        <v>0</v>
      </c>
      <c r="FC267" s="568">
        <f>'Tesorería mensual'!J41</f>
        <v>0</v>
      </c>
      <c r="FD267" s="568">
        <f>'Tesorería mensual'!K41</f>
        <v>0</v>
      </c>
      <c r="FE267" s="568">
        <f>'Tesorería mensual'!L41</f>
        <v>0</v>
      </c>
      <c r="FF267" s="568">
        <f>'Tesorería mensual'!M41</f>
        <v>0</v>
      </c>
      <c r="FG267" s="568">
        <f>'Tesorería mensual'!N41</f>
        <v>0</v>
      </c>
    </row>
    <row r="268" spans="149:165">
      <c r="ES268" s="569" t="str">
        <f>'Tesorería mensual'!B43</f>
        <v>TOTAL PAGOS</v>
      </c>
      <c r="ET268" s="568">
        <f ca="1">'Tesorería mensual'!C43</f>
        <v>0</v>
      </c>
      <c r="EU268" s="568">
        <f ca="1">'Tesorería mensual'!D43</f>
        <v>0</v>
      </c>
      <c r="EV268" s="568">
        <f ca="1">'Tesorería mensual'!E43</f>
        <v>0</v>
      </c>
      <c r="EW268" s="568">
        <f ca="1">'Tesorería mensual'!F43</f>
        <v>0</v>
      </c>
      <c r="EX268" s="568">
        <f ca="1">'Tesorería mensual'!G43</f>
        <v>0</v>
      </c>
      <c r="EY268" s="568">
        <f ca="1">'Tesorería mensual'!H43</f>
        <v>0</v>
      </c>
      <c r="FA268" s="569" t="str">
        <f t="shared" si="16"/>
        <v>TOTAL PAGOS</v>
      </c>
      <c r="FB268" s="568">
        <f ca="1">'Tesorería mensual'!I43</f>
        <v>0</v>
      </c>
      <c r="FC268" s="568">
        <f ca="1">'Tesorería mensual'!J43</f>
        <v>0</v>
      </c>
      <c r="FD268" s="568">
        <f ca="1">'Tesorería mensual'!K43</f>
        <v>0</v>
      </c>
      <c r="FE268" s="568">
        <f ca="1">'Tesorería mensual'!L43</f>
        <v>0</v>
      </c>
      <c r="FF268" s="568">
        <f ca="1">'Tesorería mensual'!M43</f>
        <v>0</v>
      </c>
      <c r="FG268" s="568">
        <f ca="1">'Tesorería mensual'!N43</f>
        <v>0</v>
      </c>
    </row>
    <row r="269" spans="149:165">
      <c r="FI269" s="546" t="s">
        <v>44</v>
      </c>
    </row>
    <row r="270" spans="149:165">
      <c r="ES270" s="569" t="str">
        <f>'Tesorería mensual'!B45</f>
        <v>SALDO INICIAL</v>
      </c>
      <c r="ET270" s="568">
        <f>'Tesorería mensual'!C45</f>
        <v>0</v>
      </c>
      <c r="EU270" s="568">
        <f ca="1">'Tesorería mensual'!D45</f>
        <v>0</v>
      </c>
      <c r="EV270" s="568">
        <f ca="1">'Tesorería mensual'!E45</f>
        <v>0</v>
      </c>
      <c r="EW270" s="568">
        <f ca="1">'Tesorería mensual'!F45</f>
        <v>0</v>
      </c>
      <c r="EX270" s="568">
        <f ca="1">'Tesorería mensual'!G45</f>
        <v>0</v>
      </c>
      <c r="EY270" s="568">
        <f ca="1">'Tesorería mensual'!H45</f>
        <v>0</v>
      </c>
      <c r="FA270" s="569" t="str">
        <f t="shared" si="16"/>
        <v>SALDO INICIAL</v>
      </c>
      <c r="FB270" s="568">
        <f ca="1">'Tesorería mensual'!I45</f>
        <v>0</v>
      </c>
      <c r="FC270" s="568">
        <f ca="1">'Tesorería mensual'!J45</f>
        <v>0</v>
      </c>
      <c r="FD270" s="568">
        <f ca="1">'Tesorería mensual'!K45</f>
        <v>0</v>
      </c>
      <c r="FE270" s="568">
        <f ca="1">'Tesorería mensual'!L45</f>
        <v>0</v>
      </c>
      <c r="FF270" s="568">
        <f ca="1">'Tesorería mensual'!M45</f>
        <v>0</v>
      </c>
      <c r="FG270" s="568">
        <f ca="1">'Tesorería mensual'!N45</f>
        <v>0</v>
      </c>
    </row>
    <row r="271" spans="149:165">
      <c r="ES271" s="569" t="str">
        <f>'Tesorería mensual'!B46</f>
        <v>COBROS - PAGOS</v>
      </c>
      <c r="ET271" s="568">
        <f ca="1">'Tesorería mensual'!C46</f>
        <v>0</v>
      </c>
      <c r="EU271" s="568">
        <f ca="1">'Tesorería mensual'!D46</f>
        <v>0</v>
      </c>
      <c r="EV271" s="568">
        <f ca="1">'Tesorería mensual'!E46</f>
        <v>0</v>
      </c>
      <c r="EW271" s="568">
        <f ca="1">'Tesorería mensual'!F46</f>
        <v>0</v>
      </c>
      <c r="EX271" s="568">
        <f ca="1">'Tesorería mensual'!G46</f>
        <v>0</v>
      </c>
      <c r="EY271" s="568">
        <f ca="1">'Tesorería mensual'!H46</f>
        <v>0</v>
      </c>
      <c r="FA271" s="569" t="str">
        <f t="shared" si="16"/>
        <v>COBROS - PAGOS</v>
      </c>
      <c r="FB271" s="568">
        <f ca="1">'Tesorería mensual'!I46</f>
        <v>0</v>
      </c>
      <c r="FC271" s="568">
        <f ca="1">'Tesorería mensual'!J46</f>
        <v>0</v>
      </c>
      <c r="FD271" s="568">
        <f ca="1">'Tesorería mensual'!K46</f>
        <v>0</v>
      </c>
      <c r="FE271" s="568">
        <f ca="1">'Tesorería mensual'!L46</f>
        <v>0</v>
      </c>
      <c r="FF271" s="568">
        <f ca="1">'Tesorería mensual'!M46</f>
        <v>0</v>
      </c>
      <c r="FG271" s="568">
        <f ca="1">'Tesorería mensual'!N46</f>
        <v>0</v>
      </c>
    </row>
    <row r="272" spans="149:165">
      <c r="ES272" s="569" t="str">
        <f>'Tesorería mensual'!B47</f>
        <v>SALDO FINAL</v>
      </c>
      <c r="ET272" s="568">
        <f ca="1">'Tesorería mensual'!C47</f>
        <v>0</v>
      </c>
      <c r="EU272" s="568">
        <f ca="1">'Tesorería mensual'!D47</f>
        <v>0</v>
      </c>
      <c r="EV272" s="568">
        <f ca="1">'Tesorería mensual'!E47</f>
        <v>0</v>
      </c>
      <c r="EW272" s="568">
        <f ca="1">'Tesorería mensual'!F47</f>
        <v>0</v>
      </c>
      <c r="EX272" s="568">
        <f ca="1">'Tesorería mensual'!G47</f>
        <v>0</v>
      </c>
      <c r="EY272" s="568">
        <f ca="1">'Tesorería mensual'!H47</f>
        <v>0</v>
      </c>
      <c r="FA272" s="569" t="str">
        <f t="shared" si="16"/>
        <v>SALDO FINAL</v>
      </c>
      <c r="FB272" s="568">
        <f ca="1">'Tesorería mensual'!I47</f>
        <v>0</v>
      </c>
      <c r="FC272" s="568">
        <f ca="1">'Tesorería mensual'!J47</f>
        <v>0</v>
      </c>
      <c r="FD272" s="568">
        <f ca="1">'Tesorería mensual'!K47</f>
        <v>0</v>
      </c>
      <c r="FE272" s="568">
        <f ca="1">'Tesorería mensual'!L47</f>
        <v>0</v>
      </c>
      <c r="FF272" s="568">
        <f ca="1">'Tesorería mensual'!M47</f>
        <v>0</v>
      </c>
      <c r="FG272" s="568">
        <f ca="1">'Tesorería mensual'!N47</f>
        <v>0</v>
      </c>
    </row>
    <row r="275" spans="165:182">
      <c r="FI275" s="932" t="str">
        <f>+Catálogo!B5</f>
        <v xml:space="preserve">Productos/servicios </v>
      </c>
      <c r="FJ275" s="933" t="s">
        <v>629</v>
      </c>
      <c r="FK275" s="933" t="s">
        <v>1076</v>
      </c>
      <c r="FL275" s="934" t="s">
        <v>608</v>
      </c>
      <c r="FM275" s="934" t="s">
        <v>110</v>
      </c>
      <c r="FN275" s="935" t="s">
        <v>318</v>
      </c>
      <c r="FO275" s="936" t="s">
        <v>68</v>
      </c>
    </row>
    <row r="276" spans="165:182">
      <c r="FI276" s="937">
        <f>+Catálogo!B6</f>
        <v>0</v>
      </c>
      <c r="FJ276" s="946">
        <f>+Catálogo!F6</f>
        <v>0</v>
      </c>
      <c r="FK276" s="946">
        <f>+Catálogo!C6</f>
        <v>0</v>
      </c>
      <c r="FL276" s="833" t="str">
        <f>IF(ISERROR(+FM276/FK276),"",(+FM276/FK276))</f>
        <v/>
      </c>
      <c r="FM276" s="833">
        <f>+'Resultado x Actividad'!C$4</f>
        <v>0</v>
      </c>
      <c r="FN276" s="938" t="str">
        <f>+'Resultado x Actividad'!C$3</f>
        <v/>
      </c>
      <c r="FO276" s="938">
        <f>+Catálogo!U6</f>
        <v>0</v>
      </c>
    </row>
    <row r="277" spans="165:182">
      <c r="FI277" s="937">
        <f>+Catálogo!B7</f>
        <v>0</v>
      </c>
      <c r="FJ277" s="946">
        <f>+Catálogo!F7</f>
        <v>0</v>
      </c>
      <c r="FK277" s="946">
        <f>+Catálogo!C7</f>
        <v>0</v>
      </c>
      <c r="FL277" s="833" t="str">
        <f>IF(ISERROR(+FM277/FK277),"",(+FM277/FK277))</f>
        <v/>
      </c>
      <c r="FM277" s="833">
        <f>+'Resultado x Actividad'!D$4</f>
        <v>0</v>
      </c>
      <c r="FN277" s="938" t="str">
        <f>+'Resultado x Actividad'!D$3</f>
        <v/>
      </c>
      <c r="FO277" s="938">
        <f>+Catálogo!U7</f>
        <v>0</v>
      </c>
    </row>
    <row r="278" spans="165:182">
      <c r="FI278" s="937">
        <f>+Catálogo!B8</f>
        <v>0</v>
      </c>
      <c r="FJ278" s="946">
        <f>+Catálogo!F8</f>
        <v>0</v>
      </c>
      <c r="FK278" s="946">
        <f>+Catálogo!C8</f>
        <v>0</v>
      </c>
      <c r="FL278" s="833" t="str">
        <f>IF(ISERROR(+FM278/FK278),"",(+FM278/FK278))</f>
        <v/>
      </c>
      <c r="FM278" s="833">
        <f>+'Resultado x Actividad'!E$4</f>
        <v>0</v>
      </c>
      <c r="FN278" s="938" t="str">
        <f>+'Resultado x Actividad'!E$3</f>
        <v/>
      </c>
      <c r="FO278" s="938">
        <f>+Catálogo!U8</f>
        <v>0</v>
      </c>
    </row>
    <row r="279" spans="165:182">
      <c r="FI279" s="937">
        <f>+Catálogo!B9</f>
        <v>0</v>
      </c>
      <c r="FJ279" s="946">
        <f>+Catálogo!F9</f>
        <v>0</v>
      </c>
      <c r="FK279" s="946">
        <f>+Catálogo!C9</f>
        <v>0</v>
      </c>
      <c r="FL279" s="833" t="str">
        <f>IF(ISERROR(+FM279/FK279),"",(+FM279/FK279))</f>
        <v/>
      </c>
      <c r="FM279" s="833">
        <f>+'Resultado x Actividad'!F$4</f>
        <v>0</v>
      </c>
      <c r="FN279" s="938" t="str">
        <f>+'Resultado x Actividad'!F$3</f>
        <v/>
      </c>
      <c r="FO279" s="938">
        <f>+Catálogo!U9</f>
        <v>0</v>
      </c>
    </row>
    <row r="280" spans="165:182">
      <c r="FI280" s="937">
        <f>+Catálogo!B10</f>
        <v>0</v>
      </c>
      <c r="FJ280" s="946">
        <f>+Catálogo!F10</f>
        <v>0</v>
      </c>
      <c r="FK280" s="946">
        <f>+Catálogo!C10</f>
        <v>0</v>
      </c>
      <c r="FL280" s="833" t="str">
        <f>IF(ISERROR(+FM280/FK280),"",(+FM280/FK280))</f>
        <v/>
      </c>
      <c r="FM280" s="833">
        <f>+'Resultado x Actividad'!G$4</f>
        <v>0</v>
      </c>
      <c r="FN280" s="938" t="str">
        <f>+'Resultado x Actividad'!G$3</f>
        <v/>
      </c>
      <c r="FO280" s="938">
        <f>+Catálogo!U10</f>
        <v>0</v>
      </c>
    </row>
    <row r="281" spans="165:182">
      <c r="FI281" s="833" t="str">
        <f>IF(FM282&lt;&gt;0,Catálogo!B11,"Resto")</f>
        <v>Resto</v>
      </c>
      <c r="FJ281" s="946"/>
      <c r="FK281" s="946"/>
      <c r="FL281" s="833"/>
      <c r="FM281" s="833">
        <f>SUM('Resultado x Actividad'!H4:Q4)</f>
        <v>0</v>
      </c>
      <c r="FN281" s="938">
        <f>SUM('Resultado x Actividad'!H3:Q3)</f>
        <v>0</v>
      </c>
      <c r="FO281" s="938"/>
    </row>
    <row r="282" spans="165:182" hidden="1">
      <c r="FI282" s="850"/>
      <c r="FJ282" s="947"/>
      <c r="FK282" s="947"/>
      <c r="FL282" s="939"/>
      <c r="FM282" s="833">
        <f>+'Resultado x Actividad'!I$4</f>
        <v>0</v>
      </c>
      <c r="FN282" s="939"/>
      <c r="FO282" s="939"/>
    </row>
    <row r="283" spans="165:182">
      <c r="FI283" s="833" t="s">
        <v>252</v>
      </c>
      <c r="FJ283" s="946"/>
      <c r="FK283" s="947" t="str">
        <f>IF(ISERROR(+FM283/FL283),"",(+FM283/FL283))</f>
        <v/>
      </c>
      <c r="FL283" s="850">
        <f>SUM(FL276:FL281)</f>
        <v>0</v>
      </c>
      <c r="FM283" s="850">
        <f>SUM(FM276:FM281)</f>
        <v>0</v>
      </c>
      <c r="FN283" s="940">
        <f>SUM(FN276:FN281)</f>
        <v>0</v>
      </c>
      <c r="FO283" s="940" t="str">
        <f>+Resultados!D8</f>
        <v/>
      </c>
    </row>
    <row r="284" spans="165:182">
      <c r="FI284" s="565"/>
      <c r="FJ284" s="565"/>
      <c r="FK284" s="565"/>
    </row>
    <row r="285" spans="165:182">
      <c r="FI285" s="565"/>
      <c r="FJ285" s="565"/>
      <c r="FK285" s="565"/>
    </row>
    <row r="286" spans="165:182">
      <c r="FI286" s="565"/>
      <c r="FJ286" s="565"/>
      <c r="FK286" s="565"/>
    </row>
    <row r="288" spans="165:182">
      <c r="FQ288" s="849"/>
      <c r="FR288" s="849"/>
      <c r="FS288" s="941" t="str">
        <f t="shared" ref="FS288:FS299" si="17">Z22</f>
        <v>Real 2025</v>
      </c>
      <c r="FT288" s="942" t="s">
        <v>70</v>
      </c>
      <c r="FU288" s="942" t="str">
        <f t="shared" ref="FU288:FU299" si="18">AF22</f>
        <v>2026/2027</v>
      </c>
      <c r="FV288" s="942" t="s">
        <v>70</v>
      </c>
      <c r="FW288" s="942" t="str">
        <f t="shared" ref="FW288:FW299" si="19">AH22</f>
        <v>2027/2028</v>
      </c>
      <c r="FX288" s="942" t="s">
        <v>70</v>
      </c>
      <c r="FY288" s="943" t="str">
        <f t="shared" ref="FY288:FY299" si="20">AJ22</f>
        <v>2028/2029</v>
      </c>
      <c r="FZ288" s="944" t="s">
        <v>70</v>
      </c>
    </row>
    <row r="289" spans="173:194">
      <c r="FQ289" s="939" t="str">
        <f t="shared" ref="FQ289:FQ299" si="21">U23</f>
        <v>Ventas</v>
      </c>
      <c r="FR289" s="849"/>
      <c r="FS289" s="811">
        <f t="shared" si="17"/>
        <v>0</v>
      </c>
      <c r="FT289" s="814" t="str">
        <f t="shared" ref="FT289:FT299" si="22">AA23</f>
        <v/>
      </c>
      <c r="FU289" s="811">
        <f t="shared" si="18"/>
        <v>0</v>
      </c>
      <c r="FV289" s="814" t="str">
        <f t="shared" ref="FV289:FV299" si="23">AG23</f>
        <v/>
      </c>
      <c r="FW289" s="811">
        <f t="shared" si="19"/>
        <v>0</v>
      </c>
      <c r="FX289" s="814" t="str">
        <f t="shared" ref="FX289:FX299" si="24">AI23</f>
        <v/>
      </c>
      <c r="FY289" s="811">
        <f t="shared" si="20"/>
        <v>0</v>
      </c>
      <c r="FZ289" s="814" t="str">
        <f t="shared" ref="FZ289:FZ299" si="25">AK23</f>
        <v/>
      </c>
    </row>
    <row r="290" spans="173:194">
      <c r="FQ290" s="939" t="str">
        <f t="shared" si="21"/>
        <v>Coste de compras</v>
      </c>
      <c r="FR290" s="849"/>
      <c r="FS290" s="815">
        <f t="shared" si="17"/>
        <v>0</v>
      </c>
      <c r="FT290" s="818" t="str">
        <f t="shared" si="22"/>
        <v/>
      </c>
      <c r="FU290" s="815">
        <f t="shared" si="18"/>
        <v>0</v>
      </c>
      <c r="FV290" s="818" t="str">
        <f t="shared" si="23"/>
        <v/>
      </c>
      <c r="FW290" s="815">
        <f t="shared" si="19"/>
        <v>0</v>
      </c>
      <c r="FX290" s="818" t="str">
        <f t="shared" si="24"/>
        <v/>
      </c>
      <c r="FY290" s="815">
        <f t="shared" si="20"/>
        <v>0</v>
      </c>
      <c r="FZ290" s="818" t="str">
        <f t="shared" si="25"/>
        <v/>
      </c>
    </row>
    <row r="291" spans="173:194">
      <c r="FQ291" s="945" t="str">
        <f t="shared" si="21"/>
        <v>MARGEN BRUTO</v>
      </c>
      <c r="FR291" s="849"/>
      <c r="FS291" s="819">
        <f t="shared" si="17"/>
        <v>0</v>
      </c>
      <c r="FT291" s="822" t="str">
        <f t="shared" si="22"/>
        <v/>
      </c>
      <c r="FU291" s="819">
        <f t="shared" si="18"/>
        <v>0</v>
      </c>
      <c r="FV291" s="822" t="str">
        <f t="shared" si="23"/>
        <v/>
      </c>
      <c r="FW291" s="819">
        <f t="shared" si="19"/>
        <v>0</v>
      </c>
      <c r="FX291" s="822" t="str">
        <f t="shared" si="24"/>
        <v/>
      </c>
      <c r="FY291" s="819">
        <f t="shared" si="20"/>
        <v>0</v>
      </c>
      <c r="FZ291" s="822" t="str">
        <f t="shared" si="25"/>
        <v/>
      </c>
    </row>
    <row r="292" spans="173:194">
      <c r="FQ292" s="939" t="str">
        <f t="shared" si="21"/>
        <v>Coste de personal</v>
      </c>
      <c r="FR292" s="849"/>
      <c r="FS292" s="815">
        <f t="shared" si="17"/>
        <v>0</v>
      </c>
      <c r="FT292" s="818" t="str">
        <f t="shared" si="22"/>
        <v/>
      </c>
      <c r="FU292" s="815">
        <f t="shared" si="18"/>
        <v>0</v>
      </c>
      <c r="FV292" s="818" t="str">
        <f t="shared" si="23"/>
        <v/>
      </c>
      <c r="FW292" s="815">
        <f t="shared" si="19"/>
        <v>0</v>
      </c>
      <c r="FX292" s="818" t="str">
        <f t="shared" si="24"/>
        <v/>
      </c>
      <c r="FY292" s="815">
        <f t="shared" si="20"/>
        <v>0</v>
      </c>
      <c r="FZ292" s="818" t="str">
        <f t="shared" si="25"/>
        <v/>
      </c>
    </row>
    <row r="293" spans="173:194">
      <c r="FQ293" s="939" t="str">
        <f t="shared" si="21"/>
        <v>Publicidad</v>
      </c>
      <c r="FR293" s="849"/>
      <c r="FS293" s="815">
        <f t="shared" si="17"/>
        <v>0</v>
      </c>
      <c r="FT293" s="818" t="str">
        <f t="shared" si="22"/>
        <v/>
      </c>
      <c r="FU293" s="815">
        <f t="shared" si="18"/>
        <v>0</v>
      </c>
      <c r="FV293" s="818" t="str">
        <f t="shared" si="23"/>
        <v/>
      </c>
      <c r="FW293" s="815">
        <f t="shared" si="19"/>
        <v>0</v>
      </c>
      <c r="FX293" s="818" t="str">
        <f t="shared" si="24"/>
        <v/>
      </c>
      <c r="FY293" s="815">
        <f t="shared" si="20"/>
        <v>0</v>
      </c>
      <c r="FZ293" s="818" t="str">
        <f t="shared" si="25"/>
        <v/>
      </c>
    </row>
    <row r="294" spans="173:194">
      <c r="FQ294" s="939" t="str">
        <f t="shared" si="21"/>
        <v>Otros gastos generales</v>
      </c>
      <c r="FR294" s="849"/>
      <c r="FS294" s="815">
        <f t="shared" si="17"/>
        <v>0</v>
      </c>
      <c r="FT294" s="818" t="str">
        <f t="shared" si="22"/>
        <v/>
      </c>
      <c r="FU294" s="815">
        <f t="shared" si="18"/>
        <v>0</v>
      </c>
      <c r="FV294" s="818" t="str">
        <f t="shared" si="23"/>
        <v/>
      </c>
      <c r="FW294" s="815">
        <f t="shared" si="19"/>
        <v>0</v>
      </c>
      <c r="FX294" s="818" t="str">
        <f t="shared" si="24"/>
        <v/>
      </c>
      <c r="FY294" s="815">
        <f t="shared" si="20"/>
        <v>0</v>
      </c>
      <c r="FZ294" s="818" t="str">
        <f t="shared" si="25"/>
        <v/>
      </c>
    </row>
    <row r="295" spans="173:194">
      <c r="FQ295" s="945" t="str">
        <f t="shared" si="21"/>
        <v>EBITDA</v>
      </c>
      <c r="FR295" s="849"/>
      <c r="FS295" s="819">
        <f t="shared" si="17"/>
        <v>0</v>
      </c>
      <c r="FT295" s="822" t="str">
        <f t="shared" si="22"/>
        <v/>
      </c>
      <c r="FU295" s="819">
        <f t="shared" si="18"/>
        <v>0</v>
      </c>
      <c r="FV295" s="822" t="str">
        <f t="shared" si="23"/>
        <v/>
      </c>
      <c r="FW295" s="819">
        <f t="shared" si="19"/>
        <v>0</v>
      </c>
      <c r="FX295" s="822" t="str">
        <f t="shared" si="24"/>
        <v/>
      </c>
      <c r="FY295" s="819">
        <f t="shared" si="20"/>
        <v>0</v>
      </c>
      <c r="FZ295" s="822" t="str">
        <f t="shared" si="25"/>
        <v/>
      </c>
    </row>
    <row r="296" spans="173:194">
      <c r="FQ296" s="939" t="str">
        <f t="shared" si="21"/>
        <v>Amortización y prov.</v>
      </c>
      <c r="FR296" s="849"/>
      <c r="FS296" s="815">
        <f t="shared" si="17"/>
        <v>0</v>
      </c>
      <c r="FT296" s="818" t="str">
        <f t="shared" si="22"/>
        <v/>
      </c>
      <c r="FU296" s="815">
        <f t="shared" ca="1" si="18"/>
        <v>0</v>
      </c>
      <c r="FV296" s="818" t="str">
        <f t="shared" ca="1" si="23"/>
        <v/>
      </c>
      <c r="FW296" s="815">
        <f t="shared" ca="1" si="19"/>
        <v>0</v>
      </c>
      <c r="FX296" s="818" t="str">
        <f t="shared" ca="1" si="24"/>
        <v/>
      </c>
      <c r="FY296" s="815">
        <f t="shared" ca="1" si="20"/>
        <v>0</v>
      </c>
      <c r="FZ296" s="818" t="str">
        <f t="shared" ca="1" si="25"/>
        <v/>
      </c>
    </row>
    <row r="297" spans="173:194">
      <c r="FQ297" s="939" t="str">
        <f t="shared" si="21"/>
        <v>Gastos financieros</v>
      </c>
      <c r="FR297" s="849"/>
      <c r="FS297" s="815">
        <f t="shared" si="17"/>
        <v>0</v>
      </c>
      <c r="FT297" s="818" t="str">
        <f t="shared" si="22"/>
        <v/>
      </c>
      <c r="FU297" s="815">
        <f t="shared" ca="1" si="18"/>
        <v>0</v>
      </c>
      <c r="FV297" s="818" t="str">
        <f t="shared" ca="1" si="23"/>
        <v/>
      </c>
      <c r="FW297" s="815">
        <f t="shared" ca="1" si="19"/>
        <v>0</v>
      </c>
      <c r="FX297" s="818" t="str">
        <f t="shared" ca="1" si="24"/>
        <v/>
      </c>
      <c r="FY297" s="815">
        <f t="shared" ca="1" si="20"/>
        <v>0</v>
      </c>
      <c r="FZ297" s="818" t="str">
        <f t="shared" ca="1" si="25"/>
        <v/>
      </c>
    </row>
    <row r="298" spans="173:194">
      <c r="FQ298" s="945" t="str">
        <f t="shared" si="21"/>
        <v>GASTOS EXPLOTACIÓN</v>
      </c>
      <c r="FR298" s="849"/>
      <c r="FS298" s="819">
        <f t="shared" si="17"/>
        <v>0</v>
      </c>
      <c r="FT298" s="822" t="str">
        <f t="shared" si="22"/>
        <v/>
      </c>
      <c r="FU298" s="819">
        <f t="shared" ca="1" si="18"/>
        <v>0</v>
      </c>
      <c r="FV298" s="822" t="str">
        <f t="shared" ca="1" si="23"/>
        <v/>
      </c>
      <c r="FW298" s="819">
        <f t="shared" ca="1" si="19"/>
        <v>0</v>
      </c>
      <c r="FX298" s="822" t="str">
        <f t="shared" ca="1" si="24"/>
        <v/>
      </c>
      <c r="FY298" s="819">
        <f t="shared" ca="1" si="20"/>
        <v>0</v>
      </c>
      <c r="FZ298" s="822" t="str">
        <f t="shared" ca="1" si="25"/>
        <v/>
      </c>
    </row>
    <row r="299" spans="173:194">
      <c r="FQ299" s="945" t="str">
        <f t="shared" si="21"/>
        <v>RESULTADOS ANTES IMP.</v>
      </c>
      <c r="FR299" s="849"/>
      <c r="FS299" s="819">
        <f t="shared" si="17"/>
        <v>0</v>
      </c>
      <c r="FT299" s="822" t="str">
        <f t="shared" si="22"/>
        <v/>
      </c>
      <c r="FU299" s="819">
        <f t="shared" ca="1" si="18"/>
        <v>0</v>
      </c>
      <c r="FV299" s="822" t="str">
        <f t="shared" ca="1" si="23"/>
        <v/>
      </c>
      <c r="FW299" s="819">
        <f t="shared" ca="1" si="19"/>
        <v>0</v>
      </c>
      <c r="FX299" s="822" t="str">
        <f t="shared" ca="1" si="24"/>
        <v/>
      </c>
      <c r="FY299" s="819">
        <f t="shared" ca="1" si="20"/>
        <v>0</v>
      </c>
      <c r="FZ299" s="822" t="str">
        <f t="shared" ca="1" si="25"/>
        <v/>
      </c>
    </row>
    <row r="300" spans="173:194">
      <c r="FQ300" s="849"/>
      <c r="FR300" s="849"/>
      <c r="FS300" s="849"/>
      <c r="FT300" s="849"/>
      <c r="FU300" s="849"/>
      <c r="FV300" s="849"/>
      <c r="FW300" s="849"/>
      <c r="FX300" s="849"/>
      <c r="FY300" s="849"/>
      <c r="FZ300" s="849"/>
    </row>
    <row r="301" spans="173:194">
      <c r="FQ301" s="945" t="s">
        <v>239</v>
      </c>
      <c r="FR301" s="849"/>
      <c r="FS301" s="833">
        <f>Z35</f>
        <v>0</v>
      </c>
      <c r="FT301" s="849"/>
      <c r="FU301" s="833">
        <f ca="1">AF35</f>
        <v>0</v>
      </c>
      <c r="FV301" s="849"/>
      <c r="FW301" s="833">
        <f ca="1">AH35</f>
        <v>0</v>
      </c>
      <c r="FX301" s="849"/>
      <c r="FY301" s="833">
        <f ca="1">AJ35</f>
        <v>0</v>
      </c>
      <c r="FZ301" s="849"/>
      <c r="GJ301" s="1178"/>
      <c r="GK301" s="1178"/>
      <c r="GL301" s="1178"/>
    </row>
    <row r="302" spans="173:194">
      <c r="FQ302" s="849"/>
      <c r="FR302" s="849"/>
      <c r="FS302" s="849"/>
      <c r="FT302" s="849"/>
      <c r="FU302" s="849"/>
      <c r="FV302" s="849"/>
      <c r="FW302" s="849"/>
      <c r="FX302" s="849"/>
      <c r="FY302" s="849"/>
      <c r="FZ302" s="849"/>
    </row>
    <row r="303" spans="173:194">
      <c r="FQ303" s="849"/>
      <c r="FR303" s="849"/>
      <c r="FS303" s="849"/>
      <c r="FT303" s="849"/>
      <c r="FU303" s="849"/>
      <c r="FV303" s="849"/>
      <c r="FW303" s="849"/>
      <c r="FX303" s="849"/>
      <c r="FY303" s="849"/>
      <c r="FZ303" s="849"/>
    </row>
    <row r="304" spans="173:194">
      <c r="FQ304" s="849"/>
      <c r="FR304" s="849"/>
      <c r="FS304" s="849"/>
      <c r="FT304" s="849"/>
      <c r="FU304" s="849"/>
      <c r="FV304" s="849"/>
      <c r="FW304" s="849"/>
      <c r="FX304" s="849"/>
      <c r="FY304" s="849"/>
      <c r="FZ304" s="849"/>
    </row>
    <row r="307" spans="184:209" ht="18.75">
      <c r="GB307" s="547" t="s">
        <v>789</v>
      </c>
      <c r="GC307" s="1178">
        <f>+Cuestionario!C5</f>
        <v>0</v>
      </c>
      <c r="GD307" s="1178"/>
      <c r="GE307" s="1178"/>
      <c r="GF307" s="615"/>
    </row>
    <row r="308" spans="184:209" ht="15.75" customHeight="1">
      <c r="GB308" s="547" t="s">
        <v>790</v>
      </c>
      <c r="GC308" s="672">
        <f>+Cuestionario!C13</f>
        <v>46113</v>
      </c>
      <c r="GD308" s="674" t="s">
        <v>791</v>
      </c>
      <c r="GE308" s="673">
        <f>Cuestionario!I13</f>
        <v>46113</v>
      </c>
    </row>
    <row r="309" spans="184:209">
      <c r="GB309" s="547" t="s">
        <v>792</v>
      </c>
      <c r="GC309" s="1180">
        <f>+Cuestionario!F11</f>
        <v>0</v>
      </c>
      <c r="GD309" s="1180"/>
      <c r="GE309" s="1180"/>
      <c r="GF309" s="616"/>
    </row>
    <row r="310" spans="184:209">
      <c r="GB310" s="547" t="s">
        <v>915</v>
      </c>
      <c r="GC310" s="1180">
        <f>+Cuestionario!C19</f>
        <v>0</v>
      </c>
      <c r="GD310" s="1180"/>
      <c r="GE310" s="1180"/>
    </row>
    <row r="311" spans="184:209">
      <c r="GB311" s="547" t="s">
        <v>1100</v>
      </c>
      <c r="GC311" s="1179" t="str">
        <f>Cuestionario!I5</f>
        <v>Empresario Individual</v>
      </c>
      <c r="GD311" s="1180"/>
      <c r="GE311" s="1180"/>
      <c r="GG311" s="847" t="s">
        <v>1089</v>
      </c>
      <c r="GH311" s="848">
        <f>Cuestionario!C10</f>
        <v>46070</v>
      </c>
      <c r="GJ311" s="967" t="s">
        <v>1099</v>
      </c>
      <c r="GK311" s="969">
        <f>'Inversión-Financiación'!G1-1</f>
        <v>2025</v>
      </c>
    </row>
    <row r="312" spans="184:209">
      <c r="GG312" s="847" t="s">
        <v>801</v>
      </c>
      <c r="GH312" s="850">
        <f ca="1">+'Inversión-Financiación'!C53+'Inversión-Financiación'!F53</f>
        <v>0</v>
      </c>
      <c r="GI312" s="849"/>
      <c r="GJ312" s="847" t="s">
        <v>946</v>
      </c>
      <c r="GK312" s="850">
        <f>+Cuestionario!F70</f>
        <v>0</v>
      </c>
    </row>
    <row r="313" spans="184:209">
      <c r="GG313" s="847" t="s">
        <v>802</v>
      </c>
      <c r="GH313" s="850">
        <f>Seguimiento!G2</f>
        <v>0</v>
      </c>
      <c r="GI313" s="849"/>
      <c r="GJ313" s="847" t="s">
        <v>803</v>
      </c>
      <c r="GK313" s="850">
        <f>+Cuestionario!F66</f>
        <v>0</v>
      </c>
    </row>
    <row r="314" spans="184:209">
      <c r="GG314" s="847" t="s">
        <v>396</v>
      </c>
      <c r="GH314" s="850">
        <f>Seguimiento!G12</f>
        <v>0</v>
      </c>
      <c r="GI314" s="849"/>
      <c r="GJ314" s="847" t="s">
        <v>804</v>
      </c>
      <c r="GK314" s="850">
        <f>+Cuestionario!F67</f>
        <v>0</v>
      </c>
    </row>
    <row r="315" spans="184:209" ht="15.75" customHeight="1">
      <c r="GG315" s="1190" t="s">
        <v>1071</v>
      </c>
      <c r="GH315" s="1191"/>
      <c r="GI315" s="1167">
        <f>+Cuestionario!E85</f>
        <v>0</v>
      </c>
      <c r="GJ315" s="1168"/>
      <c r="GK315" s="1169"/>
    </row>
    <row r="316" spans="184:209">
      <c r="GG316" s="547" t="s">
        <v>1072</v>
      </c>
      <c r="GH316" s="547"/>
      <c r="GI316" s="1167">
        <f>+Cuestionario!E102</f>
        <v>0</v>
      </c>
      <c r="GJ316" s="1168"/>
      <c r="GK316" s="1169"/>
    </row>
    <row r="317" spans="184:209" ht="21">
      <c r="GG317" s="1182" t="str">
        <f>"Comentario: Plan de viabilidad - "&amp;Cuestionario!E7</f>
        <v xml:space="preserve">Comentario: Plan de viabilidad - </v>
      </c>
      <c r="GH317" s="1183"/>
      <c r="GI317" s="1183"/>
      <c r="GJ317" s="1183"/>
      <c r="GK317" s="1183"/>
      <c r="GM317" s="1123" t="str">
        <f>Ventas!B3</f>
        <v>Unidades vendidas</v>
      </c>
      <c r="GN317" s="1123">
        <f>Ventas!C3</f>
        <v>0</v>
      </c>
    </row>
    <row r="318" spans="184:209" ht="93.75">
      <c r="GM318" s="9" t="str">
        <f>Ventas!B4</f>
        <v>Líneas de actividad</v>
      </c>
      <c r="GN318" s="10" t="str">
        <f>Ventas!C4</f>
        <v>Precio venta unitario sin IVA</v>
      </c>
      <c r="GO318" s="346">
        <f>Ventas!E4</f>
        <v>46113</v>
      </c>
      <c r="GP318" s="346">
        <f>Ventas!F4</f>
        <v>46143</v>
      </c>
      <c r="GQ318" s="346">
        <f>Ventas!G4</f>
        <v>46174</v>
      </c>
      <c r="GR318" s="346">
        <f>Ventas!H4</f>
        <v>46204</v>
      </c>
      <c r="GS318" s="346">
        <f>Ventas!I4</f>
        <v>46235</v>
      </c>
      <c r="GT318" s="346">
        <f>Ventas!J4</f>
        <v>46266</v>
      </c>
      <c r="GU318" s="346">
        <f>Ventas!K4</f>
        <v>46296</v>
      </c>
      <c r="GV318" s="346">
        <f>Ventas!L4</f>
        <v>46327</v>
      </c>
      <c r="GW318" s="346">
        <f>Ventas!M4</f>
        <v>46357</v>
      </c>
      <c r="GX318" s="346">
        <f>Ventas!N4</f>
        <v>46388</v>
      </c>
      <c r="GY318" s="346">
        <f>Ventas!O4</f>
        <v>46419</v>
      </c>
      <c r="GZ318" s="346">
        <f>Ventas!P4</f>
        <v>46447</v>
      </c>
      <c r="HA318" s="212" t="s">
        <v>3</v>
      </c>
    </row>
    <row r="319" spans="184:209">
      <c r="GM319" s="7">
        <f>Ventas!B5</f>
        <v>0</v>
      </c>
      <c r="GN319" s="210">
        <f>Ventas!C5</f>
        <v>0</v>
      </c>
      <c r="GO319" s="213">
        <f>Ventas!E5</f>
        <v>0</v>
      </c>
      <c r="GP319" s="213">
        <f>Ventas!F5</f>
        <v>0</v>
      </c>
      <c r="GQ319" s="213">
        <f>Ventas!G5</f>
        <v>0</v>
      </c>
      <c r="GR319" s="213">
        <f>Ventas!H5</f>
        <v>0</v>
      </c>
      <c r="GS319" s="213">
        <f>Ventas!I5</f>
        <v>0</v>
      </c>
      <c r="GT319" s="213">
        <f>Ventas!J5</f>
        <v>0</v>
      </c>
      <c r="GU319" s="213">
        <f>Ventas!K5</f>
        <v>0</v>
      </c>
      <c r="GV319" s="213">
        <f>Ventas!L5</f>
        <v>0</v>
      </c>
      <c r="GW319" s="213">
        <f>Ventas!M5</f>
        <v>0</v>
      </c>
      <c r="GX319" s="213">
        <f>Ventas!N5</f>
        <v>0</v>
      </c>
      <c r="GY319" s="213">
        <f>Ventas!O5</f>
        <v>0</v>
      </c>
      <c r="GZ319" s="213">
        <f>Ventas!P5</f>
        <v>0</v>
      </c>
      <c r="HA319" s="210">
        <f>SUM(GO319:GZ319)</f>
        <v>0</v>
      </c>
    </row>
    <row r="320" spans="184:209">
      <c r="GM320" s="7">
        <f>Ventas!B6</f>
        <v>0</v>
      </c>
      <c r="GN320" s="210">
        <f>Ventas!C6</f>
        <v>0</v>
      </c>
      <c r="GO320" s="213">
        <f>Ventas!E6</f>
        <v>0</v>
      </c>
      <c r="GP320" s="213">
        <f>Ventas!F6</f>
        <v>0</v>
      </c>
      <c r="GQ320" s="213">
        <f>Ventas!G6</f>
        <v>0</v>
      </c>
      <c r="GR320" s="213">
        <f>Ventas!H6</f>
        <v>0</v>
      </c>
      <c r="GS320" s="213">
        <f>Ventas!I6</f>
        <v>0</v>
      </c>
      <c r="GT320" s="213">
        <f>Ventas!J6</f>
        <v>0</v>
      </c>
      <c r="GU320" s="213">
        <f>Ventas!K6</f>
        <v>0</v>
      </c>
      <c r="GV320" s="213">
        <f>Ventas!L6</f>
        <v>0</v>
      </c>
      <c r="GW320" s="213">
        <f>Ventas!M6</f>
        <v>0</v>
      </c>
      <c r="GX320" s="213">
        <f>Ventas!N6</f>
        <v>0</v>
      </c>
      <c r="GY320" s="213">
        <f>Ventas!O6</f>
        <v>0</v>
      </c>
      <c r="GZ320" s="213">
        <f>Ventas!P6</f>
        <v>0</v>
      </c>
      <c r="HA320" s="210">
        <f t="shared" ref="HA320:HA325" si="26">SUM(GO320:GZ320)</f>
        <v>0</v>
      </c>
    </row>
    <row r="321" spans="195:209">
      <c r="GM321" s="7">
        <f>Ventas!B7</f>
        <v>0</v>
      </c>
      <c r="GN321" s="210">
        <f>Ventas!C7</f>
        <v>0</v>
      </c>
      <c r="GO321" s="213">
        <f>Ventas!E7</f>
        <v>0</v>
      </c>
      <c r="GP321" s="213">
        <f>Ventas!F7</f>
        <v>0</v>
      </c>
      <c r="GQ321" s="213">
        <f>Ventas!G7</f>
        <v>0</v>
      </c>
      <c r="GR321" s="213">
        <f>Ventas!H7</f>
        <v>0</v>
      </c>
      <c r="GS321" s="213">
        <f>Ventas!I7</f>
        <v>0</v>
      </c>
      <c r="GT321" s="213">
        <f>Ventas!J7</f>
        <v>0</v>
      </c>
      <c r="GU321" s="213">
        <f>Ventas!K7</f>
        <v>0</v>
      </c>
      <c r="GV321" s="213">
        <f>Ventas!L7</f>
        <v>0</v>
      </c>
      <c r="GW321" s="213">
        <f>Ventas!M7</f>
        <v>0</v>
      </c>
      <c r="GX321" s="213">
        <f>Ventas!N7</f>
        <v>0</v>
      </c>
      <c r="GY321" s="213">
        <f>Ventas!O7</f>
        <v>0</v>
      </c>
      <c r="GZ321" s="213">
        <f>Ventas!P7</f>
        <v>0</v>
      </c>
      <c r="HA321" s="210">
        <f t="shared" si="26"/>
        <v>0</v>
      </c>
    </row>
    <row r="322" spans="195:209">
      <c r="GM322" s="7">
        <f>Ventas!B8</f>
        <v>0</v>
      </c>
      <c r="GN322" s="210">
        <f>Ventas!C8</f>
        <v>0</v>
      </c>
      <c r="GO322" s="213">
        <f>Ventas!E8</f>
        <v>0</v>
      </c>
      <c r="GP322" s="213">
        <f>Ventas!F8</f>
        <v>0</v>
      </c>
      <c r="GQ322" s="213">
        <f>Ventas!G8</f>
        <v>0</v>
      </c>
      <c r="GR322" s="213">
        <f>Ventas!H8</f>
        <v>0</v>
      </c>
      <c r="GS322" s="213">
        <f>Ventas!I8</f>
        <v>0</v>
      </c>
      <c r="GT322" s="213">
        <f>Ventas!J8</f>
        <v>0</v>
      </c>
      <c r="GU322" s="213">
        <f>Ventas!K8</f>
        <v>0</v>
      </c>
      <c r="GV322" s="213">
        <f>Ventas!L8</f>
        <v>0</v>
      </c>
      <c r="GW322" s="213">
        <f>Ventas!M8</f>
        <v>0</v>
      </c>
      <c r="GX322" s="213">
        <f>Ventas!N8</f>
        <v>0</v>
      </c>
      <c r="GY322" s="213">
        <f>Ventas!O8</f>
        <v>0</v>
      </c>
      <c r="GZ322" s="213">
        <f>Ventas!P8</f>
        <v>0</v>
      </c>
      <c r="HA322" s="210">
        <f t="shared" si="26"/>
        <v>0</v>
      </c>
    </row>
    <row r="323" spans="195:209">
      <c r="GM323" s="7">
        <f>Ventas!B9</f>
        <v>0</v>
      </c>
      <c r="GN323" s="210">
        <f>Ventas!C9</f>
        <v>0</v>
      </c>
      <c r="GO323" s="213">
        <f>Ventas!E9</f>
        <v>0</v>
      </c>
      <c r="GP323" s="213">
        <f>Ventas!F9</f>
        <v>0</v>
      </c>
      <c r="GQ323" s="213">
        <f>Ventas!G9</f>
        <v>0</v>
      </c>
      <c r="GR323" s="213">
        <f>Ventas!H9</f>
        <v>0</v>
      </c>
      <c r="GS323" s="213">
        <f>Ventas!I9</f>
        <v>0</v>
      </c>
      <c r="GT323" s="213">
        <f>Ventas!J9</f>
        <v>0</v>
      </c>
      <c r="GU323" s="213">
        <f>Ventas!K9</f>
        <v>0</v>
      </c>
      <c r="GV323" s="213">
        <f>Ventas!L9</f>
        <v>0</v>
      </c>
      <c r="GW323" s="213">
        <f>Ventas!M9</f>
        <v>0</v>
      </c>
      <c r="GX323" s="213">
        <f>Ventas!N9</f>
        <v>0</v>
      </c>
      <c r="GY323" s="213">
        <f>Ventas!O9</f>
        <v>0</v>
      </c>
      <c r="GZ323" s="213">
        <f>Ventas!P9</f>
        <v>0</v>
      </c>
      <c r="HA323" s="210">
        <f t="shared" si="26"/>
        <v>0</v>
      </c>
    </row>
    <row r="324" spans="195:209">
      <c r="GM324" s="7">
        <f>Ventas!B10</f>
        <v>0</v>
      </c>
      <c r="GN324" s="210">
        <f>Ventas!C10</f>
        <v>0</v>
      </c>
      <c r="GO324" s="213">
        <f>Ventas!E10</f>
        <v>0</v>
      </c>
      <c r="GP324" s="213">
        <f>Ventas!F10</f>
        <v>0</v>
      </c>
      <c r="GQ324" s="213">
        <f>Ventas!G10</f>
        <v>0</v>
      </c>
      <c r="GR324" s="213">
        <f>Ventas!H10</f>
        <v>0</v>
      </c>
      <c r="GS324" s="213">
        <f>Ventas!I10</f>
        <v>0</v>
      </c>
      <c r="GT324" s="213">
        <f>Ventas!J10</f>
        <v>0</v>
      </c>
      <c r="GU324" s="213">
        <f>Ventas!K10</f>
        <v>0</v>
      </c>
      <c r="GV324" s="213">
        <f>Ventas!L10</f>
        <v>0</v>
      </c>
      <c r="GW324" s="213">
        <f>Ventas!M10</f>
        <v>0</v>
      </c>
      <c r="GX324" s="213">
        <f>Ventas!N10</f>
        <v>0</v>
      </c>
      <c r="GY324" s="213">
        <f>Ventas!O10</f>
        <v>0</v>
      </c>
      <c r="GZ324" s="213">
        <f>Ventas!P10</f>
        <v>0</v>
      </c>
      <c r="HA324" s="210">
        <f t="shared" si="26"/>
        <v>0</v>
      </c>
    </row>
    <row r="325" spans="195:209">
      <c r="GM325" s="7" t="str">
        <f>IF(Ventas!B11=0,"","Resto")</f>
        <v/>
      </c>
      <c r="GN325" s="210">
        <f>Ventas!C11</f>
        <v>0</v>
      </c>
      <c r="GO325" s="213">
        <f>SUM(Ventas!E11:E19)</f>
        <v>0</v>
      </c>
      <c r="GP325" s="213">
        <f>SUM(Ventas!F11:F19)</f>
        <v>0</v>
      </c>
      <c r="GQ325" s="213">
        <f>SUM(Ventas!G11:G19)</f>
        <v>0</v>
      </c>
      <c r="GR325" s="213">
        <f>SUM(Ventas!H11:H19)</f>
        <v>0</v>
      </c>
      <c r="GS325" s="213">
        <f>SUM(Ventas!I11:I19)</f>
        <v>0</v>
      </c>
      <c r="GT325" s="213">
        <f>SUM(Ventas!J11:J19)</f>
        <v>0</v>
      </c>
      <c r="GU325" s="213">
        <f>SUM(Ventas!K11:K19)</f>
        <v>0</v>
      </c>
      <c r="GV325" s="213">
        <f>SUM(Ventas!L11:L19)</f>
        <v>0</v>
      </c>
      <c r="GW325" s="213">
        <f>SUM(Ventas!M11:M19)</f>
        <v>0</v>
      </c>
      <c r="GX325" s="213">
        <f>SUM(Ventas!N11:N19)</f>
        <v>0</v>
      </c>
      <c r="GY325" s="213">
        <f>SUM(Ventas!O11:O19)</f>
        <v>0</v>
      </c>
      <c r="GZ325" s="213">
        <f>SUM(Ventas!P11:P19)</f>
        <v>0</v>
      </c>
      <c r="HA325" s="210">
        <f t="shared" si="26"/>
        <v>0</v>
      </c>
    </row>
    <row r="326" spans="195:209" ht="18.75">
      <c r="GM326" s="99" t="s">
        <v>3</v>
      </c>
      <c r="GN326" s="5"/>
      <c r="GO326" s="143">
        <f>Ventas!E20</f>
        <v>0</v>
      </c>
      <c r="GP326" s="143">
        <f>Ventas!F20</f>
        <v>0</v>
      </c>
      <c r="GQ326" s="143">
        <f>Ventas!G20</f>
        <v>0</v>
      </c>
      <c r="GR326" s="143">
        <f>Ventas!H20</f>
        <v>0</v>
      </c>
      <c r="GS326" s="143">
        <f>Ventas!I20</f>
        <v>0</v>
      </c>
      <c r="GT326" s="143">
        <f>Ventas!J20</f>
        <v>0</v>
      </c>
      <c r="GU326" s="143">
        <f>Ventas!K20</f>
        <v>0</v>
      </c>
      <c r="GV326" s="143">
        <f>Ventas!L20</f>
        <v>0</v>
      </c>
      <c r="GW326" s="143">
        <f>Ventas!M20</f>
        <v>0</v>
      </c>
      <c r="GX326" s="143">
        <f>Ventas!N20</f>
        <v>0</v>
      </c>
      <c r="GY326" s="143">
        <f>Ventas!O20</f>
        <v>0</v>
      </c>
      <c r="GZ326" s="143">
        <f>Ventas!P20</f>
        <v>0</v>
      </c>
      <c r="HA326" s="143">
        <f>Ventas!Q20</f>
        <v>0</v>
      </c>
    </row>
    <row r="327" spans="195:209" ht="21">
      <c r="GM327" s="1123" t="str">
        <f>Ventas!B41</f>
        <v>Ventas</v>
      </c>
      <c r="GN327" s="1123">
        <f>Ventas!C41</f>
        <v>0</v>
      </c>
      <c r="GP327" s="546">
        <f>Ventas!F41</f>
        <v>0</v>
      </c>
      <c r="GQ327" s="546">
        <f>Ventas!G41</f>
        <v>0</v>
      </c>
      <c r="GR327" s="546">
        <f>Ventas!H41</f>
        <v>0</v>
      </c>
      <c r="GS327" s="546">
        <f>Ventas!I41</f>
        <v>0</v>
      </c>
      <c r="GT327" s="546">
        <f>Ventas!J41</f>
        <v>0</v>
      </c>
      <c r="GU327" s="546">
        <f>Ventas!K41</f>
        <v>0</v>
      </c>
      <c r="GV327" s="546">
        <f>Ventas!L41</f>
        <v>0</v>
      </c>
      <c r="GW327" s="546">
        <f>Ventas!M41</f>
        <v>0</v>
      </c>
      <c r="GX327" s="546">
        <f>Ventas!N41</f>
        <v>0</v>
      </c>
      <c r="GY327" s="546">
        <f>Ventas!O41</f>
        <v>0</v>
      </c>
      <c r="GZ327" s="546">
        <f>Ventas!P41</f>
        <v>0</v>
      </c>
      <c r="HA327" s="546">
        <f>Ventas!Q41</f>
        <v>0</v>
      </c>
    </row>
    <row r="328" spans="195:209" ht="68.25">
      <c r="GM328" s="9" t="str">
        <f>Ventas!B42</f>
        <v>Líneas de actividad</v>
      </c>
      <c r="GO328" s="346">
        <f>Ventas!E42</f>
        <v>46113</v>
      </c>
      <c r="GP328" s="346">
        <f>Ventas!F42</f>
        <v>46143</v>
      </c>
      <c r="GQ328" s="346">
        <f>Ventas!G42</f>
        <v>46174</v>
      </c>
      <c r="GR328" s="346">
        <f>Ventas!H42</f>
        <v>46204</v>
      </c>
      <c r="GS328" s="346">
        <f>Ventas!I42</f>
        <v>46235</v>
      </c>
      <c r="GT328" s="346">
        <f>Ventas!J42</f>
        <v>46266</v>
      </c>
      <c r="GU328" s="346">
        <f>Ventas!K42</f>
        <v>46296</v>
      </c>
      <c r="GV328" s="346">
        <f>Ventas!L42</f>
        <v>46327</v>
      </c>
      <c r="GW328" s="346">
        <f>Ventas!M42</f>
        <v>46357</v>
      </c>
      <c r="GX328" s="346">
        <f>Ventas!N42</f>
        <v>46388</v>
      </c>
      <c r="GY328" s="346">
        <f>Ventas!O42</f>
        <v>46419</v>
      </c>
      <c r="GZ328" s="346">
        <f>Ventas!P42</f>
        <v>46447</v>
      </c>
      <c r="HA328" s="212" t="str">
        <f>Ventas!Q42</f>
        <v>TOTAL</v>
      </c>
    </row>
    <row r="329" spans="195:209">
      <c r="GM329" s="7">
        <f>Ventas!B43</f>
        <v>0</v>
      </c>
      <c r="GO329" s="213">
        <f>Ventas!E43</f>
        <v>0</v>
      </c>
      <c r="GP329" s="213">
        <f>Ventas!F43</f>
        <v>0</v>
      </c>
      <c r="GQ329" s="213">
        <f>Ventas!G43</f>
        <v>0</v>
      </c>
      <c r="GR329" s="213">
        <f>Ventas!H43</f>
        <v>0</v>
      </c>
      <c r="GS329" s="213">
        <f>Ventas!I43</f>
        <v>0</v>
      </c>
      <c r="GT329" s="213">
        <f>Ventas!J43</f>
        <v>0</v>
      </c>
      <c r="GU329" s="213">
        <f>Ventas!K43</f>
        <v>0</v>
      </c>
      <c r="GV329" s="213">
        <f>Ventas!L43</f>
        <v>0</v>
      </c>
      <c r="GW329" s="213">
        <f>Ventas!M43</f>
        <v>0</v>
      </c>
      <c r="GX329" s="213">
        <f>Ventas!N43</f>
        <v>0</v>
      </c>
      <c r="GY329" s="213">
        <f>Ventas!O43</f>
        <v>0</v>
      </c>
      <c r="GZ329" s="213">
        <f>Ventas!P43</f>
        <v>0</v>
      </c>
      <c r="HA329" s="15">
        <f>Ventas!Q43</f>
        <v>0</v>
      </c>
    </row>
    <row r="330" spans="195:209">
      <c r="GM330" s="7">
        <f>Ventas!B44</f>
        <v>0</v>
      </c>
      <c r="GO330" s="213">
        <f>Ventas!E44</f>
        <v>0</v>
      </c>
      <c r="GP330" s="213">
        <f>Ventas!F44</f>
        <v>0</v>
      </c>
      <c r="GQ330" s="213">
        <f>Ventas!G44</f>
        <v>0</v>
      </c>
      <c r="GR330" s="213">
        <f>Ventas!H44</f>
        <v>0</v>
      </c>
      <c r="GS330" s="213">
        <f>Ventas!I44</f>
        <v>0</v>
      </c>
      <c r="GT330" s="213">
        <f>Ventas!J44</f>
        <v>0</v>
      </c>
      <c r="GU330" s="213">
        <f>Ventas!K44</f>
        <v>0</v>
      </c>
      <c r="GV330" s="213">
        <f>Ventas!L44</f>
        <v>0</v>
      </c>
      <c r="GW330" s="213">
        <f>Ventas!M44</f>
        <v>0</v>
      </c>
      <c r="GX330" s="213">
        <f>Ventas!N44</f>
        <v>0</v>
      </c>
      <c r="GY330" s="213">
        <f>Ventas!O44</f>
        <v>0</v>
      </c>
      <c r="GZ330" s="213">
        <f>Ventas!P44</f>
        <v>0</v>
      </c>
      <c r="HA330" s="15">
        <f>Ventas!Q44</f>
        <v>0</v>
      </c>
    </row>
    <row r="331" spans="195:209">
      <c r="GM331" s="7">
        <f>Ventas!B45</f>
        <v>0</v>
      </c>
      <c r="GO331" s="213">
        <f>Ventas!E45</f>
        <v>0</v>
      </c>
      <c r="GP331" s="213">
        <f>Ventas!F45</f>
        <v>0</v>
      </c>
      <c r="GQ331" s="213">
        <f>Ventas!G45</f>
        <v>0</v>
      </c>
      <c r="GR331" s="213">
        <f>Ventas!H45</f>
        <v>0</v>
      </c>
      <c r="GS331" s="213">
        <f>Ventas!I45</f>
        <v>0</v>
      </c>
      <c r="GT331" s="213">
        <f>Ventas!J45</f>
        <v>0</v>
      </c>
      <c r="GU331" s="213">
        <f>Ventas!K45</f>
        <v>0</v>
      </c>
      <c r="GV331" s="213">
        <f>Ventas!L45</f>
        <v>0</v>
      </c>
      <c r="GW331" s="213">
        <f>Ventas!M45</f>
        <v>0</v>
      </c>
      <c r="GX331" s="213">
        <f>Ventas!N45</f>
        <v>0</v>
      </c>
      <c r="GY331" s="213">
        <f>Ventas!O45</f>
        <v>0</v>
      </c>
      <c r="GZ331" s="213">
        <f>Ventas!P45</f>
        <v>0</v>
      </c>
      <c r="HA331" s="15">
        <f>Ventas!Q45</f>
        <v>0</v>
      </c>
    </row>
    <row r="332" spans="195:209">
      <c r="GM332" s="7">
        <f>Ventas!B46</f>
        <v>0</v>
      </c>
      <c r="GO332" s="213">
        <f>Ventas!E46</f>
        <v>0</v>
      </c>
      <c r="GP332" s="213">
        <f>Ventas!F46</f>
        <v>0</v>
      </c>
      <c r="GQ332" s="213">
        <f>Ventas!G46</f>
        <v>0</v>
      </c>
      <c r="GR332" s="213">
        <f>Ventas!H46</f>
        <v>0</v>
      </c>
      <c r="GS332" s="213">
        <f>Ventas!I46</f>
        <v>0</v>
      </c>
      <c r="GT332" s="213">
        <f>Ventas!J46</f>
        <v>0</v>
      </c>
      <c r="GU332" s="213">
        <f>Ventas!K46</f>
        <v>0</v>
      </c>
      <c r="GV332" s="213">
        <f>Ventas!L46</f>
        <v>0</v>
      </c>
      <c r="GW332" s="213">
        <f>Ventas!M46</f>
        <v>0</v>
      </c>
      <c r="GX332" s="213">
        <f>Ventas!N46</f>
        <v>0</v>
      </c>
      <c r="GY332" s="213">
        <f>Ventas!O46</f>
        <v>0</v>
      </c>
      <c r="GZ332" s="213">
        <f>Ventas!P46</f>
        <v>0</v>
      </c>
      <c r="HA332" s="15">
        <f>Ventas!Q46</f>
        <v>0</v>
      </c>
    </row>
    <row r="333" spans="195:209">
      <c r="GM333" s="7">
        <f>Ventas!B47</f>
        <v>0</v>
      </c>
      <c r="GO333" s="213">
        <f>Ventas!E47</f>
        <v>0</v>
      </c>
      <c r="GP333" s="213">
        <f>Ventas!F47</f>
        <v>0</v>
      </c>
      <c r="GQ333" s="213">
        <f>Ventas!G47</f>
        <v>0</v>
      </c>
      <c r="GR333" s="213">
        <f>Ventas!H47</f>
        <v>0</v>
      </c>
      <c r="GS333" s="213">
        <f>Ventas!I47</f>
        <v>0</v>
      </c>
      <c r="GT333" s="213">
        <f>Ventas!J47</f>
        <v>0</v>
      </c>
      <c r="GU333" s="213">
        <f>Ventas!K47</f>
        <v>0</v>
      </c>
      <c r="GV333" s="213">
        <f>Ventas!L47</f>
        <v>0</v>
      </c>
      <c r="GW333" s="213">
        <f>Ventas!M47</f>
        <v>0</v>
      </c>
      <c r="GX333" s="213">
        <f>Ventas!N47</f>
        <v>0</v>
      </c>
      <c r="GY333" s="213">
        <f>Ventas!O47</f>
        <v>0</v>
      </c>
      <c r="GZ333" s="213">
        <f>Ventas!P47</f>
        <v>0</v>
      </c>
      <c r="HA333" s="15">
        <f>Ventas!Q47</f>
        <v>0</v>
      </c>
    </row>
    <row r="334" spans="195:209">
      <c r="GM334" s="7">
        <f>Ventas!B48</f>
        <v>0</v>
      </c>
      <c r="GO334" s="213">
        <f>Ventas!E48</f>
        <v>0</v>
      </c>
      <c r="GP334" s="213">
        <f>Ventas!F48</f>
        <v>0</v>
      </c>
      <c r="GQ334" s="213">
        <f>Ventas!G48</f>
        <v>0</v>
      </c>
      <c r="GR334" s="213">
        <f>Ventas!H48</f>
        <v>0</v>
      </c>
      <c r="GS334" s="213">
        <f>Ventas!I48</f>
        <v>0</v>
      </c>
      <c r="GT334" s="213">
        <f>Ventas!J48</f>
        <v>0</v>
      </c>
      <c r="GU334" s="213">
        <f>Ventas!K48</f>
        <v>0</v>
      </c>
      <c r="GV334" s="213">
        <f>Ventas!L48</f>
        <v>0</v>
      </c>
      <c r="GW334" s="213">
        <f>Ventas!M48</f>
        <v>0</v>
      </c>
      <c r="GX334" s="213">
        <f>Ventas!N48</f>
        <v>0</v>
      </c>
      <c r="GY334" s="213">
        <f>Ventas!O48</f>
        <v>0</v>
      </c>
      <c r="GZ334" s="213">
        <f>Ventas!P48</f>
        <v>0</v>
      </c>
      <c r="HA334" s="15">
        <f>Ventas!Q48</f>
        <v>0</v>
      </c>
    </row>
    <row r="335" spans="195:209">
      <c r="GM335" s="7" t="str">
        <f>+GM325</f>
        <v/>
      </c>
      <c r="GO335" s="213">
        <f>SUM(Ventas!E49:E56)</f>
        <v>0</v>
      </c>
      <c r="GP335" s="213">
        <f>SUM(Ventas!F49:F56)</f>
        <v>0</v>
      </c>
      <c r="GQ335" s="213">
        <f>SUM(Ventas!G49:G56)</f>
        <v>0</v>
      </c>
      <c r="GR335" s="213">
        <f>SUM(Ventas!H49:H56)</f>
        <v>0</v>
      </c>
      <c r="GS335" s="213">
        <f>SUM(Ventas!I49:I56)</f>
        <v>0</v>
      </c>
      <c r="GT335" s="213">
        <f>SUM(Ventas!J49:J56)</f>
        <v>0</v>
      </c>
      <c r="GU335" s="213">
        <f>SUM(Ventas!K49:K56)</f>
        <v>0</v>
      </c>
      <c r="GV335" s="213">
        <f>SUM(Ventas!L49:L56)</f>
        <v>0</v>
      </c>
      <c r="GW335" s="213">
        <f>SUM(Ventas!M49:M56)</f>
        <v>0</v>
      </c>
      <c r="GX335" s="213">
        <f>SUM(Ventas!N49:N56)</f>
        <v>0</v>
      </c>
      <c r="GY335" s="213">
        <f>SUM(Ventas!O49:O56)</f>
        <v>0</v>
      </c>
      <c r="GZ335" s="213">
        <f>SUM(Ventas!P49:P56)</f>
        <v>0</v>
      </c>
      <c r="HA335" s="15">
        <f>Ventas!Q49</f>
        <v>0</v>
      </c>
    </row>
    <row r="336" spans="195:209" ht="18.75">
      <c r="GM336" s="99" t="s">
        <v>3</v>
      </c>
      <c r="GO336" s="143">
        <f>Ventas!E58</f>
        <v>0</v>
      </c>
      <c r="GP336" s="143">
        <f>Ventas!F58</f>
        <v>0</v>
      </c>
      <c r="GQ336" s="143">
        <f>Ventas!G58</f>
        <v>0</v>
      </c>
      <c r="GR336" s="143">
        <f>Ventas!H58</f>
        <v>0</v>
      </c>
      <c r="GS336" s="143">
        <f>Ventas!I58</f>
        <v>0</v>
      </c>
      <c r="GT336" s="143">
        <f>Ventas!J58</f>
        <v>0</v>
      </c>
      <c r="GU336" s="143">
        <f>Ventas!K58</f>
        <v>0</v>
      </c>
      <c r="GV336" s="143">
        <f>Ventas!L58</f>
        <v>0</v>
      </c>
      <c r="GW336" s="143">
        <f>Ventas!M58</f>
        <v>0</v>
      </c>
      <c r="GX336" s="143">
        <f>Ventas!N58</f>
        <v>0</v>
      </c>
      <c r="GY336" s="143">
        <f>Ventas!O58</f>
        <v>0</v>
      </c>
      <c r="GZ336" s="143">
        <f>Ventas!P58</f>
        <v>0</v>
      </c>
      <c r="HA336" s="143">
        <f>Ventas!Q58</f>
        <v>0</v>
      </c>
    </row>
    <row r="338" spans="211:220" ht="23.25">
      <c r="HC338" s="687">
        <f>+Cuestionario!C5</f>
        <v>0</v>
      </c>
      <c r="HE338" s="684" t="e">
        <f>#REF!</f>
        <v>#REF!</v>
      </c>
      <c r="HF338" s="684"/>
      <c r="HG338" s="677"/>
      <c r="HH338" s="677"/>
      <c r="HI338" s="677"/>
      <c r="HJ338" s="677"/>
      <c r="HK338" s="677"/>
      <c r="HL338" s="676"/>
    </row>
    <row r="339" spans="211:220">
      <c r="HC339" s="681" t="e">
        <f>#REF!</f>
        <v>#REF!</v>
      </c>
      <c r="HD339" s="683"/>
      <c r="HE339" s="682" t="e">
        <f>#REF!</f>
        <v>#REF!</v>
      </c>
      <c r="HF339" s="682" t="e">
        <f>#REF!</f>
        <v>#REF!</v>
      </c>
      <c r="HG339" s="682" t="e">
        <f>#REF!</f>
        <v>#REF!</v>
      </c>
      <c r="HH339" s="682" t="e">
        <f>#REF!</f>
        <v>#REF!</v>
      </c>
      <c r="HI339" s="682" t="e">
        <f>#REF!</f>
        <v>#REF!</v>
      </c>
      <c r="HJ339" s="682" t="e">
        <f>#REF!</f>
        <v>#REF!</v>
      </c>
      <c r="HK339" s="682" t="s">
        <v>297</v>
      </c>
      <c r="HL339" s="679" t="e">
        <f>#REF!</f>
        <v>#REF!</v>
      </c>
    </row>
    <row r="340" spans="211:220">
      <c r="HC340" s="678" t="e">
        <f>#REF!</f>
        <v>#REF!</v>
      </c>
      <c r="HD340" s="676" t="e">
        <f>#REF!</f>
        <v>#REF!</v>
      </c>
      <c r="HE340" s="680" t="e">
        <f>#REF!</f>
        <v>#REF!</v>
      </c>
      <c r="HF340" s="680" t="e">
        <f>#REF!</f>
        <v>#REF!</v>
      </c>
      <c r="HG340" s="680" t="e">
        <f>#REF!</f>
        <v>#REF!</v>
      </c>
      <c r="HH340" s="680" t="e">
        <f>#REF!</f>
        <v>#REF!</v>
      </c>
      <c r="HI340" s="680" t="e">
        <f>#REF!</f>
        <v>#REF!</v>
      </c>
      <c r="HJ340" s="680" t="e">
        <f>#REF!</f>
        <v>#REF!</v>
      </c>
      <c r="HK340" s="680" t="e">
        <f>SUM(#REF!)</f>
        <v>#REF!</v>
      </c>
      <c r="HL340" s="677" t="e">
        <f>#REF!</f>
        <v>#REF!</v>
      </c>
    </row>
    <row r="341" spans="211:220">
      <c r="HC341" s="678" t="e">
        <f>#REF!</f>
        <v>#REF!</v>
      </c>
      <c r="HD341" s="676" t="e">
        <f>#REF!</f>
        <v>#REF!</v>
      </c>
      <c r="HE341" s="680" t="e">
        <f>#REF!</f>
        <v>#REF!</v>
      </c>
      <c r="HF341" s="680" t="e">
        <f>#REF!</f>
        <v>#REF!</v>
      </c>
      <c r="HG341" s="680" t="e">
        <f>#REF!</f>
        <v>#REF!</v>
      </c>
      <c r="HH341" s="680" t="e">
        <f>#REF!</f>
        <v>#REF!</v>
      </c>
      <c r="HI341" s="680" t="e">
        <f>#REF!</f>
        <v>#REF!</v>
      </c>
      <c r="HJ341" s="680" t="e">
        <f>#REF!</f>
        <v>#REF!</v>
      </c>
      <c r="HK341" s="680" t="e">
        <f>SUM(#REF!)</f>
        <v>#REF!</v>
      </c>
      <c r="HL341" s="677" t="e">
        <f>#REF!</f>
        <v>#REF!</v>
      </c>
    </row>
    <row r="342" spans="211:220">
      <c r="HC342" s="678" t="e">
        <f>#REF!</f>
        <v>#REF!</v>
      </c>
      <c r="HD342" s="676" t="e">
        <f>#REF!</f>
        <v>#REF!</v>
      </c>
      <c r="HE342" s="680" t="e">
        <f>#REF!</f>
        <v>#REF!</v>
      </c>
      <c r="HF342" s="680" t="e">
        <f>#REF!</f>
        <v>#REF!</v>
      </c>
      <c r="HG342" s="680" t="e">
        <f>#REF!</f>
        <v>#REF!</v>
      </c>
      <c r="HH342" s="680" t="e">
        <f>#REF!</f>
        <v>#REF!</v>
      </c>
      <c r="HI342" s="680" t="e">
        <f>#REF!</f>
        <v>#REF!</v>
      </c>
      <c r="HJ342" s="680" t="e">
        <f>#REF!</f>
        <v>#REF!</v>
      </c>
      <c r="HK342" s="680" t="e">
        <f>SUM(#REF!)</f>
        <v>#REF!</v>
      </c>
      <c r="HL342" s="677" t="e">
        <f>#REF!</f>
        <v>#REF!</v>
      </c>
    </row>
    <row r="343" spans="211:220">
      <c r="HC343" s="678" t="e">
        <f>#REF!</f>
        <v>#REF!</v>
      </c>
      <c r="HD343" s="676" t="e">
        <f>#REF!</f>
        <v>#REF!</v>
      </c>
      <c r="HE343" s="680" t="e">
        <f>#REF!</f>
        <v>#REF!</v>
      </c>
      <c r="HF343" s="680" t="e">
        <f>#REF!</f>
        <v>#REF!</v>
      </c>
      <c r="HG343" s="680" t="e">
        <f>#REF!</f>
        <v>#REF!</v>
      </c>
      <c r="HH343" s="680" t="e">
        <f>#REF!</f>
        <v>#REF!</v>
      </c>
      <c r="HI343" s="680" t="e">
        <f>#REF!</f>
        <v>#REF!</v>
      </c>
      <c r="HJ343" s="680" t="e">
        <f>#REF!</f>
        <v>#REF!</v>
      </c>
      <c r="HK343" s="680" t="e">
        <f>SUM(#REF!)</f>
        <v>#REF!</v>
      </c>
      <c r="HL343" s="677" t="e">
        <f>#REF!</f>
        <v>#REF!</v>
      </c>
    </row>
    <row r="344" spans="211:220">
      <c r="HC344" s="678" t="e">
        <f>#REF!</f>
        <v>#REF!</v>
      </c>
      <c r="HD344" s="676" t="e">
        <f>#REF!</f>
        <v>#REF!</v>
      </c>
      <c r="HE344" s="680" t="e">
        <f>#REF!</f>
        <v>#REF!</v>
      </c>
      <c r="HF344" s="680" t="e">
        <f>#REF!</f>
        <v>#REF!</v>
      </c>
      <c r="HG344" s="680" t="e">
        <f>#REF!</f>
        <v>#REF!</v>
      </c>
      <c r="HH344" s="680" t="e">
        <f>#REF!</f>
        <v>#REF!</v>
      </c>
      <c r="HI344" s="680" t="e">
        <f>#REF!</f>
        <v>#REF!</v>
      </c>
      <c r="HJ344" s="680" t="e">
        <f>#REF!</f>
        <v>#REF!</v>
      </c>
      <c r="HK344" s="680" t="e">
        <f>SUM(#REF!)</f>
        <v>#REF!</v>
      </c>
      <c r="HL344" s="677" t="e">
        <f>#REF!</f>
        <v>#REF!</v>
      </c>
    </row>
    <row r="345" spans="211:220">
      <c r="HC345" s="678" t="e">
        <f>#REF!</f>
        <v>#REF!</v>
      </c>
      <c r="HD345" s="676" t="e">
        <f>#REF!</f>
        <v>#REF!</v>
      </c>
      <c r="HE345" s="680" t="e">
        <f>#REF!</f>
        <v>#REF!</v>
      </c>
      <c r="HF345" s="680" t="e">
        <f>#REF!</f>
        <v>#REF!</v>
      </c>
      <c r="HG345" s="680" t="e">
        <f>#REF!</f>
        <v>#REF!</v>
      </c>
      <c r="HH345" s="680" t="e">
        <f>#REF!</f>
        <v>#REF!</v>
      </c>
      <c r="HI345" s="680" t="e">
        <f>#REF!</f>
        <v>#REF!</v>
      </c>
      <c r="HJ345" s="680" t="e">
        <f>#REF!</f>
        <v>#REF!</v>
      </c>
      <c r="HK345" s="680" t="e">
        <f>SUM(#REF!)</f>
        <v>#REF!</v>
      </c>
      <c r="HL345" s="677" t="e">
        <f>#REF!</f>
        <v>#REF!</v>
      </c>
    </row>
    <row r="346" spans="211:220">
      <c r="HC346" s="678" t="e">
        <f>#REF!</f>
        <v>#REF!</v>
      </c>
      <c r="HD346" s="676" t="e">
        <f>#REF!</f>
        <v>#REF!</v>
      </c>
      <c r="HE346" s="680" t="e">
        <f>#REF!</f>
        <v>#REF!</v>
      </c>
      <c r="HF346" s="680" t="e">
        <f>#REF!</f>
        <v>#REF!</v>
      </c>
      <c r="HG346" s="680" t="e">
        <f>#REF!</f>
        <v>#REF!</v>
      </c>
      <c r="HH346" s="680" t="e">
        <f>#REF!</f>
        <v>#REF!</v>
      </c>
      <c r="HI346" s="680" t="e">
        <f>#REF!</f>
        <v>#REF!</v>
      </c>
      <c r="HJ346" s="680" t="e">
        <f>#REF!</f>
        <v>#REF!</v>
      </c>
      <c r="HK346" s="680" t="e">
        <f>SUM(#REF!)</f>
        <v>#REF!</v>
      </c>
      <c r="HL346" s="677" t="e">
        <f>#REF!</f>
        <v>#REF!</v>
      </c>
    </row>
    <row r="347" spans="211:220">
      <c r="HC347" s="678" t="e">
        <f>#REF!</f>
        <v>#REF!</v>
      </c>
      <c r="HD347" s="676" t="e">
        <f>#REF!</f>
        <v>#REF!</v>
      </c>
      <c r="HE347" s="680" t="e">
        <f>#REF!</f>
        <v>#REF!</v>
      </c>
      <c r="HF347" s="680" t="e">
        <f>#REF!</f>
        <v>#REF!</v>
      </c>
      <c r="HG347" s="680" t="e">
        <f>#REF!</f>
        <v>#REF!</v>
      </c>
      <c r="HH347" s="680" t="e">
        <f>#REF!</f>
        <v>#REF!</v>
      </c>
      <c r="HI347" s="680" t="e">
        <f>#REF!</f>
        <v>#REF!</v>
      </c>
      <c r="HJ347" s="680" t="e">
        <f>#REF!</f>
        <v>#REF!</v>
      </c>
      <c r="HK347" s="680" t="e">
        <f>SUM(#REF!)</f>
        <v>#REF!</v>
      </c>
      <c r="HL347" s="677" t="e">
        <f>#REF!</f>
        <v>#REF!</v>
      </c>
    </row>
    <row r="348" spans="211:220">
      <c r="HC348" s="678" t="e">
        <f>#REF!</f>
        <v>#REF!</v>
      </c>
      <c r="HD348" s="676" t="e">
        <f>#REF!</f>
        <v>#REF!</v>
      </c>
      <c r="HE348" s="680" t="e">
        <f>#REF!</f>
        <v>#REF!</v>
      </c>
      <c r="HF348" s="680" t="e">
        <f>#REF!</f>
        <v>#REF!</v>
      </c>
      <c r="HG348" s="680" t="e">
        <f>#REF!</f>
        <v>#REF!</v>
      </c>
      <c r="HH348" s="680" t="e">
        <f>#REF!</f>
        <v>#REF!</v>
      </c>
      <c r="HI348" s="680" t="e">
        <f>#REF!</f>
        <v>#REF!</v>
      </c>
      <c r="HJ348" s="680" t="e">
        <f>#REF!</f>
        <v>#REF!</v>
      </c>
      <c r="HK348" s="680" t="e">
        <f>SUM(#REF!)</f>
        <v>#REF!</v>
      </c>
      <c r="HL348" s="677" t="e">
        <f>#REF!</f>
        <v>#REF!</v>
      </c>
    </row>
    <row r="349" spans="211:220">
      <c r="HC349" s="678" t="e">
        <f>#REF!</f>
        <v>#REF!</v>
      </c>
      <c r="HD349" s="676" t="e">
        <f>#REF!</f>
        <v>#REF!</v>
      </c>
      <c r="HE349" s="680" t="e">
        <f>#REF!</f>
        <v>#REF!</v>
      </c>
      <c r="HF349" s="680" t="e">
        <f>#REF!</f>
        <v>#REF!</v>
      </c>
      <c r="HG349" s="680" t="e">
        <f>#REF!</f>
        <v>#REF!</v>
      </c>
      <c r="HH349" s="680" t="e">
        <f>#REF!</f>
        <v>#REF!</v>
      </c>
      <c r="HI349" s="680" t="e">
        <f>#REF!</f>
        <v>#REF!</v>
      </c>
      <c r="HJ349" s="680" t="e">
        <f>#REF!</f>
        <v>#REF!</v>
      </c>
      <c r="HK349" s="680" t="e">
        <f>SUM(#REF!)</f>
        <v>#REF!</v>
      </c>
      <c r="HL349" s="677" t="e">
        <f>#REF!</f>
        <v>#REF!</v>
      </c>
    </row>
    <row r="350" spans="211:220">
      <c r="HC350" s="678" t="e">
        <f>#REF!</f>
        <v>#REF!</v>
      </c>
      <c r="HD350" s="676" t="e">
        <f>#REF!</f>
        <v>#REF!</v>
      </c>
      <c r="HE350" s="680" t="e">
        <f>#REF!</f>
        <v>#REF!</v>
      </c>
      <c r="HF350" s="680" t="e">
        <f>#REF!</f>
        <v>#REF!</v>
      </c>
      <c r="HG350" s="680" t="e">
        <f>#REF!</f>
        <v>#REF!</v>
      </c>
      <c r="HH350" s="680" t="e">
        <f>#REF!</f>
        <v>#REF!</v>
      </c>
      <c r="HI350" s="680" t="e">
        <f>#REF!</f>
        <v>#REF!</v>
      </c>
      <c r="HJ350" s="680" t="e">
        <f>#REF!</f>
        <v>#REF!</v>
      </c>
      <c r="HK350" s="680" t="e">
        <f>SUM(#REF!)</f>
        <v>#REF!</v>
      </c>
      <c r="HL350" s="677" t="e">
        <f>#REF!</f>
        <v>#REF!</v>
      </c>
    </row>
    <row r="351" spans="211:220">
      <c r="HC351" s="678" t="e">
        <f>#REF!</f>
        <v>#REF!</v>
      </c>
      <c r="HD351" s="676" t="e">
        <f>#REF!</f>
        <v>#REF!</v>
      </c>
      <c r="HE351" s="680" t="e">
        <f>#REF!</f>
        <v>#REF!</v>
      </c>
      <c r="HF351" s="680" t="e">
        <f>#REF!</f>
        <v>#REF!</v>
      </c>
      <c r="HG351" s="680" t="e">
        <f>#REF!</f>
        <v>#REF!</v>
      </c>
      <c r="HH351" s="680" t="e">
        <f>#REF!</f>
        <v>#REF!</v>
      </c>
      <c r="HI351" s="680" t="e">
        <f>#REF!</f>
        <v>#REF!</v>
      </c>
      <c r="HJ351" s="680" t="e">
        <f>#REF!</f>
        <v>#REF!</v>
      </c>
      <c r="HK351" s="680" t="e">
        <f>SUM(#REF!)</f>
        <v>#REF!</v>
      </c>
      <c r="HL351" s="677" t="e">
        <f>#REF!</f>
        <v>#REF!</v>
      </c>
    </row>
    <row r="352" spans="211:220">
      <c r="HC352" s="678" t="e">
        <f>#REF!</f>
        <v>#REF!</v>
      </c>
      <c r="HD352" s="676" t="e">
        <f>#REF!</f>
        <v>#REF!</v>
      </c>
      <c r="HE352" s="680" t="e">
        <f>#REF!</f>
        <v>#REF!</v>
      </c>
      <c r="HF352" s="680" t="e">
        <f>#REF!</f>
        <v>#REF!</v>
      </c>
      <c r="HG352" s="680" t="e">
        <f>#REF!</f>
        <v>#REF!</v>
      </c>
      <c r="HH352" s="680" t="e">
        <f>#REF!</f>
        <v>#REF!</v>
      </c>
      <c r="HI352" s="680" t="e">
        <f>#REF!</f>
        <v>#REF!</v>
      </c>
      <c r="HJ352" s="680" t="e">
        <f>#REF!</f>
        <v>#REF!</v>
      </c>
      <c r="HK352" s="680" t="e">
        <f>SUM(#REF!)</f>
        <v>#REF!</v>
      </c>
      <c r="HL352" s="677" t="e">
        <f>#REF!</f>
        <v>#REF!</v>
      </c>
    </row>
    <row r="353" spans="211:220">
      <c r="HC353" s="678" t="e">
        <f>#REF!</f>
        <v>#REF!</v>
      </c>
      <c r="HD353" s="676" t="e">
        <f>#REF!</f>
        <v>#REF!</v>
      </c>
      <c r="HE353" s="680" t="e">
        <f>#REF!</f>
        <v>#REF!</v>
      </c>
      <c r="HF353" s="680" t="e">
        <f>#REF!</f>
        <v>#REF!</v>
      </c>
      <c r="HG353" s="680" t="e">
        <f>#REF!</f>
        <v>#REF!</v>
      </c>
      <c r="HH353" s="680" t="e">
        <f>#REF!</f>
        <v>#REF!</v>
      </c>
      <c r="HI353" s="680" t="e">
        <f>#REF!</f>
        <v>#REF!</v>
      </c>
      <c r="HJ353" s="680" t="e">
        <f>#REF!</f>
        <v>#REF!</v>
      </c>
      <c r="HK353" s="680" t="e">
        <f>SUM(#REF!)</f>
        <v>#REF!</v>
      </c>
      <c r="HL353" s="677" t="e">
        <f>#REF!</f>
        <v>#REF!</v>
      </c>
    </row>
    <row r="354" spans="211:220">
      <c r="HC354" s="678" t="e">
        <f>#REF!</f>
        <v>#REF!</v>
      </c>
      <c r="HD354" s="676" t="e">
        <f>#REF!</f>
        <v>#REF!</v>
      </c>
      <c r="HE354" s="680" t="e">
        <f>#REF!</f>
        <v>#REF!</v>
      </c>
      <c r="HF354" s="680" t="e">
        <f>#REF!</f>
        <v>#REF!</v>
      </c>
      <c r="HG354" s="680" t="e">
        <f>#REF!</f>
        <v>#REF!</v>
      </c>
      <c r="HH354" s="680" t="e">
        <f>#REF!</f>
        <v>#REF!</v>
      </c>
      <c r="HI354" s="680" t="e">
        <f>#REF!</f>
        <v>#REF!</v>
      </c>
      <c r="HJ354" s="680" t="e">
        <f>#REF!</f>
        <v>#REF!</v>
      </c>
      <c r="HK354" s="680" t="e">
        <f>SUM(#REF!)</f>
        <v>#REF!</v>
      </c>
      <c r="HL354" s="677" t="e">
        <f>#REF!</f>
        <v>#REF!</v>
      </c>
    </row>
    <row r="355" spans="211:220">
      <c r="HC355" s="678" t="e">
        <f>#REF!</f>
        <v>#REF!</v>
      </c>
      <c r="HD355" s="676" t="e">
        <f>#REF!</f>
        <v>#REF!</v>
      </c>
      <c r="HE355" s="680" t="e">
        <f>#REF!</f>
        <v>#REF!</v>
      </c>
      <c r="HF355" s="680" t="e">
        <f>#REF!</f>
        <v>#REF!</v>
      </c>
      <c r="HG355" s="680" t="e">
        <f>#REF!</f>
        <v>#REF!</v>
      </c>
      <c r="HH355" s="680" t="e">
        <f>#REF!</f>
        <v>#REF!</v>
      </c>
      <c r="HI355" s="680" t="e">
        <f>#REF!</f>
        <v>#REF!</v>
      </c>
      <c r="HJ355" s="680" t="e">
        <f>#REF!</f>
        <v>#REF!</v>
      </c>
      <c r="HK355" s="680" t="e">
        <f>SUM(#REF!)</f>
        <v>#REF!</v>
      </c>
      <c r="HL355" s="677" t="e">
        <f>#REF!</f>
        <v>#REF!</v>
      </c>
    </row>
    <row r="356" spans="211:220">
      <c r="HC356" s="678" t="e">
        <f>#REF!</f>
        <v>#REF!</v>
      </c>
      <c r="HD356" s="676" t="e">
        <f>#REF!</f>
        <v>#REF!</v>
      </c>
      <c r="HE356" s="680" t="e">
        <f>#REF!</f>
        <v>#REF!</v>
      </c>
      <c r="HF356" s="680" t="e">
        <f>#REF!</f>
        <v>#REF!</v>
      </c>
      <c r="HG356" s="680" t="e">
        <f>#REF!</f>
        <v>#REF!</v>
      </c>
      <c r="HH356" s="680" t="e">
        <f>#REF!</f>
        <v>#REF!</v>
      </c>
      <c r="HI356" s="680" t="e">
        <f>#REF!</f>
        <v>#REF!</v>
      </c>
      <c r="HJ356" s="680" t="e">
        <f>#REF!</f>
        <v>#REF!</v>
      </c>
      <c r="HK356" s="680" t="e">
        <f>SUM(#REF!)</f>
        <v>#REF!</v>
      </c>
      <c r="HL356" s="677" t="e">
        <f>#REF!</f>
        <v>#REF!</v>
      </c>
    </row>
    <row r="357" spans="211:220">
      <c r="HC357" s="678" t="e">
        <f>#REF!</f>
        <v>#REF!</v>
      </c>
      <c r="HD357" s="676" t="e">
        <f>#REF!</f>
        <v>#REF!</v>
      </c>
      <c r="HE357" s="680" t="e">
        <f>#REF!</f>
        <v>#REF!</v>
      </c>
      <c r="HF357" s="680" t="e">
        <f>#REF!</f>
        <v>#REF!</v>
      </c>
      <c r="HG357" s="680" t="e">
        <f>#REF!</f>
        <v>#REF!</v>
      </c>
      <c r="HH357" s="680" t="e">
        <f>#REF!</f>
        <v>#REF!</v>
      </c>
      <c r="HI357" s="680" t="e">
        <f>#REF!</f>
        <v>#REF!</v>
      </c>
      <c r="HJ357" s="680" t="e">
        <f>#REF!</f>
        <v>#REF!</v>
      </c>
      <c r="HK357" s="680" t="e">
        <f>SUM(#REF!)</f>
        <v>#REF!</v>
      </c>
      <c r="HL357" s="677" t="e">
        <f>#REF!</f>
        <v>#REF!</v>
      </c>
    </row>
    <row r="358" spans="211:220">
      <c r="HC358" s="678" t="e">
        <f>#REF!</f>
        <v>#REF!</v>
      </c>
      <c r="HD358" s="676" t="e">
        <f>#REF!</f>
        <v>#REF!</v>
      </c>
      <c r="HE358" s="680" t="e">
        <f>#REF!</f>
        <v>#REF!</v>
      </c>
      <c r="HF358" s="680" t="e">
        <f>#REF!</f>
        <v>#REF!</v>
      </c>
      <c r="HG358" s="680" t="e">
        <f>#REF!</f>
        <v>#REF!</v>
      </c>
      <c r="HH358" s="680" t="e">
        <f>#REF!</f>
        <v>#REF!</v>
      </c>
      <c r="HI358" s="680" t="e">
        <f>#REF!</f>
        <v>#REF!</v>
      </c>
      <c r="HJ358" s="680" t="e">
        <f>#REF!</f>
        <v>#REF!</v>
      </c>
      <c r="HK358" s="680" t="e">
        <f>SUM(#REF!)</f>
        <v>#REF!</v>
      </c>
      <c r="HL358" s="677" t="e">
        <f>#REF!</f>
        <v>#REF!</v>
      </c>
    </row>
    <row r="359" spans="211:220">
      <c r="HC359" s="678" t="e">
        <f>#REF!</f>
        <v>#REF!</v>
      </c>
      <c r="HD359" s="676" t="e">
        <f>#REF!</f>
        <v>#REF!</v>
      </c>
      <c r="HE359" s="680" t="e">
        <f>#REF!</f>
        <v>#REF!</v>
      </c>
      <c r="HF359" s="680" t="e">
        <f>#REF!</f>
        <v>#REF!</v>
      </c>
      <c r="HG359" s="680" t="e">
        <f>#REF!</f>
        <v>#REF!</v>
      </c>
      <c r="HH359" s="680" t="e">
        <f>#REF!</f>
        <v>#REF!</v>
      </c>
      <c r="HI359" s="680" t="e">
        <f>#REF!</f>
        <v>#REF!</v>
      </c>
      <c r="HJ359" s="680" t="e">
        <f>#REF!</f>
        <v>#REF!</v>
      </c>
      <c r="HK359" s="680" t="e">
        <f>SUM(#REF!)</f>
        <v>#REF!</v>
      </c>
      <c r="HL359" s="677" t="e">
        <f>#REF!</f>
        <v>#REF!</v>
      </c>
    </row>
    <row r="360" spans="211:220">
      <c r="HC360" s="678" t="e">
        <f>#REF!</f>
        <v>#REF!</v>
      </c>
      <c r="HD360" s="676" t="e">
        <f>#REF!</f>
        <v>#REF!</v>
      </c>
      <c r="HE360" s="680" t="e">
        <f>#REF!</f>
        <v>#REF!</v>
      </c>
      <c r="HF360" s="680" t="e">
        <f>#REF!</f>
        <v>#REF!</v>
      </c>
      <c r="HG360" s="680" t="e">
        <f>#REF!</f>
        <v>#REF!</v>
      </c>
      <c r="HH360" s="680" t="e">
        <f>#REF!</f>
        <v>#REF!</v>
      </c>
      <c r="HI360" s="680" t="e">
        <f>#REF!</f>
        <v>#REF!</v>
      </c>
      <c r="HJ360" s="680" t="e">
        <f>#REF!</f>
        <v>#REF!</v>
      </c>
      <c r="HK360" s="680" t="e">
        <f>SUM(#REF!)</f>
        <v>#REF!</v>
      </c>
      <c r="HL360" s="677" t="e">
        <f>#REF!</f>
        <v>#REF!</v>
      </c>
    </row>
    <row r="361" spans="211:220">
      <c r="HC361" s="678" t="e">
        <f>#REF!</f>
        <v>#REF!</v>
      </c>
      <c r="HD361" s="676" t="e">
        <f>#REF!</f>
        <v>#REF!</v>
      </c>
      <c r="HE361" s="680" t="e">
        <f>#REF!</f>
        <v>#REF!</v>
      </c>
      <c r="HF361" s="680" t="e">
        <f>#REF!</f>
        <v>#REF!</v>
      </c>
      <c r="HG361" s="680" t="e">
        <f>#REF!</f>
        <v>#REF!</v>
      </c>
      <c r="HH361" s="680" t="e">
        <f>#REF!</f>
        <v>#REF!</v>
      </c>
      <c r="HI361" s="680" t="e">
        <f>#REF!</f>
        <v>#REF!</v>
      </c>
      <c r="HJ361" s="680" t="e">
        <f>#REF!</f>
        <v>#REF!</v>
      </c>
      <c r="HK361" s="680" t="e">
        <f>SUM(#REF!)</f>
        <v>#REF!</v>
      </c>
      <c r="HL361" s="677" t="e">
        <f>#REF!</f>
        <v>#REF!</v>
      </c>
    </row>
    <row r="362" spans="211:220">
      <c r="HC362" s="678" t="e">
        <f>#REF!</f>
        <v>#REF!</v>
      </c>
      <c r="HD362" s="676" t="e">
        <f>#REF!</f>
        <v>#REF!</v>
      </c>
      <c r="HE362" s="680" t="e">
        <f>#REF!</f>
        <v>#REF!</v>
      </c>
      <c r="HF362" s="680" t="e">
        <f>#REF!</f>
        <v>#REF!</v>
      </c>
      <c r="HG362" s="680" t="e">
        <f>#REF!</f>
        <v>#REF!</v>
      </c>
      <c r="HH362" s="680" t="e">
        <f>#REF!</f>
        <v>#REF!</v>
      </c>
      <c r="HI362" s="680" t="e">
        <f>#REF!</f>
        <v>#REF!</v>
      </c>
      <c r="HJ362" s="680" t="e">
        <f>#REF!</f>
        <v>#REF!</v>
      </c>
      <c r="HK362" s="680" t="e">
        <f>SUM(#REF!)</f>
        <v>#REF!</v>
      </c>
      <c r="HL362" s="677" t="e">
        <f>#REF!</f>
        <v>#REF!</v>
      </c>
    </row>
    <row r="363" spans="211:220">
      <c r="HC363" s="678" t="e">
        <f>#REF!</f>
        <v>#REF!</v>
      </c>
      <c r="HD363" s="676" t="e">
        <f>#REF!</f>
        <v>#REF!</v>
      </c>
      <c r="HE363" s="680" t="e">
        <f>#REF!</f>
        <v>#REF!</v>
      </c>
      <c r="HF363" s="680" t="e">
        <f>#REF!</f>
        <v>#REF!</v>
      </c>
      <c r="HG363" s="680" t="e">
        <f>#REF!</f>
        <v>#REF!</v>
      </c>
      <c r="HH363" s="680" t="e">
        <f>#REF!</f>
        <v>#REF!</v>
      </c>
      <c r="HI363" s="680" t="e">
        <f>#REF!</f>
        <v>#REF!</v>
      </c>
      <c r="HJ363" s="680" t="e">
        <f>#REF!</f>
        <v>#REF!</v>
      </c>
      <c r="HK363" s="680" t="e">
        <f>SUM(#REF!)</f>
        <v>#REF!</v>
      </c>
      <c r="HL363" s="677" t="e">
        <f>#REF!</f>
        <v>#REF!</v>
      </c>
    </row>
    <row r="364" spans="211:220">
      <c r="HC364" s="678" t="e">
        <f>#REF!</f>
        <v>#REF!</v>
      </c>
      <c r="HD364" s="676" t="e">
        <f>#REF!</f>
        <v>#REF!</v>
      </c>
      <c r="HE364" s="680" t="e">
        <f>#REF!</f>
        <v>#REF!</v>
      </c>
      <c r="HF364" s="680" t="e">
        <f>#REF!</f>
        <v>#REF!</v>
      </c>
      <c r="HG364" s="680" t="e">
        <f>#REF!</f>
        <v>#REF!</v>
      </c>
      <c r="HH364" s="680" t="e">
        <f>#REF!</f>
        <v>#REF!</v>
      </c>
      <c r="HI364" s="680" t="e">
        <f>#REF!</f>
        <v>#REF!</v>
      </c>
      <c r="HJ364" s="680" t="e">
        <f>#REF!</f>
        <v>#REF!</v>
      </c>
      <c r="HK364" s="680" t="e">
        <f>SUM(#REF!)</f>
        <v>#REF!</v>
      </c>
      <c r="HL364" s="677" t="e">
        <f>#REF!</f>
        <v>#REF!</v>
      </c>
    </row>
    <row r="365" spans="211:220">
      <c r="HC365" s="678" t="e">
        <f>#REF!</f>
        <v>#REF!</v>
      </c>
      <c r="HD365" s="676" t="e">
        <f>#REF!</f>
        <v>#REF!</v>
      </c>
      <c r="HE365" s="680" t="e">
        <f>#REF!</f>
        <v>#REF!</v>
      </c>
      <c r="HF365" s="680" t="e">
        <f>#REF!</f>
        <v>#REF!</v>
      </c>
      <c r="HG365" s="680" t="e">
        <f>#REF!</f>
        <v>#REF!</v>
      </c>
      <c r="HH365" s="680" t="e">
        <f>#REF!</f>
        <v>#REF!</v>
      </c>
      <c r="HI365" s="680" t="e">
        <f>#REF!</f>
        <v>#REF!</v>
      </c>
      <c r="HJ365" s="680" t="e">
        <f>#REF!</f>
        <v>#REF!</v>
      </c>
      <c r="HK365" s="680" t="e">
        <f>SUM(#REF!)</f>
        <v>#REF!</v>
      </c>
      <c r="HL365" s="677" t="e">
        <f>#REF!</f>
        <v>#REF!</v>
      </c>
    </row>
    <row r="366" spans="211:220">
      <c r="HC366" s="678" t="e">
        <f>#REF!</f>
        <v>#REF!</v>
      </c>
      <c r="HD366" s="676" t="e">
        <f>#REF!</f>
        <v>#REF!</v>
      </c>
      <c r="HE366" s="680" t="e">
        <f>#REF!</f>
        <v>#REF!</v>
      </c>
      <c r="HF366" s="680" t="e">
        <f>#REF!</f>
        <v>#REF!</v>
      </c>
      <c r="HG366" s="680" t="e">
        <f>#REF!</f>
        <v>#REF!</v>
      </c>
      <c r="HH366" s="680" t="e">
        <f>#REF!</f>
        <v>#REF!</v>
      </c>
      <c r="HI366" s="680" t="e">
        <f>#REF!</f>
        <v>#REF!</v>
      </c>
      <c r="HJ366" s="680" t="e">
        <f>#REF!</f>
        <v>#REF!</v>
      </c>
      <c r="HK366" s="680" t="e">
        <f>SUM(#REF!)</f>
        <v>#REF!</v>
      </c>
      <c r="HL366" s="677" t="e">
        <f>#REF!</f>
        <v>#REF!</v>
      </c>
    </row>
    <row r="367" spans="211:220">
      <c r="HC367" s="678" t="e">
        <f>#REF!</f>
        <v>#REF!</v>
      </c>
      <c r="HD367" s="676" t="e">
        <f>#REF!</f>
        <v>#REF!</v>
      </c>
      <c r="HE367" s="680" t="e">
        <f>#REF!</f>
        <v>#REF!</v>
      </c>
      <c r="HF367" s="680" t="e">
        <f>#REF!</f>
        <v>#REF!</v>
      </c>
      <c r="HG367" s="680" t="e">
        <f>#REF!</f>
        <v>#REF!</v>
      </c>
      <c r="HH367" s="680" t="e">
        <f>#REF!</f>
        <v>#REF!</v>
      </c>
      <c r="HI367" s="680" t="e">
        <f>#REF!</f>
        <v>#REF!</v>
      </c>
      <c r="HJ367" s="680" t="e">
        <f>#REF!</f>
        <v>#REF!</v>
      </c>
      <c r="HK367" s="680" t="e">
        <f>SUM(#REF!)</f>
        <v>#REF!</v>
      </c>
      <c r="HL367" s="677" t="e">
        <f>#REF!</f>
        <v>#REF!</v>
      </c>
    </row>
    <row r="368" spans="211:220">
      <c r="HC368" s="678" t="e">
        <f>#REF!</f>
        <v>#REF!</v>
      </c>
      <c r="HD368" s="676" t="e">
        <f>#REF!</f>
        <v>#REF!</v>
      </c>
      <c r="HE368" s="680" t="e">
        <f>#REF!</f>
        <v>#REF!</v>
      </c>
      <c r="HF368" s="680" t="e">
        <f>#REF!</f>
        <v>#REF!</v>
      </c>
      <c r="HG368" s="680" t="e">
        <f>#REF!</f>
        <v>#REF!</v>
      </c>
      <c r="HH368" s="680" t="e">
        <f>#REF!</f>
        <v>#REF!</v>
      </c>
      <c r="HI368" s="680" t="e">
        <f>#REF!</f>
        <v>#REF!</v>
      </c>
      <c r="HJ368" s="680" t="e">
        <f>#REF!</f>
        <v>#REF!</v>
      </c>
      <c r="HK368" s="680" t="e">
        <f>SUM(#REF!)</f>
        <v>#REF!</v>
      </c>
      <c r="HL368" s="677" t="e">
        <f>#REF!</f>
        <v>#REF!</v>
      </c>
    </row>
    <row r="369" spans="211:220">
      <c r="HC369" s="678" t="e">
        <f>#REF!</f>
        <v>#REF!</v>
      </c>
      <c r="HD369" s="676" t="e">
        <f>#REF!</f>
        <v>#REF!</v>
      </c>
      <c r="HE369" s="680" t="e">
        <f>#REF!</f>
        <v>#REF!</v>
      </c>
      <c r="HF369" s="680" t="e">
        <f>#REF!</f>
        <v>#REF!</v>
      </c>
      <c r="HG369" s="680" t="e">
        <f>#REF!</f>
        <v>#REF!</v>
      </c>
      <c r="HH369" s="680" t="e">
        <f>#REF!</f>
        <v>#REF!</v>
      </c>
      <c r="HI369" s="680" t="e">
        <f>#REF!</f>
        <v>#REF!</v>
      </c>
      <c r="HJ369" s="680" t="e">
        <f>#REF!</f>
        <v>#REF!</v>
      </c>
      <c r="HK369" s="680" t="e">
        <f>SUM(#REF!)</f>
        <v>#REF!</v>
      </c>
      <c r="HL369" s="677" t="e">
        <f>#REF!</f>
        <v>#REF!</v>
      </c>
    </row>
    <row r="370" spans="211:220">
      <c r="HC370" s="678" t="e">
        <f>#REF!</f>
        <v>#REF!</v>
      </c>
      <c r="HD370" s="676" t="e">
        <f>#REF!</f>
        <v>#REF!</v>
      </c>
      <c r="HE370" s="680" t="e">
        <f>#REF!</f>
        <v>#REF!</v>
      </c>
      <c r="HF370" s="680" t="e">
        <f>#REF!</f>
        <v>#REF!</v>
      </c>
      <c r="HG370" s="680" t="e">
        <f>#REF!</f>
        <v>#REF!</v>
      </c>
      <c r="HH370" s="680" t="e">
        <f>#REF!</f>
        <v>#REF!</v>
      </c>
      <c r="HI370" s="680" t="e">
        <f>#REF!</f>
        <v>#REF!</v>
      </c>
      <c r="HJ370" s="680" t="e">
        <f>#REF!</f>
        <v>#REF!</v>
      </c>
      <c r="HK370" s="680" t="e">
        <f>SUM(#REF!)</f>
        <v>#REF!</v>
      </c>
      <c r="HL370" s="677" t="e">
        <f>#REF!</f>
        <v>#REF!</v>
      </c>
    </row>
    <row r="371" spans="211:220">
      <c r="HC371" s="678" t="e">
        <f>#REF!</f>
        <v>#REF!</v>
      </c>
      <c r="HD371" s="676" t="e">
        <f>#REF!</f>
        <v>#REF!</v>
      </c>
      <c r="HE371" s="680" t="e">
        <f>#REF!</f>
        <v>#REF!</v>
      </c>
      <c r="HF371" s="680" t="e">
        <f>#REF!</f>
        <v>#REF!</v>
      </c>
      <c r="HG371" s="680" t="e">
        <f>#REF!</f>
        <v>#REF!</v>
      </c>
      <c r="HH371" s="680" t="e">
        <f>#REF!</f>
        <v>#REF!</v>
      </c>
      <c r="HI371" s="680" t="e">
        <f>#REF!</f>
        <v>#REF!</v>
      </c>
      <c r="HJ371" s="680" t="e">
        <f>#REF!</f>
        <v>#REF!</v>
      </c>
      <c r="HK371" s="680" t="e">
        <f>SUM(#REF!)</f>
        <v>#REF!</v>
      </c>
      <c r="HL371" s="677" t="e">
        <f>#REF!</f>
        <v>#REF!</v>
      </c>
    </row>
    <row r="372" spans="211:220">
      <c r="HC372" s="678" t="e">
        <f>#REF!</f>
        <v>#REF!</v>
      </c>
      <c r="HD372" s="676" t="e">
        <f>#REF!</f>
        <v>#REF!</v>
      </c>
      <c r="HE372" s="680" t="e">
        <f>#REF!</f>
        <v>#REF!</v>
      </c>
      <c r="HF372" s="680" t="e">
        <f>#REF!</f>
        <v>#REF!</v>
      </c>
      <c r="HG372" s="680" t="e">
        <f>#REF!</f>
        <v>#REF!</v>
      </c>
      <c r="HH372" s="680" t="e">
        <f>#REF!</f>
        <v>#REF!</v>
      </c>
      <c r="HI372" s="680" t="e">
        <f>#REF!</f>
        <v>#REF!</v>
      </c>
      <c r="HJ372" s="680" t="e">
        <f>#REF!</f>
        <v>#REF!</v>
      </c>
      <c r="HK372" s="680" t="e">
        <f>SUM(#REF!)</f>
        <v>#REF!</v>
      </c>
      <c r="HL372" s="677" t="e">
        <f>#REF!</f>
        <v>#REF!</v>
      </c>
    </row>
    <row r="373" spans="211:220">
      <c r="HC373" s="678" t="e">
        <f>#REF!</f>
        <v>#REF!</v>
      </c>
      <c r="HD373" s="676" t="e">
        <f>#REF!</f>
        <v>#REF!</v>
      </c>
      <c r="HE373" s="680" t="e">
        <f>#REF!</f>
        <v>#REF!</v>
      </c>
      <c r="HF373" s="680" t="e">
        <f>#REF!</f>
        <v>#REF!</v>
      </c>
      <c r="HG373" s="680" t="e">
        <f>#REF!</f>
        <v>#REF!</v>
      </c>
      <c r="HH373" s="680" t="e">
        <f>#REF!</f>
        <v>#REF!</v>
      </c>
      <c r="HI373" s="680" t="e">
        <f>#REF!</f>
        <v>#REF!</v>
      </c>
      <c r="HJ373" s="680" t="e">
        <f>#REF!</f>
        <v>#REF!</v>
      </c>
      <c r="HK373" s="680" t="e">
        <f>SUM(#REF!)</f>
        <v>#REF!</v>
      </c>
      <c r="HL373" s="677" t="e">
        <f>#REF!</f>
        <v>#REF!</v>
      </c>
    </row>
    <row r="374" spans="211:220">
      <c r="HC374" s="678" t="e">
        <f>#REF!</f>
        <v>#REF!</v>
      </c>
      <c r="HD374" s="676" t="e">
        <f>#REF!</f>
        <v>#REF!</v>
      </c>
      <c r="HE374" s="680" t="e">
        <f>#REF!</f>
        <v>#REF!</v>
      </c>
      <c r="HF374" s="680" t="e">
        <f>#REF!</f>
        <v>#REF!</v>
      </c>
      <c r="HG374" s="680" t="e">
        <f>#REF!</f>
        <v>#REF!</v>
      </c>
      <c r="HH374" s="680" t="e">
        <f>#REF!</f>
        <v>#REF!</v>
      </c>
      <c r="HI374" s="680" t="e">
        <f>#REF!</f>
        <v>#REF!</v>
      </c>
      <c r="HJ374" s="680" t="e">
        <f>#REF!</f>
        <v>#REF!</v>
      </c>
      <c r="HK374" s="680" t="e">
        <f>SUM(#REF!)</f>
        <v>#REF!</v>
      </c>
      <c r="HL374" s="677" t="e">
        <f>#REF!</f>
        <v>#REF!</v>
      </c>
    </row>
    <row r="375" spans="211:220">
      <c r="HC375" s="678" t="e">
        <f>#REF!</f>
        <v>#REF!</v>
      </c>
      <c r="HD375" s="676" t="e">
        <f>#REF!</f>
        <v>#REF!</v>
      </c>
      <c r="HE375" s="680" t="e">
        <f>#REF!</f>
        <v>#REF!</v>
      </c>
      <c r="HF375" s="680" t="e">
        <f>#REF!</f>
        <v>#REF!</v>
      </c>
      <c r="HG375" s="680" t="e">
        <f>#REF!</f>
        <v>#REF!</v>
      </c>
      <c r="HH375" s="680" t="e">
        <f>#REF!</f>
        <v>#REF!</v>
      </c>
      <c r="HI375" s="680" t="e">
        <f>#REF!</f>
        <v>#REF!</v>
      </c>
      <c r="HJ375" s="680" t="e">
        <f>#REF!</f>
        <v>#REF!</v>
      </c>
      <c r="HK375" s="680" t="e">
        <f>SUM(#REF!)</f>
        <v>#REF!</v>
      </c>
      <c r="HL375" s="677" t="e">
        <f>#REF!</f>
        <v>#REF!</v>
      </c>
    </row>
    <row r="376" spans="211:220">
      <c r="HC376" s="678" t="e">
        <f>#REF!</f>
        <v>#REF!</v>
      </c>
      <c r="HD376" s="676" t="e">
        <f>#REF!</f>
        <v>#REF!</v>
      </c>
      <c r="HE376" s="680" t="e">
        <f>#REF!</f>
        <v>#REF!</v>
      </c>
      <c r="HF376" s="680" t="e">
        <f>#REF!</f>
        <v>#REF!</v>
      </c>
      <c r="HG376" s="680" t="e">
        <f>#REF!</f>
        <v>#REF!</v>
      </c>
      <c r="HH376" s="680" t="e">
        <f>#REF!</f>
        <v>#REF!</v>
      </c>
      <c r="HI376" s="680" t="e">
        <f>#REF!</f>
        <v>#REF!</v>
      </c>
      <c r="HJ376" s="680" t="e">
        <f>#REF!</f>
        <v>#REF!</v>
      </c>
      <c r="HK376" s="680" t="e">
        <f>SUM(#REF!)</f>
        <v>#REF!</v>
      </c>
      <c r="HL376" s="677" t="e">
        <f>#REF!</f>
        <v>#REF!</v>
      </c>
    </row>
    <row r="377" spans="211:220">
      <c r="HC377" s="678" t="e">
        <f>#REF!</f>
        <v>#REF!</v>
      </c>
      <c r="HD377" s="676" t="e">
        <f>#REF!</f>
        <v>#REF!</v>
      </c>
      <c r="HE377" s="680" t="e">
        <f>#REF!</f>
        <v>#REF!</v>
      </c>
      <c r="HF377" s="680" t="e">
        <f>#REF!</f>
        <v>#REF!</v>
      </c>
      <c r="HG377" s="680" t="e">
        <f>#REF!</f>
        <v>#REF!</v>
      </c>
      <c r="HH377" s="680" t="e">
        <f>#REF!</f>
        <v>#REF!</v>
      </c>
      <c r="HI377" s="680" t="e">
        <f>#REF!</f>
        <v>#REF!</v>
      </c>
      <c r="HJ377" s="680" t="e">
        <f>#REF!</f>
        <v>#REF!</v>
      </c>
      <c r="HK377" s="680" t="e">
        <f>SUM(#REF!)</f>
        <v>#REF!</v>
      </c>
      <c r="HL377" s="677" t="e">
        <f>#REF!</f>
        <v>#REF!</v>
      </c>
    </row>
    <row r="378" spans="211:220">
      <c r="HC378" s="678" t="e">
        <f>#REF!</f>
        <v>#REF!</v>
      </c>
      <c r="HD378" s="676" t="e">
        <f>#REF!</f>
        <v>#REF!</v>
      </c>
      <c r="HE378" s="680" t="e">
        <f>#REF!</f>
        <v>#REF!</v>
      </c>
      <c r="HF378" s="680" t="e">
        <f>#REF!</f>
        <v>#REF!</v>
      </c>
      <c r="HG378" s="680" t="e">
        <f>#REF!</f>
        <v>#REF!</v>
      </c>
      <c r="HH378" s="680" t="e">
        <f>#REF!</f>
        <v>#REF!</v>
      </c>
      <c r="HI378" s="680" t="e">
        <f>#REF!</f>
        <v>#REF!</v>
      </c>
      <c r="HJ378" s="680" t="e">
        <f>#REF!</f>
        <v>#REF!</v>
      </c>
      <c r="HK378" s="680" t="e">
        <f>SUM(#REF!)</f>
        <v>#REF!</v>
      </c>
      <c r="HL378" s="677" t="e">
        <f>#REF!</f>
        <v>#REF!</v>
      </c>
    </row>
    <row r="379" spans="211:220">
      <c r="HC379" s="678" t="e">
        <f>#REF!</f>
        <v>#REF!</v>
      </c>
      <c r="HD379" s="676" t="e">
        <f>#REF!</f>
        <v>#REF!</v>
      </c>
      <c r="HE379" s="680" t="e">
        <f>#REF!</f>
        <v>#REF!</v>
      </c>
      <c r="HF379" s="680" t="e">
        <f>#REF!</f>
        <v>#REF!</v>
      </c>
      <c r="HG379" s="680" t="e">
        <f>#REF!</f>
        <v>#REF!</v>
      </c>
      <c r="HH379" s="680" t="e">
        <f>#REF!</f>
        <v>#REF!</v>
      </c>
      <c r="HI379" s="680" t="e">
        <f>#REF!</f>
        <v>#REF!</v>
      </c>
      <c r="HJ379" s="680" t="e">
        <f>#REF!</f>
        <v>#REF!</v>
      </c>
      <c r="HK379" s="680" t="e">
        <f>SUM(#REF!)</f>
        <v>#REF!</v>
      </c>
      <c r="HL379" s="677" t="e">
        <f>#REF!</f>
        <v>#REF!</v>
      </c>
    </row>
    <row r="380" spans="211:220">
      <c r="HC380" s="678" t="e">
        <f>#REF!</f>
        <v>#REF!</v>
      </c>
      <c r="HD380" s="676" t="e">
        <f>#REF!</f>
        <v>#REF!</v>
      </c>
      <c r="HE380" s="680" t="e">
        <f>#REF!</f>
        <v>#REF!</v>
      </c>
      <c r="HF380" s="680" t="e">
        <f>#REF!</f>
        <v>#REF!</v>
      </c>
      <c r="HG380" s="680" t="e">
        <f>#REF!</f>
        <v>#REF!</v>
      </c>
      <c r="HH380" s="680" t="e">
        <f>#REF!</f>
        <v>#REF!</v>
      </c>
      <c r="HI380" s="680" t="e">
        <f>#REF!</f>
        <v>#REF!</v>
      </c>
      <c r="HJ380" s="680" t="e">
        <f>#REF!</f>
        <v>#REF!</v>
      </c>
      <c r="HK380" s="680" t="e">
        <f>SUM(#REF!)</f>
        <v>#REF!</v>
      </c>
      <c r="HL380" s="677" t="e">
        <f>#REF!</f>
        <v>#REF!</v>
      </c>
    </row>
    <row r="381" spans="211:220">
      <c r="HC381" s="678" t="e">
        <f>#REF!</f>
        <v>#REF!</v>
      </c>
      <c r="HD381" s="676" t="e">
        <f>#REF!</f>
        <v>#REF!</v>
      </c>
      <c r="HE381" s="680" t="e">
        <f>#REF!</f>
        <v>#REF!</v>
      </c>
      <c r="HF381" s="680" t="e">
        <f>#REF!</f>
        <v>#REF!</v>
      </c>
      <c r="HG381" s="680" t="e">
        <f>#REF!</f>
        <v>#REF!</v>
      </c>
      <c r="HH381" s="680" t="e">
        <f>#REF!</f>
        <v>#REF!</v>
      </c>
      <c r="HI381" s="680" t="e">
        <f>#REF!</f>
        <v>#REF!</v>
      </c>
      <c r="HJ381" s="680" t="e">
        <f>#REF!</f>
        <v>#REF!</v>
      </c>
      <c r="HK381" s="680" t="e">
        <f>SUM(#REF!)</f>
        <v>#REF!</v>
      </c>
      <c r="HL381" s="677" t="e">
        <f>#REF!</f>
        <v>#REF!</v>
      </c>
    </row>
    <row r="382" spans="211:220">
      <c r="HC382" s="678" t="e">
        <f>#REF!</f>
        <v>#REF!</v>
      </c>
      <c r="HD382" s="676" t="e">
        <f>#REF!</f>
        <v>#REF!</v>
      </c>
      <c r="HE382" s="680" t="e">
        <f>#REF!</f>
        <v>#REF!</v>
      </c>
      <c r="HF382" s="680" t="e">
        <f>#REF!</f>
        <v>#REF!</v>
      </c>
      <c r="HG382" s="680" t="e">
        <f>#REF!</f>
        <v>#REF!</v>
      </c>
      <c r="HH382" s="680" t="e">
        <f>#REF!</f>
        <v>#REF!</v>
      </c>
      <c r="HI382" s="680" t="e">
        <f>#REF!</f>
        <v>#REF!</v>
      </c>
      <c r="HJ382" s="680" t="e">
        <f>#REF!</f>
        <v>#REF!</v>
      </c>
      <c r="HK382" s="680" t="e">
        <f>SUM(#REF!)</f>
        <v>#REF!</v>
      </c>
      <c r="HL382" s="677" t="e">
        <f>#REF!</f>
        <v>#REF!</v>
      </c>
    </row>
    <row r="383" spans="211:220">
      <c r="HC383" s="678" t="e">
        <f>#REF!</f>
        <v>#REF!</v>
      </c>
      <c r="HD383" s="676" t="e">
        <f>#REF!</f>
        <v>#REF!</v>
      </c>
      <c r="HE383" s="680" t="e">
        <f>#REF!</f>
        <v>#REF!</v>
      </c>
      <c r="HF383" s="680" t="e">
        <f>#REF!</f>
        <v>#REF!</v>
      </c>
      <c r="HG383" s="680" t="e">
        <f>#REF!</f>
        <v>#REF!</v>
      </c>
      <c r="HH383" s="680" t="e">
        <f>#REF!</f>
        <v>#REF!</v>
      </c>
      <c r="HI383" s="680" t="e">
        <f>#REF!</f>
        <v>#REF!</v>
      </c>
      <c r="HJ383" s="680" t="e">
        <f>#REF!</f>
        <v>#REF!</v>
      </c>
      <c r="HK383" s="680" t="e">
        <f>SUM(#REF!)</f>
        <v>#REF!</v>
      </c>
      <c r="HL383" s="677" t="e">
        <f>#REF!</f>
        <v>#REF!</v>
      </c>
    </row>
    <row r="384" spans="211:220">
      <c r="HC384" s="678" t="e">
        <f>#REF!</f>
        <v>#REF!</v>
      </c>
      <c r="HD384" s="676" t="e">
        <f>#REF!</f>
        <v>#REF!</v>
      </c>
      <c r="HE384" s="680" t="e">
        <f>#REF!</f>
        <v>#REF!</v>
      </c>
      <c r="HF384" s="680" t="e">
        <f>#REF!</f>
        <v>#REF!</v>
      </c>
      <c r="HG384" s="680" t="e">
        <f>#REF!</f>
        <v>#REF!</v>
      </c>
      <c r="HH384" s="680" t="e">
        <f>#REF!</f>
        <v>#REF!</v>
      </c>
      <c r="HI384" s="680" t="e">
        <f>#REF!</f>
        <v>#REF!</v>
      </c>
      <c r="HJ384" s="680" t="e">
        <f>#REF!</f>
        <v>#REF!</v>
      </c>
      <c r="HK384" s="680" t="e">
        <f>SUM(#REF!)</f>
        <v>#REF!</v>
      </c>
      <c r="HL384" s="677" t="e">
        <f>#REF!</f>
        <v>#REF!</v>
      </c>
    </row>
    <row r="385" spans="211:220">
      <c r="HC385" s="678" t="e">
        <f>#REF!</f>
        <v>#REF!</v>
      </c>
      <c r="HD385" s="676" t="e">
        <f>#REF!</f>
        <v>#REF!</v>
      </c>
      <c r="HE385" s="680" t="e">
        <f>#REF!</f>
        <v>#REF!</v>
      </c>
      <c r="HF385" s="680" t="e">
        <f>#REF!</f>
        <v>#REF!</v>
      </c>
      <c r="HG385" s="680" t="e">
        <f>#REF!</f>
        <v>#REF!</v>
      </c>
      <c r="HH385" s="680" t="e">
        <f>#REF!</f>
        <v>#REF!</v>
      </c>
      <c r="HI385" s="680" t="e">
        <f>#REF!</f>
        <v>#REF!</v>
      </c>
      <c r="HJ385" s="680" t="e">
        <f>#REF!</f>
        <v>#REF!</v>
      </c>
      <c r="HK385" s="680" t="e">
        <f>SUM(#REF!)</f>
        <v>#REF!</v>
      </c>
      <c r="HL385" s="677" t="e">
        <f>#REF!</f>
        <v>#REF!</v>
      </c>
    </row>
    <row r="386" spans="211:220">
      <c r="HC386" s="678" t="e">
        <f>#REF!</f>
        <v>#REF!</v>
      </c>
      <c r="HD386" s="676" t="e">
        <f>#REF!</f>
        <v>#REF!</v>
      </c>
      <c r="HE386" s="680" t="e">
        <f>#REF!</f>
        <v>#REF!</v>
      </c>
      <c r="HF386" s="680" t="e">
        <f>#REF!</f>
        <v>#REF!</v>
      </c>
      <c r="HG386" s="680" t="e">
        <f>#REF!</f>
        <v>#REF!</v>
      </c>
      <c r="HH386" s="680" t="e">
        <f>#REF!</f>
        <v>#REF!</v>
      </c>
      <c r="HI386" s="680" t="e">
        <f>#REF!</f>
        <v>#REF!</v>
      </c>
      <c r="HJ386" s="680" t="e">
        <f>#REF!</f>
        <v>#REF!</v>
      </c>
      <c r="HK386" s="680" t="e">
        <f>SUM(#REF!)</f>
        <v>#REF!</v>
      </c>
      <c r="HL386" s="677" t="e">
        <f>#REF!</f>
        <v>#REF!</v>
      </c>
    </row>
    <row r="387" spans="211:220">
      <c r="HC387" s="678" t="e">
        <f>#REF!</f>
        <v>#REF!</v>
      </c>
      <c r="HD387" s="676" t="e">
        <f>#REF!</f>
        <v>#REF!</v>
      </c>
      <c r="HE387" s="680" t="e">
        <f>#REF!</f>
        <v>#REF!</v>
      </c>
      <c r="HF387" s="680" t="e">
        <f>#REF!</f>
        <v>#REF!</v>
      </c>
      <c r="HG387" s="680" t="e">
        <f>#REF!</f>
        <v>#REF!</v>
      </c>
      <c r="HH387" s="680" t="e">
        <f>#REF!</f>
        <v>#REF!</v>
      </c>
      <c r="HI387" s="680" t="e">
        <f>#REF!</f>
        <v>#REF!</v>
      </c>
      <c r="HJ387" s="680" t="e">
        <f>#REF!</f>
        <v>#REF!</v>
      </c>
      <c r="HK387" s="680" t="e">
        <f>SUM(#REF!)</f>
        <v>#REF!</v>
      </c>
      <c r="HL387" s="677" t="e">
        <f>#REF!</f>
        <v>#REF!</v>
      </c>
    </row>
    <row r="388" spans="211:220">
      <c r="HC388" s="678" t="e">
        <f>#REF!</f>
        <v>#REF!</v>
      </c>
      <c r="HD388" s="676" t="e">
        <f>#REF!</f>
        <v>#REF!</v>
      </c>
      <c r="HE388" s="680" t="e">
        <f>#REF!</f>
        <v>#REF!</v>
      </c>
      <c r="HF388" s="680" t="e">
        <f>#REF!</f>
        <v>#REF!</v>
      </c>
      <c r="HG388" s="680" t="e">
        <f>#REF!</f>
        <v>#REF!</v>
      </c>
      <c r="HH388" s="680" t="e">
        <f>#REF!</f>
        <v>#REF!</v>
      </c>
      <c r="HI388" s="680" t="e">
        <f>#REF!</f>
        <v>#REF!</v>
      </c>
      <c r="HJ388" s="680" t="e">
        <f>#REF!</f>
        <v>#REF!</v>
      </c>
      <c r="HK388" s="680" t="e">
        <f>SUM(#REF!)</f>
        <v>#REF!</v>
      </c>
      <c r="HL388" s="677" t="e">
        <f>#REF!</f>
        <v>#REF!</v>
      </c>
    </row>
    <row r="389" spans="211:220">
      <c r="HC389" s="678" t="e">
        <f>#REF!</f>
        <v>#REF!</v>
      </c>
      <c r="HD389" s="676" t="e">
        <f>#REF!</f>
        <v>#REF!</v>
      </c>
      <c r="HE389" s="680" t="e">
        <f>#REF!</f>
        <v>#REF!</v>
      </c>
      <c r="HF389" s="680" t="e">
        <f>#REF!</f>
        <v>#REF!</v>
      </c>
      <c r="HG389" s="680" t="e">
        <f>#REF!</f>
        <v>#REF!</v>
      </c>
      <c r="HH389" s="680" t="e">
        <f>#REF!</f>
        <v>#REF!</v>
      </c>
      <c r="HI389" s="680" t="e">
        <f>#REF!</f>
        <v>#REF!</v>
      </c>
      <c r="HJ389" s="680" t="e">
        <f>#REF!</f>
        <v>#REF!</v>
      </c>
      <c r="HK389" s="680" t="e">
        <f>SUM(#REF!)</f>
        <v>#REF!</v>
      </c>
      <c r="HL389" s="677" t="e">
        <f>#REF!</f>
        <v>#REF!</v>
      </c>
    </row>
    <row r="390" spans="211:220">
      <c r="HC390" s="678" t="e">
        <f>#REF!</f>
        <v>#REF!</v>
      </c>
      <c r="HD390" s="676" t="e">
        <f>#REF!</f>
        <v>#REF!</v>
      </c>
      <c r="HE390" s="680" t="e">
        <f>#REF!</f>
        <v>#REF!</v>
      </c>
      <c r="HF390" s="680" t="e">
        <f>#REF!</f>
        <v>#REF!</v>
      </c>
      <c r="HG390" s="680" t="e">
        <f>#REF!</f>
        <v>#REF!</v>
      </c>
      <c r="HH390" s="680" t="e">
        <f>#REF!</f>
        <v>#REF!</v>
      </c>
      <c r="HI390" s="680" t="e">
        <f>#REF!</f>
        <v>#REF!</v>
      </c>
      <c r="HJ390" s="680" t="e">
        <f>#REF!</f>
        <v>#REF!</v>
      </c>
      <c r="HK390" s="680" t="e">
        <f>SUM(#REF!)</f>
        <v>#REF!</v>
      </c>
      <c r="HL390" s="677" t="e">
        <f>#REF!</f>
        <v>#REF!</v>
      </c>
    </row>
    <row r="391" spans="211:220">
      <c r="HC391" s="678" t="e">
        <f>#REF!</f>
        <v>#REF!</v>
      </c>
      <c r="HD391" s="676" t="e">
        <f>#REF!</f>
        <v>#REF!</v>
      </c>
      <c r="HE391" s="680" t="e">
        <f>#REF!</f>
        <v>#REF!</v>
      </c>
      <c r="HF391" s="680" t="e">
        <f>#REF!</f>
        <v>#REF!</v>
      </c>
      <c r="HG391" s="680" t="e">
        <f>#REF!</f>
        <v>#REF!</v>
      </c>
      <c r="HH391" s="680" t="e">
        <f>#REF!</f>
        <v>#REF!</v>
      </c>
      <c r="HI391" s="680" t="e">
        <f>#REF!</f>
        <v>#REF!</v>
      </c>
      <c r="HJ391" s="680" t="e">
        <f>#REF!</f>
        <v>#REF!</v>
      </c>
      <c r="HK391" s="680" t="e">
        <f>SUM(#REF!)</f>
        <v>#REF!</v>
      </c>
      <c r="HL391" s="677" t="e">
        <f>#REF!</f>
        <v>#REF!</v>
      </c>
    </row>
    <row r="392" spans="211:220">
      <c r="HC392" s="678" t="e">
        <f>#REF!</f>
        <v>#REF!</v>
      </c>
      <c r="HD392" s="676" t="e">
        <f>#REF!</f>
        <v>#REF!</v>
      </c>
      <c r="HE392" s="680" t="e">
        <f>#REF!</f>
        <v>#REF!</v>
      </c>
      <c r="HF392" s="680" t="e">
        <f>#REF!</f>
        <v>#REF!</v>
      </c>
      <c r="HG392" s="680" t="e">
        <f>#REF!</f>
        <v>#REF!</v>
      </c>
      <c r="HH392" s="680" t="e">
        <f>#REF!</f>
        <v>#REF!</v>
      </c>
      <c r="HI392" s="680" t="e">
        <f>#REF!</f>
        <v>#REF!</v>
      </c>
      <c r="HJ392" s="680" t="e">
        <f>#REF!</f>
        <v>#REF!</v>
      </c>
      <c r="HK392" s="680" t="e">
        <f>SUM(#REF!)</f>
        <v>#REF!</v>
      </c>
      <c r="HL392" s="677" t="e">
        <f>#REF!</f>
        <v>#REF!</v>
      </c>
    </row>
    <row r="393" spans="211:220">
      <c r="HC393" s="678" t="e">
        <f>#REF!</f>
        <v>#REF!</v>
      </c>
      <c r="HD393" s="676" t="e">
        <f>#REF!</f>
        <v>#REF!</v>
      </c>
      <c r="HE393" s="680" t="e">
        <f>#REF!</f>
        <v>#REF!</v>
      </c>
      <c r="HF393" s="680" t="e">
        <f>#REF!</f>
        <v>#REF!</v>
      </c>
      <c r="HG393" s="680" t="e">
        <f>#REF!</f>
        <v>#REF!</v>
      </c>
      <c r="HH393" s="680" t="e">
        <f>#REF!</f>
        <v>#REF!</v>
      </c>
      <c r="HI393" s="680" t="e">
        <f>#REF!</f>
        <v>#REF!</v>
      </c>
      <c r="HJ393" s="680" t="e">
        <f>#REF!</f>
        <v>#REF!</v>
      </c>
      <c r="HK393" s="680" t="e">
        <f>SUM(#REF!)</f>
        <v>#REF!</v>
      </c>
      <c r="HL393" s="677" t="e">
        <f>#REF!</f>
        <v>#REF!</v>
      </c>
    </row>
    <row r="394" spans="211:220">
      <c r="HC394" s="678" t="e">
        <f>#REF!</f>
        <v>#REF!</v>
      </c>
      <c r="HD394" s="676" t="e">
        <f>#REF!</f>
        <v>#REF!</v>
      </c>
      <c r="HE394" s="680" t="e">
        <f>#REF!</f>
        <v>#REF!</v>
      </c>
      <c r="HF394" s="680" t="e">
        <f>#REF!</f>
        <v>#REF!</v>
      </c>
      <c r="HG394" s="680" t="e">
        <f>#REF!</f>
        <v>#REF!</v>
      </c>
      <c r="HH394" s="680" t="e">
        <f>#REF!</f>
        <v>#REF!</v>
      </c>
      <c r="HI394" s="680" t="e">
        <f>#REF!</f>
        <v>#REF!</v>
      </c>
      <c r="HJ394" s="680" t="e">
        <f>#REF!</f>
        <v>#REF!</v>
      </c>
      <c r="HK394" s="680" t="e">
        <f>SUM(#REF!)</f>
        <v>#REF!</v>
      </c>
      <c r="HL394" s="677" t="e">
        <f>#REF!</f>
        <v>#REF!</v>
      </c>
    </row>
    <row r="395" spans="211:220">
      <c r="HC395" s="678" t="e">
        <f>#REF!</f>
        <v>#REF!</v>
      </c>
      <c r="HD395" s="676" t="e">
        <f>#REF!</f>
        <v>#REF!</v>
      </c>
      <c r="HE395" s="680" t="e">
        <f>#REF!</f>
        <v>#REF!</v>
      </c>
      <c r="HF395" s="680" t="e">
        <f>#REF!</f>
        <v>#REF!</v>
      </c>
      <c r="HG395" s="680" t="e">
        <f>#REF!</f>
        <v>#REF!</v>
      </c>
      <c r="HH395" s="680" t="e">
        <f>#REF!</f>
        <v>#REF!</v>
      </c>
      <c r="HI395" s="680" t="e">
        <f>#REF!</f>
        <v>#REF!</v>
      </c>
      <c r="HJ395" s="680" t="e">
        <f>#REF!</f>
        <v>#REF!</v>
      </c>
      <c r="HK395" s="680" t="e">
        <f>SUM(#REF!)</f>
        <v>#REF!</v>
      </c>
      <c r="HL395" s="677" t="e">
        <f>#REF!</f>
        <v>#REF!</v>
      </c>
    </row>
    <row r="396" spans="211:220">
      <c r="HC396" s="678" t="e">
        <f>#REF!</f>
        <v>#REF!</v>
      </c>
      <c r="HD396" s="676" t="e">
        <f>#REF!</f>
        <v>#REF!</v>
      </c>
      <c r="HE396" s="680" t="e">
        <f>#REF!</f>
        <v>#REF!</v>
      </c>
      <c r="HF396" s="680" t="e">
        <f>#REF!</f>
        <v>#REF!</v>
      </c>
      <c r="HG396" s="680" t="e">
        <f>#REF!</f>
        <v>#REF!</v>
      </c>
      <c r="HH396" s="680" t="e">
        <f>#REF!</f>
        <v>#REF!</v>
      </c>
      <c r="HI396" s="680" t="e">
        <f>#REF!</f>
        <v>#REF!</v>
      </c>
      <c r="HJ396" s="680" t="e">
        <f>#REF!</f>
        <v>#REF!</v>
      </c>
      <c r="HK396" s="680" t="e">
        <f>SUM(#REF!)</f>
        <v>#REF!</v>
      </c>
      <c r="HL396" s="677" t="e">
        <f>#REF!</f>
        <v>#REF!</v>
      </c>
    </row>
    <row r="397" spans="211:220">
      <c r="HC397" s="678" t="e">
        <f>#REF!</f>
        <v>#REF!</v>
      </c>
      <c r="HD397" s="676" t="e">
        <f>#REF!</f>
        <v>#REF!</v>
      </c>
      <c r="HE397" s="680" t="e">
        <f>#REF!</f>
        <v>#REF!</v>
      </c>
      <c r="HF397" s="680" t="e">
        <f>#REF!</f>
        <v>#REF!</v>
      </c>
      <c r="HG397" s="680" t="e">
        <f>#REF!</f>
        <v>#REF!</v>
      </c>
      <c r="HH397" s="680" t="e">
        <f>#REF!</f>
        <v>#REF!</v>
      </c>
      <c r="HI397" s="680" t="e">
        <f>#REF!</f>
        <v>#REF!</v>
      </c>
      <c r="HJ397" s="680" t="e">
        <f>#REF!</f>
        <v>#REF!</v>
      </c>
      <c r="HK397" s="680" t="e">
        <f>SUM(#REF!)</f>
        <v>#REF!</v>
      </c>
      <c r="HL397" s="677" t="e">
        <f>#REF!</f>
        <v>#REF!</v>
      </c>
    </row>
    <row r="398" spans="211:220">
      <c r="HC398" s="678" t="e">
        <f>#REF!</f>
        <v>#REF!</v>
      </c>
      <c r="HD398" s="676" t="e">
        <f>#REF!</f>
        <v>#REF!</v>
      </c>
      <c r="HE398" s="680" t="e">
        <f>#REF!</f>
        <v>#REF!</v>
      </c>
      <c r="HF398" s="680" t="e">
        <f>#REF!</f>
        <v>#REF!</v>
      </c>
      <c r="HG398" s="680" t="e">
        <f>#REF!</f>
        <v>#REF!</v>
      </c>
      <c r="HH398" s="680" t="e">
        <f>#REF!</f>
        <v>#REF!</v>
      </c>
      <c r="HI398" s="680" t="e">
        <f>#REF!</f>
        <v>#REF!</v>
      </c>
      <c r="HJ398" s="680" t="e">
        <f>#REF!</f>
        <v>#REF!</v>
      </c>
      <c r="HK398" s="680" t="e">
        <f>SUM(#REF!)</f>
        <v>#REF!</v>
      </c>
      <c r="HL398" s="677" t="e">
        <f>#REF!</f>
        <v>#REF!</v>
      </c>
    </row>
    <row r="399" spans="211:220">
      <c r="HC399" s="678" t="e">
        <f>#REF!</f>
        <v>#REF!</v>
      </c>
      <c r="HD399" s="676" t="e">
        <f>#REF!</f>
        <v>#REF!</v>
      </c>
      <c r="HE399" s="680" t="e">
        <f>#REF!</f>
        <v>#REF!</v>
      </c>
      <c r="HF399" s="680" t="e">
        <f>#REF!</f>
        <v>#REF!</v>
      </c>
      <c r="HG399" s="680" t="e">
        <f>#REF!</f>
        <v>#REF!</v>
      </c>
      <c r="HH399" s="680" t="e">
        <f>#REF!</f>
        <v>#REF!</v>
      </c>
      <c r="HI399" s="680" t="e">
        <f>#REF!</f>
        <v>#REF!</v>
      </c>
      <c r="HJ399" s="680" t="e">
        <f>#REF!</f>
        <v>#REF!</v>
      </c>
      <c r="HK399" s="680" t="e">
        <f>SUM(#REF!)</f>
        <v>#REF!</v>
      </c>
      <c r="HL399" s="677" t="e">
        <f>#REF!</f>
        <v>#REF!</v>
      </c>
    </row>
    <row r="400" spans="211:220">
      <c r="HC400" s="678" t="e">
        <f>#REF!</f>
        <v>#REF!</v>
      </c>
      <c r="HD400" s="676" t="e">
        <f>#REF!</f>
        <v>#REF!</v>
      </c>
      <c r="HE400" s="680" t="e">
        <f>#REF!</f>
        <v>#REF!</v>
      </c>
      <c r="HF400" s="680" t="e">
        <f>#REF!</f>
        <v>#REF!</v>
      </c>
      <c r="HG400" s="680" t="e">
        <f>#REF!</f>
        <v>#REF!</v>
      </c>
      <c r="HH400" s="680" t="e">
        <f>#REF!</f>
        <v>#REF!</v>
      </c>
      <c r="HI400" s="680" t="e">
        <f>#REF!</f>
        <v>#REF!</v>
      </c>
      <c r="HJ400" s="680" t="e">
        <f>#REF!</f>
        <v>#REF!</v>
      </c>
      <c r="HK400" s="680" t="e">
        <f>SUM(#REF!)</f>
        <v>#REF!</v>
      </c>
      <c r="HL400" s="677" t="e">
        <f>#REF!</f>
        <v>#REF!</v>
      </c>
    </row>
    <row r="401" spans="211:220">
      <c r="HC401" s="678" t="e">
        <f>#REF!</f>
        <v>#REF!</v>
      </c>
      <c r="HD401" s="676" t="e">
        <f>#REF!</f>
        <v>#REF!</v>
      </c>
      <c r="HE401" s="680" t="e">
        <f>#REF!</f>
        <v>#REF!</v>
      </c>
      <c r="HF401" s="680" t="e">
        <f>#REF!</f>
        <v>#REF!</v>
      </c>
      <c r="HG401" s="680" t="e">
        <f>#REF!</f>
        <v>#REF!</v>
      </c>
      <c r="HH401" s="680" t="e">
        <f>#REF!</f>
        <v>#REF!</v>
      </c>
      <c r="HI401" s="680" t="e">
        <f>#REF!</f>
        <v>#REF!</v>
      </c>
      <c r="HJ401" s="680" t="e">
        <f>#REF!</f>
        <v>#REF!</v>
      </c>
      <c r="HK401" s="680" t="e">
        <f>SUM(#REF!)</f>
        <v>#REF!</v>
      </c>
      <c r="HL401" s="677" t="e">
        <f>#REF!</f>
        <v>#REF!</v>
      </c>
    </row>
    <row r="402" spans="211:220">
      <c r="HC402" s="678" t="e">
        <f>#REF!</f>
        <v>#REF!</v>
      </c>
      <c r="HD402" s="676" t="e">
        <f>#REF!</f>
        <v>#REF!</v>
      </c>
      <c r="HE402" s="680" t="e">
        <f>#REF!</f>
        <v>#REF!</v>
      </c>
      <c r="HF402" s="680" t="e">
        <f>#REF!</f>
        <v>#REF!</v>
      </c>
      <c r="HG402" s="680" t="e">
        <f>#REF!</f>
        <v>#REF!</v>
      </c>
      <c r="HH402" s="680" t="e">
        <f>#REF!</f>
        <v>#REF!</v>
      </c>
      <c r="HI402" s="680" t="e">
        <f>#REF!</f>
        <v>#REF!</v>
      </c>
      <c r="HJ402" s="680" t="e">
        <f>#REF!</f>
        <v>#REF!</v>
      </c>
      <c r="HK402" s="680" t="e">
        <f>SUM(#REF!)</f>
        <v>#REF!</v>
      </c>
      <c r="HL402" s="677" t="e">
        <f>#REF!</f>
        <v>#REF!</v>
      </c>
    </row>
    <row r="403" spans="211:220">
      <c r="HC403" s="678" t="e">
        <f>#REF!</f>
        <v>#REF!</v>
      </c>
      <c r="HD403" s="676" t="e">
        <f>#REF!</f>
        <v>#REF!</v>
      </c>
      <c r="HE403" s="680" t="e">
        <f>#REF!</f>
        <v>#REF!</v>
      </c>
      <c r="HF403" s="680" t="e">
        <f>#REF!</f>
        <v>#REF!</v>
      </c>
      <c r="HG403" s="680" t="e">
        <f>#REF!</f>
        <v>#REF!</v>
      </c>
      <c r="HH403" s="680" t="e">
        <f>#REF!</f>
        <v>#REF!</v>
      </c>
      <c r="HI403" s="680" t="e">
        <f>#REF!</f>
        <v>#REF!</v>
      </c>
      <c r="HJ403" s="680" t="e">
        <f>#REF!</f>
        <v>#REF!</v>
      </c>
      <c r="HK403" s="680" t="e">
        <f>SUM(#REF!)</f>
        <v>#REF!</v>
      </c>
      <c r="HL403" s="677" t="e">
        <f>#REF!</f>
        <v>#REF!</v>
      </c>
    </row>
    <row r="404" spans="211:220">
      <c r="HC404" s="678" t="e">
        <f>#REF!</f>
        <v>#REF!</v>
      </c>
      <c r="HD404" s="676" t="e">
        <f>#REF!</f>
        <v>#REF!</v>
      </c>
      <c r="HE404" s="680" t="e">
        <f>#REF!</f>
        <v>#REF!</v>
      </c>
      <c r="HF404" s="680" t="e">
        <f>#REF!</f>
        <v>#REF!</v>
      </c>
      <c r="HG404" s="680" t="e">
        <f>#REF!</f>
        <v>#REF!</v>
      </c>
      <c r="HH404" s="680" t="e">
        <f>#REF!</f>
        <v>#REF!</v>
      </c>
      <c r="HI404" s="680" t="e">
        <f>#REF!</f>
        <v>#REF!</v>
      </c>
      <c r="HJ404" s="680" t="e">
        <f>#REF!</f>
        <v>#REF!</v>
      </c>
      <c r="HK404" s="680" t="e">
        <f>SUM(#REF!)</f>
        <v>#REF!</v>
      </c>
      <c r="HL404" s="677" t="e">
        <f>#REF!</f>
        <v>#REF!</v>
      </c>
    </row>
    <row r="405" spans="211:220">
      <c r="HC405" s="678" t="e">
        <f>#REF!</f>
        <v>#REF!</v>
      </c>
      <c r="HD405" s="676" t="e">
        <f>#REF!</f>
        <v>#REF!</v>
      </c>
      <c r="HE405" s="680" t="e">
        <f>#REF!</f>
        <v>#REF!</v>
      </c>
      <c r="HF405" s="680" t="e">
        <f>#REF!</f>
        <v>#REF!</v>
      </c>
      <c r="HG405" s="680" t="e">
        <f>#REF!</f>
        <v>#REF!</v>
      </c>
      <c r="HH405" s="680" t="e">
        <f>#REF!</f>
        <v>#REF!</v>
      </c>
      <c r="HI405" s="680" t="e">
        <f>#REF!</f>
        <v>#REF!</v>
      </c>
      <c r="HJ405" s="680" t="e">
        <f>#REF!</f>
        <v>#REF!</v>
      </c>
      <c r="HK405" s="680" t="e">
        <f>SUM(#REF!)</f>
        <v>#REF!</v>
      </c>
      <c r="HL405" s="677" t="e">
        <f>#REF!</f>
        <v>#REF!</v>
      </c>
    </row>
    <row r="406" spans="211:220">
      <c r="HC406" s="678" t="e">
        <f>#REF!</f>
        <v>#REF!</v>
      </c>
      <c r="HD406" s="676" t="e">
        <f>#REF!</f>
        <v>#REF!</v>
      </c>
      <c r="HE406" s="680" t="e">
        <f>#REF!</f>
        <v>#REF!</v>
      </c>
      <c r="HF406" s="680" t="e">
        <f>#REF!</f>
        <v>#REF!</v>
      </c>
      <c r="HG406" s="680" t="e">
        <f>#REF!</f>
        <v>#REF!</v>
      </c>
      <c r="HH406" s="680" t="e">
        <f>#REF!</f>
        <v>#REF!</v>
      </c>
      <c r="HI406" s="680" t="e">
        <f>#REF!</f>
        <v>#REF!</v>
      </c>
      <c r="HJ406" s="680" t="e">
        <f>#REF!</f>
        <v>#REF!</v>
      </c>
      <c r="HK406" s="680" t="e">
        <f>SUM(#REF!)</f>
        <v>#REF!</v>
      </c>
      <c r="HL406" s="677" t="e">
        <f>#REF!</f>
        <v>#REF!</v>
      </c>
    </row>
    <row r="407" spans="211:220">
      <c r="HC407" s="678" t="e">
        <f>#REF!</f>
        <v>#REF!</v>
      </c>
      <c r="HD407" s="676" t="e">
        <f>#REF!</f>
        <v>#REF!</v>
      </c>
      <c r="HE407" s="680" t="e">
        <f>#REF!</f>
        <v>#REF!</v>
      </c>
      <c r="HF407" s="680" t="e">
        <f>#REF!</f>
        <v>#REF!</v>
      </c>
      <c r="HG407" s="680" t="e">
        <f>#REF!</f>
        <v>#REF!</v>
      </c>
      <c r="HH407" s="680" t="e">
        <f>#REF!</f>
        <v>#REF!</v>
      </c>
      <c r="HI407" s="680" t="e">
        <f>#REF!</f>
        <v>#REF!</v>
      </c>
      <c r="HJ407" s="680" t="e">
        <f>#REF!</f>
        <v>#REF!</v>
      </c>
      <c r="HK407" s="680" t="e">
        <f>SUM(#REF!)</f>
        <v>#REF!</v>
      </c>
      <c r="HL407" s="677" t="e">
        <f>#REF!</f>
        <v>#REF!</v>
      </c>
    </row>
    <row r="408" spans="211:220">
      <c r="HC408" s="678" t="e">
        <f>#REF!</f>
        <v>#REF!</v>
      </c>
      <c r="HD408" s="676" t="e">
        <f>#REF!</f>
        <v>#REF!</v>
      </c>
      <c r="HE408" s="680" t="e">
        <f>#REF!</f>
        <v>#REF!</v>
      </c>
      <c r="HF408" s="680" t="e">
        <f>#REF!</f>
        <v>#REF!</v>
      </c>
      <c r="HG408" s="680" t="e">
        <f>#REF!</f>
        <v>#REF!</v>
      </c>
      <c r="HH408" s="680" t="e">
        <f>#REF!</f>
        <v>#REF!</v>
      </c>
      <c r="HI408" s="680" t="e">
        <f>#REF!</f>
        <v>#REF!</v>
      </c>
      <c r="HJ408" s="680" t="e">
        <f>#REF!</f>
        <v>#REF!</v>
      </c>
      <c r="HK408" s="680" t="e">
        <f>SUM(#REF!)</f>
        <v>#REF!</v>
      </c>
      <c r="HL408" s="677" t="e">
        <f>#REF!</f>
        <v>#REF!</v>
      </c>
    </row>
    <row r="409" spans="211:220">
      <c r="HC409" s="678" t="e">
        <f>#REF!</f>
        <v>#REF!</v>
      </c>
      <c r="HD409" s="676" t="e">
        <f>#REF!</f>
        <v>#REF!</v>
      </c>
      <c r="HE409" s="680" t="e">
        <f>#REF!</f>
        <v>#REF!</v>
      </c>
      <c r="HF409" s="680" t="e">
        <f>#REF!</f>
        <v>#REF!</v>
      </c>
      <c r="HG409" s="680" t="e">
        <f>#REF!</f>
        <v>#REF!</v>
      </c>
      <c r="HH409" s="680" t="e">
        <f>#REF!</f>
        <v>#REF!</v>
      </c>
      <c r="HI409" s="680" t="e">
        <f>#REF!</f>
        <v>#REF!</v>
      </c>
      <c r="HJ409" s="680" t="e">
        <f>#REF!</f>
        <v>#REF!</v>
      </c>
      <c r="HK409" s="680" t="e">
        <f>SUM(#REF!)</f>
        <v>#REF!</v>
      </c>
      <c r="HL409" s="677" t="e">
        <f>#REF!</f>
        <v>#REF!</v>
      </c>
    </row>
    <row r="410" spans="211:220">
      <c r="HC410" s="678" t="e">
        <f>#REF!</f>
        <v>#REF!</v>
      </c>
      <c r="HD410" s="676" t="e">
        <f>#REF!</f>
        <v>#REF!</v>
      </c>
      <c r="HE410" s="680" t="e">
        <f>#REF!</f>
        <v>#REF!</v>
      </c>
      <c r="HF410" s="680" t="e">
        <f>#REF!</f>
        <v>#REF!</v>
      </c>
      <c r="HG410" s="680" t="e">
        <f>#REF!</f>
        <v>#REF!</v>
      </c>
      <c r="HH410" s="680" t="e">
        <f>#REF!</f>
        <v>#REF!</v>
      </c>
      <c r="HI410" s="680" t="e">
        <f>#REF!</f>
        <v>#REF!</v>
      </c>
      <c r="HJ410" s="680" t="e">
        <f>#REF!</f>
        <v>#REF!</v>
      </c>
      <c r="HK410" s="680" t="e">
        <f>SUM(#REF!)</f>
        <v>#REF!</v>
      </c>
      <c r="HL410" s="677" t="e">
        <f>#REF!</f>
        <v>#REF!</v>
      </c>
    </row>
    <row r="411" spans="211:220">
      <c r="HC411" s="678" t="e">
        <f>#REF!</f>
        <v>#REF!</v>
      </c>
      <c r="HD411" s="676" t="e">
        <f>#REF!</f>
        <v>#REF!</v>
      </c>
      <c r="HE411" s="680" t="e">
        <f>#REF!</f>
        <v>#REF!</v>
      </c>
      <c r="HF411" s="680" t="e">
        <f>#REF!</f>
        <v>#REF!</v>
      </c>
      <c r="HG411" s="680" t="e">
        <f>#REF!</f>
        <v>#REF!</v>
      </c>
      <c r="HH411" s="680" t="e">
        <f>#REF!</f>
        <v>#REF!</v>
      </c>
      <c r="HI411" s="680" t="e">
        <f>#REF!</f>
        <v>#REF!</v>
      </c>
      <c r="HJ411" s="680" t="e">
        <f>#REF!</f>
        <v>#REF!</v>
      </c>
      <c r="HK411" s="680" t="e">
        <f>SUM(#REF!)</f>
        <v>#REF!</v>
      </c>
      <c r="HL411" s="677" t="e">
        <f>#REF!</f>
        <v>#REF!</v>
      </c>
    </row>
    <row r="412" spans="211:220">
      <c r="HC412" s="678" t="e">
        <f>#REF!</f>
        <v>#REF!</v>
      </c>
      <c r="HD412" s="676" t="e">
        <f>#REF!</f>
        <v>#REF!</v>
      </c>
      <c r="HE412" s="680" t="e">
        <f>#REF!</f>
        <v>#REF!</v>
      </c>
      <c r="HF412" s="680" t="e">
        <f>#REF!</f>
        <v>#REF!</v>
      </c>
      <c r="HG412" s="680" t="e">
        <f>#REF!</f>
        <v>#REF!</v>
      </c>
      <c r="HH412" s="680" t="e">
        <f>#REF!</f>
        <v>#REF!</v>
      </c>
      <c r="HI412" s="680" t="e">
        <f>#REF!</f>
        <v>#REF!</v>
      </c>
      <c r="HJ412" s="680" t="e">
        <f>#REF!</f>
        <v>#REF!</v>
      </c>
      <c r="HK412" s="680" t="e">
        <f>SUM(#REF!)</f>
        <v>#REF!</v>
      </c>
      <c r="HL412" s="677" t="e">
        <f>#REF!</f>
        <v>#REF!</v>
      </c>
    </row>
    <row r="413" spans="211:220">
      <c r="HC413" s="678" t="e">
        <f>#REF!</f>
        <v>#REF!</v>
      </c>
      <c r="HD413" s="676" t="e">
        <f>#REF!</f>
        <v>#REF!</v>
      </c>
      <c r="HE413" s="680" t="e">
        <f>#REF!</f>
        <v>#REF!</v>
      </c>
      <c r="HF413" s="680" t="e">
        <f>#REF!</f>
        <v>#REF!</v>
      </c>
      <c r="HG413" s="680" t="e">
        <f>#REF!</f>
        <v>#REF!</v>
      </c>
      <c r="HH413" s="680" t="e">
        <f>#REF!</f>
        <v>#REF!</v>
      </c>
      <c r="HI413" s="680" t="e">
        <f>#REF!</f>
        <v>#REF!</v>
      </c>
      <c r="HJ413" s="680" t="e">
        <f>#REF!</f>
        <v>#REF!</v>
      </c>
      <c r="HK413" s="680" t="e">
        <f>SUM(#REF!)</f>
        <v>#REF!</v>
      </c>
      <c r="HL413" s="677" t="e">
        <f>#REF!</f>
        <v>#REF!</v>
      </c>
    </row>
    <row r="414" spans="211:220">
      <c r="HC414" s="678" t="e">
        <f>#REF!</f>
        <v>#REF!</v>
      </c>
      <c r="HD414" s="676" t="e">
        <f>#REF!</f>
        <v>#REF!</v>
      </c>
      <c r="HE414" s="680" t="e">
        <f>#REF!</f>
        <v>#REF!</v>
      </c>
      <c r="HF414" s="680" t="e">
        <f>#REF!</f>
        <v>#REF!</v>
      </c>
      <c r="HG414" s="680" t="e">
        <f>#REF!</f>
        <v>#REF!</v>
      </c>
      <c r="HH414" s="680" t="e">
        <f>#REF!</f>
        <v>#REF!</v>
      </c>
      <c r="HI414" s="680" t="e">
        <f>#REF!</f>
        <v>#REF!</v>
      </c>
      <c r="HJ414" s="680" t="e">
        <f>#REF!</f>
        <v>#REF!</v>
      </c>
      <c r="HK414" s="680" t="e">
        <f>SUM(#REF!)</f>
        <v>#REF!</v>
      </c>
      <c r="HL414" s="677" t="e">
        <f>#REF!</f>
        <v>#REF!</v>
      </c>
    </row>
    <row r="415" spans="211:220">
      <c r="HC415" s="678" t="e">
        <f>#REF!</f>
        <v>#REF!</v>
      </c>
      <c r="HD415" s="676" t="e">
        <f>#REF!</f>
        <v>#REF!</v>
      </c>
      <c r="HE415" s="680" t="e">
        <f>#REF!</f>
        <v>#REF!</v>
      </c>
      <c r="HF415" s="680" t="e">
        <f>#REF!</f>
        <v>#REF!</v>
      </c>
      <c r="HG415" s="680" t="e">
        <f>#REF!</f>
        <v>#REF!</v>
      </c>
      <c r="HH415" s="680" t="e">
        <f>#REF!</f>
        <v>#REF!</v>
      </c>
      <c r="HI415" s="680" t="e">
        <f>#REF!</f>
        <v>#REF!</v>
      </c>
      <c r="HJ415" s="680" t="e">
        <f>#REF!</f>
        <v>#REF!</v>
      </c>
      <c r="HK415" s="680" t="e">
        <f>SUM(#REF!)</f>
        <v>#REF!</v>
      </c>
      <c r="HL415" s="677" t="e">
        <f>#REF!</f>
        <v>#REF!</v>
      </c>
    </row>
    <row r="416" spans="211:220">
      <c r="HC416" s="678" t="e">
        <f>#REF!</f>
        <v>#REF!</v>
      </c>
      <c r="HD416" s="676" t="e">
        <f>#REF!</f>
        <v>#REF!</v>
      </c>
      <c r="HE416" s="680" t="e">
        <f>#REF!</f>
        <v>#REF!</v>
      </c>
      <c r="HF416" s="680" t="e">
        <f>#REF!</f>
        <v>#REF!</v>
      </c>
      <c r="HG416" s="680" t="e">
        <f>#REF!</f>
        <v>#REF!</v>
      </c>
      <c r="HH416" s="680" t="e">
        <f>#REF!</f>
        <v>#REF!</v>
      </c>
      <c r="HI416" s="680" t="e">
        <f>#REF!</f>
        <v>#REF!</v>
      </c>
      <c r="HJ416" s="680" t="e">
        <f>#REF!</f>
        <v>#REF!</v>
      </c>
      <c r="HK416" s="680" t="e">
        <f>SUM(#REF!)</f>
        <v>#REF!</v>
      </c>
      <c r="HL416" s="677" t="e">
        <f>#REF!</f>
        <v>#REF!</v>
      </c>
    </row>
    <row r="417" spans="211:220">
      <c r="HC417" s="678" t="e">
        <f>#REF!</f>
        <v>#REF!</v>
      </c>
      <c r="HD417" s="676" t="e">
        <f>#REF!</f>
        <v>#REF!</v>
      </c>
      <c r="HE417" s="680" t="e">
        <f>#REF!</f>
        <v>#REF!</v>
      </c>
      <c r="HF417" s="680" t="e">
        <f>#REF!</f>
        <v>#REF!</v>
      </c>
      <c r="HG417" s="680" t="e">
        <f>#REF!</f>
        <v>#REF!</v>
      </c>
      <c r="HH417" s="680" t="e">
        <f>#REF!</f>
        <v>#REF!</v>
      </c>
      <c r="HI417" s="680" t="e">
        <f>#REF!</f>
        <v>#REF!</v>
      </c>
      <c r="HJ417" s="680" t="e">
        <f>#REF!</f>
        <v>#REF!</v>
      </c>
      <c r="HK417" s="680" t="e">
        <f>SUM(#REF!)</f>
        <v>#REF!</v>
      </c>
      <c r="HL417" s="677" t="e">
        <f>#REF!</f>
        <v>#REF!</v>
      </c>
    </row>
    <row r="418" spans="211:220">
      <c r="HC418" s="678" t="e">
        <f>#REF!</f>
        <v>#REF!</v>
      </c>
      <c r="HD418" s="676" t="e">
        <f>#REF!</f>
        <v>#REF!</v>
      </c>
      <c r="HE418" s="680" t="e">
        <f>#REF!</f>
        <v>#REF!</v>
      </c>
      <c r="HF418" s="680" t="e">
        <f>#REF!</f>
        <v>#REF!</v>
      </c>
      <c r="HG418" s="680" t="e">
        <f>#REF!</f>
        <v>#REF!</v>
      </c>
      <c r="HH418" s="680" t="e">
        <f>#REF!</f>
        <v>#REF!</v>
      </c>
      <c r="HI418" s="680" t="e">
        <f>#REF!</f>
        <v>#REF!</v>
      </c>
      <c r="HJ418" s="680" t="e">
        <f>#REF!</f>
        <v>#REF!</v>
      </c>
      <c r="HK418" s="680" t="e">
        <f>SUM(#REF!)</f>
        <v>#REF!</v>
      </c>
      <c r="HL418" s="677" t="e">
        <f>#REF!</f>
        <v>#REF!</v>
      </c>
    </row>
    <row r="419" spans="211:220">
      <c r="HC419" s="678" t="e">
        <f>#REF!</f>
        <v>#REF!</v>
      </c>
      <c r="HD419" s="676" t="e">
        <f>#REF!</f>
        <v>#REF!</v>
      </c>
      <c r="HE419" s="680" t="e">
        <f>#REF!</f>
        <v>#REF!</v>
      </c>
      <c r="HF419" s="680" t="e">
        <f>#REF!</f>
        <v>#REF!</v>
      </c>
      <c r="HG419" s="680" t="e">
        <f>#REF!</f>
        <v>#REF!</v>
      </c>
      <c r="HH419" s="680" t="e">
        <f>#REF!</f>
        <v>#REF!</v>
      </c>
      <c r="HI419" s="680" t="e">
        <f>#REF!</f>
        <v>#REF!</v>
      </c>
      <c r="HJ419" s="680" t="e">
        <f>#REF!</f>
        <v>#REF!</v>
      </c>
      <c r="HK419" s="680" t="e">
        <f>SUM(#REF!)</f>
        <v>#REF!</v>
      </c>
      <c r="HL419" s="677" t="e">
        <f>#REF!</f>
        <v>#REF!</v>
      </c>
    </row>
    <row r="420" spans="211:220">
      <c r="HC420" s="678" t="e">
        <f>#REF!</f>
        <v>#REF!</v>
      </c>
      <c r="HD420" s="676" t="e">
        <f>#REF!</f>
        <v>#REF!</v>
      </c>
      <c r="HE420" s="680" t="e">
        <f>#REF!</f>
        <v>#REF!</v>
      </c>
      <c r="HF420" s="680" t="e">
        <f>#REF!</f>
        <v>#REF!</v>
      </c>
      <c r="HG420" s="680" t="e">
        <f>#REF!</f>
        <v>#REF!</v>
      </c>
      <c r="HH420" s="680" t="e">
        <f>#REF!</f>
        <v>#REF!</v>
      </c>
      <c r="HI420" s="680" t="e">
        <f>#REF!</f>
        <v>#REF!</v>
      </c>
      <c r="HJ420" s="680" t="e">
        <f>#REF!</f>
        <v>#REF!</v>
      </c>
      <c r="HK420" s="680" t="e">
        <f>SUM(#REF!)</f>
        <v>#REF!</v>
      </c>
      <c r="HL420" s="677" t="e">
        <f>#REF!</f>
        <v>#REF!</v>
      </c>
    </row>
    <row r="421" spans="211:220">
      <c r="HC421" s="678" t="e">
        <f>#REF!</f>
        <v>#REF!</v>
      </c>
      <c r="HD421" s="676" t="e">
        <f>#REF!</f>
        <v>#REF!</v>
      </c>
      <c r="HE421" s="680" t="e">
        <f>#REF!</f>
        <v>#REF!</v>
      </c>
      <c r="HF421" s="680" t="e">
        <f>#REF!</f>
        <v>#REF!</v>
      </c>
      <c r="HG421" s="680" t="e">
        <f>#REF!</f>
        <v>#REF!</v>
      </c>
      <c r="HH421" s="680" t="e">
        <f>#REF!</f>
        <v>#REF!</v>
      </c>
      <c r="HI421" s="680" t="e">
        <f>#REF!</f>
        <v>#REF!</v>
      </c>
      <c r="HJ421" s="680" t="e">
        <f>#REF!</f>
        <v>#REF!</v>
      </c>
      <c r="HK421" s="680" t="e">
        <f>SUM(#REF!)</f>
        <v>#REF!</v>
      </c>
      <c r="HL421" s="677" t="e">
        <f>#REF!</f>
        <v>#REF!</v>
      </c>
    </row>
    <row r="422" spans="211:220">
      <c r="HC422" s="678" t="e">
        <f>#REF!</f>
        <v>#REF!</v>
      </c>
      <c r="HD422" s="676" t="e">
        <f>#REF!</f>
        <v>#REF!</v>
      </c>
      <c r="HE422" s="680" t="e">
        <f>#REF!</f>
        <v>#REF!</v>
      </c>
      <c r="HF422" s="680" t="e">
        <f>#REF!</f>
        <v>#REF!</v>
      </c>
      <c r="HG422" s="680" t="e">
        <f>#REF!</f>
        <v>#REF!</v>
      </c>
      <c r="HH422" s="680" t="e">
        <f>#REF!</f>
        <v>#REF!</v>
      </c>
      <c r="HI422" s="680" t="e">
        <f>#REF!</f>
        <v>#REF!</v>
      </c>
      <c r="HJ422" s="680" t="e">
        <f>#REF!</f>
        <v>#REF!</v>
      </c>
      <c r="HK422" s="680" t="e">
        <f>SUM(#REF!)</f>
        <v>#REF!</v>
      </c>
      <c r="HL422" s="677" t="e">
        <f>#REF!</f>
        <v>#REF!</v>
      </c>
    </row>
    <row r="423" spans="211:220">
      <c r="HC423" s="678" t="e">
        <f>#REF!</f>
        <v>#REF!</v>
      </c>
      <c r="HD423" s="676" t="e">
        <f>#REF!</f>
        <v>#REF!</v>
      </c>
      <c r="HE423" s="680" t="e">
        <f>#REF!</f>
        <v>#REF!</v>
      </c>
      <c r="HF423" s="680" t="e">
        <f>#REF!</f>
        <v>#REF!</v>
      </c>
      <c r="HG423" s="680" t="e">
        <f>#REF!</f>
        <v>#REF!</v>
      </c>
      <c r="HH423" s="680" t="e">
        <f>#REF!</f>
        <v>#REF!</v>
      </c>
      <c r="HI423" s="680" t="e">
        <f>#REF!</f>
        <v>#REF!</v>
      </c>
      <c r="HJ423" s="680" t="e">
        <f>#REF!</f>
        <v>#REF!</v>
      </c>
      <c r="HK423" s="680" t="e">
        <f>SUM(#REF!)</f>
        <v>#REF!</v>
      </c>
      <c r="HL423" s="677" t="e">
        <f>#REF!</f>
        <v>#REF!</v>
      </c>
    </row>
    <row r="424" spans="211:220">
      <c r="HC424" s="678" t="e">
        <f>#REF!</f>
        <v>#REF!</v>
      </c>
      <c r="HD424" s="676" t="e">
        <f>#REF!</f>
        <v>#REF!</v>
      </c>
      <c r="HE424" s="680" t="e">
        <f>#REF!</f>
        <v>#REF!</v>
      </c>
      <c r="HF424" s="680" t="e">
        <f>#REF!</f>
        <v>#REF!</v>
      </c>
      <c r="HG424" s="680" t="e">
        <f>#REF!</f>
        <v>#REF!</v>
      </c>
      <c r="HH424" s="680" t="e">
        <f>#REF!</f>
        <v>#REF!</v>
      </c>
      <c r="HI424" s="680" t="e">
        <f>#REF!</f>
        <v>#REF!</v>
      </c>
      <c r="HJ424" s="680" t="e">
        <f>#REF!</f>
        <v>#REF!</v>
      </c>
      <c r="HK424" s="680" t="e">
        <f>SUM(#REF!)</f>
        <v>#REF!</v>
      </c>
      <c r="HL424" s="677" t="e">
        <f>#REF!</f>
        <v>#REF!</v>
      </c>
    </row>
    <row r="425" spans="211:220">
      <c r="HC425" s="678" t="e">
        <f>#REF!</f>
        <v>#REF!</v>
      </c>
      <c r="HD425" s="676" t="e">
        <f>#REF!</f>
        <v>#REF!</v>
      </c>
      <c r="HE425" s="680" t="e">
        <f>#REF!</f>
        <v>#REF!</v>
      </c>
      <c r="HF425" s="680" t="e">
        <f>#REF!</f>
        <v>#REF!</v>
      </c>
      <c r="HG425" s="680" t="e">
        <f>#REF!</f>
        <v>#REF!</v>
      </c>
      <c r="HH425" s="680" t="e">
        <f>#REF!</f>
        <v>#REF!</v>
      </c>
      <c r="HI425" s="680" t="e">
        <f>#REF!</f>
        <v>#REF!</v>
      </c>
      <c r="HJ425" s="680" t="e">
        <f>#REF!</f>
        <v>#REF!</v>
      </c>
      <c r="HK425" s="680" t="e">
        <f>SUM(#REF!)</f>
        <v>#REF!</v>
      </c>
      <c r="HL425" s="677" t="e">
        <f>#REF!</f>
        <v>#REF!</v>
      </c>
    </row>
    <row r="426" spans="211:220">
      <c r="HC426" s="678" t="e">
        <f>#REF!</f>
        <v>#REF!</v>
      </c>
      <c r="HD426" s="676" t="e">
        <f>#REF!</f>
        <v>#REF!</v>
      </c>
      <c r="HE426" s="680" t="e">
        <f>#REF!</f>
        <v>#REF!</v>
      </c>
      <c r="HF426" s="680" t="e">
        <f>#REF!</f>
        <v>#REF!</v>
      </c>
      <c r="HG426" s="680" t="e">
        <f>#REF!</f>
        <v>#REF!</v>
      </c>
      <c r="HH426" s="680" t="e">
        <f>#REF!</f>
        <v>#REF!</v>
      </c>
      <c r="HI426" s="680" t="e">
        <f>#REF!</f>
        <v>#REF!</v>
      </c>
      <c r="HJ426" s="680" t="e">
        <f>#REF!</f>
        <v>#REF!</v>
      </c>
      <c r="HK426" s="680" t="e">
        <f>SUM(#REF!)</f>
        <v>#REF!</v>
      </c>
      <c r="HL426" s="677" t="e">
        <f>#REF!</f>
        <v>#REF!</v>
      </c>
    </row>
    <row r="427" spans="211:220">
      <c r="HC427" s="678" t="e">
        <f>#REF!</f>
        <v>#REF!</v>
      </c>
      <c r="HD427" s="676" t="e">
        <f>#REF!</f>
        <v>#REF!</v>
      </c>
      <c r="HE427" s="680" t="e">
        <f>#REF!</f>
        <v>#REF!</v>
      </c>
      <c r="HF427" s="680" t="e">
        <f>#REF!</f>
        <v>#REF!</v>
      </c>
      <c r="HG427" s="680" t="e">
        <f>#REF!</f>
        <v>#REF!</v>
      </c>
      <c r="HH427" s="680" t="e">
        <f>#REF!</f>
        <v>#REF!</v>
      </c>
      <c r="HI427" s="680" t="e">
        <f>#REF!</f>
        <v>#REF!</v>
      </c>
      <c r="HJ427" s="680" t="e">
        <f>#REF!</f>
        <v>#REF!</v>
      </c>
      <c r="HK427" s="680" t="e">
        <f>SUM(#REF!)</f>
        <v>#REF!</v>
      </c>
      <c r="HL427" s="677" t="e">
        <f>#REF!</f>
        <v>#REF!</v>
      </c>
    </row>
    <row r="428" spans="211:220">
      <c r="HC428" s="678" t="e">
        <f>#REF!</f>
        <v>#REF!</v>
      </c>
      <c r="HD428" s="676" t="e">
        <f>#REF!</f>
        <v>#REF!</v>
      </c>
      <c r="HE428" s="680" t="e">
        <f>#REF!</f>
        <v>#REF!</v>
      </c>
      <c r="HF428" s="680" t="e">
        <f>#REF!</f>
        <v>#REF!</v>
      </c>
      <c r="HG428" s="680" t="e">
        <f>#REF!</f>
        <v>#REF!</v>
      </c>
      <c r="HH428" s="680" t="e">
        <f>#REF!</f>
        <v>#REF!</v>
      </c>
      <c r="HI428" s="680" t="e">
        <f>#REF!</f>
        <v>#REF!</v>
      </c>
      <c r="HJ428" s="680" t="e">
        <f>#REF!</f>
        <v>#REF!</v>
      </c>
      <c r="HK428" s="680" t="e">
        <f>SUM(#REF!)</f>
        <v>#REF!</v>
      </c>
      <c r="HL428" s="677" t="e">
        <f>#REF!</f>
        <v>#REF!</v>
      </c>
    </row>
    <row r="429" spans="211:220">
      <c r="HC429" s="678" t="e">
        <f>#REF!</f>
        <v>#REF!</v>
      </c>
      <c r="HD429" s="676" t="e">
        <f>#REF!</f>
        <v>#REF!</v>
      </c>
      <c r="HE429" s="680" t="e">
        <f>#REF!</f>
        <v>#REF!</v>
      </c>
      <c r="HF429" s="680" t="e">
        <f>#REF!</f>
        <v>#REF!</v>
      </c>
      <c r="HG429" s="680" t="e">
        <f>#REF!</f>
        <v>#REF!</v>
      </c>
      <c r="HH429" s="680" t="e">
        <f>#REF!</f>
        <v>#REF!</v>
      </c>
      <c r="HI429" s="680" t="e">
        <f>#REF!</f>
        <v>#REF!</v>
      </c>
      <c r="HJ429" s="680" t="e">
        <f>#REF!</f>
        <v>#REF!</v>
      </c>
      <c r="HK429" s="680" t="e">
        <f>SUM(#REF!)</f>
        <v>#REF!</v>
      </c>
      <c r="HL429" s="677" t="e">
        <f>#REF!</f>
        <v>#REF!</v>
      </c>
    </row>
    <row r="430" spans="211:220">
      <c r="HC430" s="678" t="e">
        <f>#REF!</f>
        <v>#REF!</v>
      </c>
      <c r="HD430" s="676" t="e">
        <f>#REF!</f>
        <v>#REF!</v>
      </c>
      <c r="HE430" s="680" t="e">
        <f>#REF!</f>
        <v>#REF!</v>
      </c>
      <c r="HF430" s="680" t="e">
        <f>#REF!</f>
        <v>#REF!</v>
      </c>
      <c r="HG430" s="680" t="e">
        <f>#REF!</f>
        <v>#REF!</v>
      </c>
      <c r="HH430" s="680" t="e">
        <f>#REF!</f>
        <v>#REF!</v>
      </c>
      <c r="HI430" s="680" t="e">
        <f>#REF!</f>
        <v>#REF!</v>
      </c>
      <c r="HJ430" s="680" t="e">
        <f>#REF!</f>
        <v>#REF!</v>
      </c>
      <c r="HK430" s="680" t="e">
        <f>SUM(#REF!)</f>
        <v>#REF!</v>
      </c>
      <c r="HL430" s="677" t="e">
        <f>#REF!</f>
        <v>#REF!</v>
      </c>
    </row>
    <row r="431" spans="211:220">
      <c r="HC431" s="678" t="e">
        <f>#REF!</f>
        <v>#REF!</v>
      </c>
      <c r="HD431" s="676" t="e">
        <f>#REF!</f>
        <v>#REF!</v>
      </c>
      <c r="HE431" s="680" t="e">
        <f>#REF!</f>
        <v>#REF!</v>
      </c>
      <c r="HF431" s="680" t="e">
        <f>#REF!</f>
        <v>#REF!</v>
      </c>
      <c r="HG431" s="680" t="e">
        <f>#REF!</f>
        <v>#REF!</v>
      </c>
      <c r="HH431" s="680" t="e">
        <f>#REF!</f>
        <v>#REF!</v>
      </c>
      <c r="HI431" s="680" t="e">
        <f>#REF!</f>
        <v>#REF!</v>
      </c>
      <c r="HJ431" s="680" t="e">
        <f>#REF!</f>
        <v>#REF!</v>
      </c>
      <c r="HK431" s="680" t="e">
        <f>SUM(#REF!)</f>
        <v>#REF!</v>
      </c>
      <c r="HL431" s="677" t="e">
        <f>#REF!</f>
        <v>#REF!</v>
      </c>
    </row>
    <row r="432" spans="211:220">
      <c r="HC432" s="678" t="e">
        <f>#REF!</f>
        <v>#REF!</v>
      </c>
      <c r="HD432" s="676" t="e">
        <f>#REF!</f>
        <v>#REF!</v>
      </c>
      <c r="HE432" s="680" t="e">
        <f>#REF!</f>
        <v>#REF!</v>
      </c>
      <c r="HF432" s="680" t="e">
        <f>#REF!</f>
        <v>#REF!</v>
      </c>
      <c r="HG432" s="680" t="e">
        <f>#REF!</f>
        <v>#REF!</v>
      </c>
      <c r="HH432" s="680" t="e">
        <f>#REF!</f>
        <v>#REF!</v>
      </c>
      <c r="HI432" s="680" t="e">
        <f>#REF!</f>
        <v>#REF!</v>
      </c>
      <c r="HJ432" s="680" t="e">
        <f>#REF!</f>
        <v>#REF!</v>
      </c>
      <c r="HK432" s="680" t="e">
        <f>SUM(#REF!)</f>
        <v>#REF!</v>
      </c>
      <c r="HL432" s="677" t="e">
        <f>#REF!</f>
        <v>#REF!</v>
      </c>
    </row>
    <row r="433" spans="211:220">
      <c r="HC433" s="678" t="e">
        <f>#REF!</f>
        <v>#REF!</v>
      </c>
      <c r="HD433" s="676" t="e">
        <f>#REF!</f>
        <v>#REF!</v>
      </c>
      <c r="HE433" s="680" t="e">
        <f>#REF!</f>
        <v>#REF!</v>
      </c>
      <c r="HF433" s="680" t="e">
        <f>#REF!</f>
        <v>#REF!</v>
      </c>
      <c r="HG433" s="680" t="e">
        <f>#REF!</f>
        <v>#REF!</v>
      </c>
      <c r="HH433" s="680" t="e">
        <f>#REF!</f>
        <v>#REF!</v>
      </c>
      <c r="HI433" s="680" t="e">
        <f>#REF!</f>
        <v>#REF!</v>
      </c>
      <c r="HJ433" s="680" t="e">
        <f>#REF!</f>
        <v>#REF!</v>
      </c>
      <c r="HK433" s="680" t="e">
        <f>SUM(#REF!)</f>
        <v>#REF!</v>
      </c>
      <c r="HL433" s="677" t="e">
        <f>#REF!</f>
        <v>#REF!</v>
      </c>
    </row>
    <row r="434" spans="211:220">
      <c r="HC434" s="678" t="e">
        <f>#REF!</f>
        <v>#REF!</v>
      </c>
      <c r="HD434" s="676" t="e">
        <f>#REF!</f>
        <v>#REF!</v>
      </c>
      <c r="HE434" s="680" t="e">
        <f>#REF!</f>
        <v>#REF!</v>
      </c>
      <c r="HF434" s="680" t="e">
        <f>#REF!</f>
        <v>#REF!</v>
      </c>
      <c r="HG434" s="680" t="e">
        <f>#REF!</f>
        <v>#REF!</v>
      </c>
      <c r="HH434" s="680" t="e">
        <f>#REF!</f>
        <v>#REF!</v>
      </c>
      <c r="HI434" s="680" t="e">
        <f>#REF!</f>
        <v>#REF!</v>
      </c>
      <c r="HJ434" s="680" t="e">
        <f>#REF!</f>
        <v>#REF!</v>
      </c>
      <c r="HK434" s="680" t="e">
        <f>SUM(#REF!)</f>
        <v>#REF!</v>
      </c>
      <c r="HL434" s="677" t="e">
        <f>#REF!</f>
        <v>#REF!</v>
      </c>
    </row>
    <row r="435" spans="211:220">
      <c r="HC435" s="678" t="e">
        <f>#REF!</f>
        <v>#REF!</v>
      </c>
      <c r="HD435" s="676" t="e">
        <f>#REF!</f>
        <v>#REF!</v>
      </c>
      <c r="HE435" s="680" t="e">
        <f>#REF!</f>
        <v>#REF!</v>
      </c>
      <c r="HF435" s="680" t="e">
        <f>#REF!</f>
        <v>#REF!</v>
      </c>
      <c r="HG435" s="680" t="e">
        <f>#REF!</f>
        <v>#REF!</v>
      </c>
      <c r="HH435" s="680" t="e">
        <f>#REF!</f>
        <v>#REF!</v>
      </c>
      <c r="HI435" s="680" t="e">
        <f>#REF!</f>
        <v>#REF!</v>
      </c>
      <c r="HJ435" s="680" t="e">
        <f>#REF!</f>
        <v>#REF!</v>
      </c>
      <c r="HK435" s="680" t="e">
        <f>SUM(#REF!)</f>
        <v>#REF!</v>
      </c>
      <c r="HL435" s="677" t="e">
        <f>#REF!</f>
        <v>#REF!</v>
      </c>
    </row>
    <row r="436" spans="211:220">
      <c r="HC436" s="678" t="e">
        <f>#REF!</f>
        <v>#REF!</v>
      </c>
      <c r="HD436" s="676" t="e">
        <f>#REF!</f>
        <v>#REF!</v>
      </c>
      <c r="HE436" s="680" t="e">
        <f>#REF!</f>
        <v>#REF!</v>
      </c>
      <c r="HF436" s="680" t="e">
        <f>#REF!</f>
        <v>#REF!</v>
      </c>
      <c r="HG436" s="680" t="e">
        <f>#REF!</f>
        <v>#REF!</v>
      </c>
      <c r="HH436" s="680" t="e">
        <f>#REF!</f>
        <v>#REF!</v>
      </c>
      <c r="HI436" s="680" t="e">
        <f>#REF!</f>
        <v>#REF!</v>
      </c>
      <c r="HJ436" s="680" t="e">
        <f>#REF!</f>
        <v>#REF!</v>
      </c>
      <c r="HK436" s="680" t="e">
        <f>SUM(#REF!)</f>
        <v>#REF!</v>
      </c>
      <c r="HL436" s="677" t="e">
        <f>#REF!</f>
        <v>#REF!</v>
      </c>
    </row>
    <row r="437" spans="211:220">
      <c r="HC437" s="678" t="e">
        <f>#REF!</f>
        <v>#REF!</v>
      </c>
      <c r="HD437" s="676" t="e">
        <f>#REF!</f>
        <v>#REF!</v>
      </c>
      <c r="HE437" s="680" t="e">
        <f>#REF!</f>
        <v>#REF!</v>
      </c>
      <c r="HF437" s="680" t="e">
        <f>#REF!</f>
        <v>#REF!</v>
      </c>
      <c r="HG437" s="680" t="e">
        <f>#REF!</f>
        <v>#REF!</v>
      </c>
      <c r="HH437" s="680" t="e">
        <f>#REF!</f>
        <v>#REF!</v>
      </c>
      <c r="HI437" s="680" t="e">
        <f>#REF!</f>
        <v>#REF!</v>
      </c>
      <c r="HJ437" s="680" t="e">
        <f>#REF!</f>
        <v>#REF!</v>
      </c>
      <c r="HK437" s="680" t="e">
        <f>SUM(#REF!)</f>
        <v>#REF!</v>
      </c>
      <c r="HL437" s="677" t="e">
        <f>#REF!</f>
        <v>#REF!</v>
      </c>
    </row>
    <row r="438" spans="211:220">
      <c r="HC438" s="678" t="e">
        <f>#REF!</f>
        <v>#REF!</v>
      </c>
      <c r="HD438" s="676" t="e">
        <f>#REF!</f>
        <v>#REF!</v>
      </c>
      <c r="HE438" s="680" t="e">
        <f>#REF!</f>
        <v>#REF!</v>
      </c>
      <c r="HF438" s="680" t="e">
        <f>#REF!</f>
        <v>#REF!</v>
      </c>
      <c r="HG438" s="680" t="e">
        <f>#REF!</f>
        <v>#REF!</v>
      </c>
      <c r="HH438" s="680" t="e">
        <f>#REF!</f>
        <v>#REF!</v>
      </c>
      <c r="HI438" s="680" t="e">
        <f>#REF!</f>
        <v>#REF!</v>
      </c>
      <c r="HJ438" s="680" t="e">
        <f>#REF!</f>
        <v>#REF!</v>
      </c>
      <c r="HK438" s="680" t="e">
        <f>SUM(#REF!)</f>
        <v>#REF!</v>
      </c>
      <c r="HL438" s="677" t="e">
        <f>#REF!</f>
        <v>#REF!</v>
      </c>
    </row>
    <row r="439" spans="211:220">
      <c r="HC439" s="678" t="e">
        <f>#REF!</f>
        <v>#REF!</v>
      </c>
      <c r="HD439" s="676" t="e">
        <f>#REF!</f>
        <v>#REF!</v>
      </c>
      <c r="HE439" s="680" t="e">
        <f>#REF!</f>
        <v>#REF!</v>
      </c>
      <c r="HF439" s="680" t="e">
        <f>#REF!</f>
        <v>#REF!</v>
      </c>
      <c r="HG439" s="680" t="e">
        <f>#REF!</f>
        <v>#REF!</v>
      </c>
      <c r="HH439" s="680" t="e">
        <f>#REF!</f>
        <v>#REF!</v>
      </c>
      <c r="HI439" s="680" t="e">
        <f>#REF!</f>
        <v>#REF!</v>
      </c>
      <c r="HJ439" s="680" t="e">
        <f>#REF!</f>
        <v>#REF!</v>
      </c>
      <c r="HK439" s="680" t="e">
        <f>SUM(#REF!)</f>
        <v>#REF!</v>
      </c>
      <c r="HL439" s="677" t="e">
        <f>#REF!</f>
        <v>#REF!</v>
      </c>
    </row>
    <row r="440" spans="211:220">
      <c r="HC440" s="678" t="e">
        <f>#REF!</f>
        <v>#REF!</v>
      </c>
      <c r="HD440" s="676" t="e">
        <f>#REF!</f>
        <v>#REF!</v>
      </c>
      <c r="HE440" s="680" t="e">
        <f>#REF!</f>
        <v>#REF!</v>
      </c>
      <c r="HF440" s="680" t="e">
        <f>#REF!</f>
        <v>#REF!</v>
      </c>
      <c r="HG440" s="680" t="e">
        <f>#REF!</f>
        <v>#REF!</v>
      </c>
      <c r="HH440" s="680" t="e">
        <f>#REF!</f>
        <v>#REF!</v>
      </c>
      <c r="HI440" s="680" t="e">
        <f>#REF!</f>
        <v>#REF!</v>
      </c>
      <c r="HJ440" s="680" t="e">
        <f>#REF!</f>
        <v>#REF!</v>
      </c>
      <c r="HK440" s="680" t="e">
        <f>SUM(#REF!)</f>
        <v>#REF!</v>
      </c>
      <c r="HL440" s="677" t="e">
        <f>#REF!</f>
        <v>#REF!</v>
      </c>
    </row>
    <row r="441" spans="211:220">
      <c r="HC441" s="678" t="e">
        <f>#REF!</f>
        <v>#REF!</v>
      </c>
      <c r="HD441" s="676" t="e">
        <f>#REF!</f>
        <v>#REF!</v>
      </c>
      <c r="HE441" s="680" t="e">
        <f>#REF!</f>
        <v>#REF!</v>
      </c>
      <c r="HF441" s="680" t="e">
        <f>#REF!</f>
        <v>#REF!</v>
      </c>
      <c r="HG441" s="680" t="e">
        <f>#REF!</f>
        <v>#REF!</v>
      </c>
      <c r="HH441" s="680" t="e">
        <f>#REF!</f>
        <v>#REF!</v>
      </c>
      <c r="HI441" s="680" t="e">
        <f>#REF!</f>
        <v>#REF!</v>
      </c>
      <c r="HJ441" s="680" t="e">
        <f>#REF!</f>
        <v>#REF!</v>
      </c>
      <c r="HK441" s="680" t="e">
        <f>SUM(#REF!)</f>
        <v>#REF!</v>
      </c>
      <c r="HL441" s="677" t="e">
        <f>#REF!</f>
        <v>#REF!</v>
      </c>
    </row>
    <row r="442" spans="211:220">
      <c r="HC442" s="678" t="e">
        <f>#REF!</f>
        <v>#REF!</v>
      </c>
      <c r="HD442" s="676" t="e">
        <f>#REF!</f>
        <v>#REF!</v>
      </c>
      <c r="HE442" s="680" t="e">
        <f>#REF!</f>
        <v>#REF!</v>
      </c>
      <c r="HF442" s="680" t="e">
        <f>#REF!</f>
        <v>#REF!</v>
      </c>
      <c r="HG442" s="680" t="e">
        <f>#REF!</f>
        <v>#REF!</v>
      </c>
      <c r="HH442" s="680" t="e">
        <f>#REF!</f>
        <v>#REF!</v>
      </c>
      <c r="HI442" s="680" t="e">
        <f>#REF!</f>
        <v>#REF!</v>
      </c>
      <c r="HJ442" s="680" t="e">
        <f>#REF!</f>
        <v>#REF!</v>
      </c>
      <c r="HK442" s="680" t="e">
        <f>SUM(#REF!)</f>
        <v>#REF!</v>
      </c>
      <c r="HL442" s="677" t="e">
        <f>#REF!</f>
        <v>#REF!</v>
      </c>
    </row>
    <row r="443" spans="211:220">
      <c r="HC443" s="678" t="e">
        <f>#REF!</f>
        <v>#REF!</v>
      </c>
      <c r="HD443" s="676" t="e">
        <f>#REF!</f>
        <v>#REF!</v>
      </c>
      <c r="HE443" s="680" t="e">
        <f>#REF!</f>
        <v>#REF!</v>
      </c>
      <c r="HF443" s="680" t="e">
        <f>#REF!</f>
        <v>#REF!</v>
      </c>
      <c r="HG443" s="680" t="e">
        <f>#REF!</f>
        <v>#REF!</v>
      </c>
      <c r="HH443" s="680" t="e">
        <f>#REF!</f>
        <v>#REF!</v>
      </c>
      <c r="HI443" s="680" t="e">
        <f>#REF!</f>
        <v>#REF!</v>
      </c>
      <c r="HJ443" s="680" t="e">
        <f>#REF!</f>
        <v>#REF!</v>
      </c>
      <c r="HK443" s="680" t="e">
        <f>SUM(#REF!)</f>
        <v>#REF!</v>
      </c>
      <c r="HL443" s="677" t="e">
        <f>#REF!</f>
        <v>#REF!</v>
      </c>
    </row>
    <row r="444" spans="211:220">
      <c r="HC444" s="678" t="e">
        <f>#REF!</f>
        <v>#REF!</v>
      </c>
      <c r="HD444" s="676" t="e">
        <f>#REF!</f>
        <v>#REF!</v>
      </c>
      <c r="HE444" s="680" t="e">
        <f>#REF!</f>
        <v>#REF!</v>
      </c>
      <c r="HF444" s="680" t="e">
        <f>#REF!</f>
        <v>#REF!</v>
      </c>
      <c r="HG444" s="680" t="e">
        <f>#REF!</f>
        <v>#REF!</v>
      </c>
      <c r="HH444" s="680" t="e">
        <f>#REF!</f>
        <v>#REF!</v>
      </c>
      <c r="HI444" s="680" t="e">
        <f>#REF!</f>
        <v>#REF!</v>
      </c>
      <c r="HJ444" s="680" t="e">
        <f>#REF!</f>
        <v>#REF!</v>
      </c>
      <c r="HK444" s="680" t="e">
        <f>SUM(#REF!)</f>
        <v>#REF!</v>
      </c>
      <c r="HL444" s="677" t="e">
        <f>#REF!</f>
        <v>#REF!</v>
      </c>
    </row>
    <row r="445" spans="211:220">
      <c r="HC445" s="678" t="e">
        <f>#REF!</f>
        <v>#REF!</v>
      </c>
      <c r="HD445" s="676" t="e">
        <f>#REF!</f>
        <v>#REF!</v>
      </c>
      <c r="HE445" s="680" t="e">
        <f>#REF!</f>
        <v>#REF!</v>
      </c>
      <c r="HF445" s="680" t="e">
        <f>#REF!</f>
        <v>#REF!</v>
      </c>
      <c r="HG445" s="680" t="e">
        <f>#REF!</f>
        <v>#REF!</v>
      </c>
      <c r="HH445" s="680" t="e">
        <f>#REF!</f>
        <v>#REF!</v>
      </c>
      <c r="HI445" s="680" t="e">
        <f>#REF!</f>
        <v>#REF!</v>
      </c>
      <c r="HJ445" s="680" t="e">
        <f>#REF!</f>
        <v>#REF!</v>
      </c>
      <c r="HK445" s="680" t="e">
        <f>SUM(#REF!)</f>
        <v>#REF!</v>
      </c>
      <c r="HL445" s="677" t="e">
        <f>#REF!</f>
        <v>#REF!</v>
      </c>
    </row>
    <row r="446" spans="211:220">
      <c r="HC446" s="678" t="e">
        <f>#REF!</f>
        <v>#REF!</v>
      </c>
      <c r="HD446" s="676" t="e">
        <f>#REF!</f>
        <v>#REF!</v>
      </c>
      <c r="HE446" s="680" t="e">
        <f>#REF!</f>
        <v>#REF!</v>
      </c>
      <c r="HF446" s="680" t="e">
        <f>#REF!</f>
        <v>#REF!</v>
      </c>
      <c r="HG446" s="680" t="e">
        <f>#REF!</f>
        <v>#REF!</v>
      </c>
      <c r="HH446" s="680" t="e">
        <f>#REF!</f>
        <v>#REF!</v>
      </c>
      <c r="HI446" s="680" t="e">
        <f>#REF!</f>
        <v>#REF!</v>
      </c>
      <c r="HJ446" s="680" t="e">
        <f>#REF!</f>
        <v>#REF!</v>
      </c>
      <c r="HK446" s="680" t="e">
        <f>SUM(#REF!)</f>
        <v>#REF!</v>
      </c>
      <c r="HL446" s="677" t="e">
        <f>#REF!</f>
        <v>#REF!</v>
      </c>
    </row>
    <row r="447" spans="211:220">
      <c r="HC447" s="678" t="e">
        <f>#REF!</f>
        <v>#REF!</v>
      </c>
      <c r="HD447" s="676" t="e">
        <f>#REF!</f>
        <v>#REF!</v>
      </c>
      <c r="HE447" s="680" t="e">
        <f>#REF!</f>
        <v>#REF!</v>
      </c>
      <c r="HF447" s="680" t="e">
        <f>#REF!</f>
        <v>#REF!</v>
      </c>
      <c r="HG447" s="680" t="e">
        <f>#REF!</f>
        <v>#REF!</v>
      </c>
      <c r="HH447" s="680" t="e">
        <f>#REF!</f>
        <v>#REF!</v>
      </c>
      <c r="HI447" s="680" t="e">
        <f>#REF!</f>
        <v>#REF!</v>
      </c>
      <c r="HJ447" s="680" t="e">
        <f>#REF!</f>
        <v>#REF!</v>
      </c>
      <c r="HK447" s="680" t="e">
        <f>SUM(#REF!)</f>
        <v>#REF!</v>
      </c>
      <c r="HL447" s="677" t="e">
        <f>#REF!</f>
        <v>#REF!</v>
      </c>
    </row>
    <row r="448" spans="211:220">
      <c r="HC448" s="678" t="e">
        <f>#REF!</f>
        <v>#REF!</v>
      </c>
      <c r="HD448" s="676" t="e">
        <f>#REF!</f>
        <v>#REF!</v>
      </c>
      <c r="HE448" s="680" t="e">
        <f>#REF!</f>
        <v>#REF!</v>
      </c>
      <c r="HF448" s="680" t="e">
        <f>#REF!</f>
        <v>#REF!</v>
      </c>
      <c r="HG448" s="680" t="e">
        <f>#REF!</f>
        <v>#REF!</v>
      </c>
      <c r="HH448" s="680" t="e">
        <f>#REF!</f>
        <v>#REF!</v>
      </c>
      <c r="HI448" s="680" t="e">
        <f>#REF!</f>
        <v>#REF!</v>
      </c>
      <c r="HJ448" s="680" t="e">
        <f>#REF!</f>
        <v>#REF!</v>
      </c>
      <c r="HK448" s="680" t="e">
        <f>SUM(#REF!)</f>
        <v>#REF!</v>
      </c>
      <c r="HL448" s="677" t="e">
        <f>#REF!</f>
        <v>#REF!</v>
      </c>
    </row>
    <row r="449" spans="211:220">
      <c r="HC449" s="678" t="e">
        <f>#REF!</f>
        <v>#REF!</v>
      </c>
      <c r="HD449" s="676" t="e">
        <f>#REF!</f>
        <v>#REF!</v>
      </c>
      <c r="HE449" s="680" t="e">
        <f>#REF!</f>
        <v>#REF!</v>
      </c>
      <c r="HF449" s="680" t="e">
        <f>#REF!</f>
        <v>#REF!</v>
      </c>
      <c r="HG449" s="680" t="e">
        <f>#REF!</f>
        <v>#REF!</v>
      </c>
      <c r="HH449" s="680" t="e">
        <f>#REF!</f>
        <v>#REF!</v>
      </c>
      <c r="HI449" s="680" t="e">
        <f>#REF!</f>
        <v>#REF!</v>
      </c>
      <c r="HJ449" s="680" t="e">
        <f>#REF!</f>
        <v>#REF!</v>
      </c>
      <c r="HK449" s="680" t="e">
        <f>SUM(#REF!)</f>
        <v>#REF!</v>
      </c>
      <c r="HL449" s="677" t="e">
        <f>#REF!</f>
        <v>#REF!</v>
      </c>
    </row>
    <row r="450" spans="211:220">
      <c r="HC450" s="678" t="e">
        <f>#REF!</f>
        <v>#REF!</v>
      </c>
      <c r="HD450" s="676" t="e">
        <f>#REF!</f>
        <v>#REF!</v>
      </c>
      <c r="HE450" s="680" t="e">
        <f>#REF!</f>
        <v>#REF!</v>
      </c>
      <c r="HF450" s="680" t="e">
        <f>#REF!</f>
        <v>#REF!</v>
      </c>
      <c r="HG450" s="680" t="e">
        <f>#REF!</f>
        <v>#REF!</v>
      </c>
      <c r="HH450" s="680" t="e">
        <f>#REF!</f>
        <v>#REF!</v>
      </c>
      <c r="HI450" s="680" t="e">
        <f>#REF!</f>
        <v>#REF!</v>
      </c>
      <c r="HJ450" s="680" t="e">
        <f>#REF!</f>
        <v>#REF!</v>
      </c>
      <c r="HK450" s="680" t="e">
        <f>SUM(#REF!)</f>
        <v>#REF!</v>
      </c>
      <c r="HL450" s="677" t="e">
        <f>#REF!</f>
        <v>#REF!</v>
      </c>
    </row>
    <row r="451" spans="211:220">
      <c r="HC451" s="678" t="e">
        <f>#REF!</f>
        <v>#REF!</v>
      </c>
      <c r="HD451" s="676" t="e">
        <f>#REF!</f>
        <v>#REF!</v>
      </c>
      <c r="HE451" s="680" t="e">
        <f>#REF!</f>
        <v>#REF!</v>
      </c>
      <c r="HF451" s="680" t="e">
        <f>#REF!</f>
        <v>#REF!</v>
      </c>
      <c r="HG451" s="680" t="e">
        <f>#REF!</f>
        <v>#REF!</v>
      </c>
      <c r="HH451" s="680" t="e">
        <f>#REF!</f>
        <v>#REF!</v>
      </c>
      <c r="HI451" s="680" t="e">
        <f>#REF!</f>
        <v>#REF!</v>
      </c>
      <c r="HJ451" s="680" t="e">
        <f>#REF!</f>
        <v>#REF!</v>
      </c>
      <c r="HK451" s="680" t="e">
        <f>SUM(#REF!)</f>
        <v>#REF!</v>
      </c>
      <c r="HL451" s="677" t="e">
        <f>#REF!</f>
        <v>#REF!</v>
      </c>
    </row>
    <row r="452" spans="211:220">
      <c r="HC452" s="678" t="e">
        <f>#REF!</f>
        <v>#REF!</v>
      </c>
      <c r="HD452" s="676" t="e">
        <f>#REF!</f>
        <v>#REF!</v>
      </c>
      <c r="HE452" s="680" t="e">
        <f>#REF!</f>
        <v>#REF!</v>
      </c>
      <c r="HF452" s="680" t="e">
        <f>#REF!</f>
        <v>#REF!</v>
      </c>
      <c r="HG452" s="680" t="e">
        <f>#REF!</f>
        <v>#REF!</v>
      </c>
      <c r="HH452" s="680" t="e">
        <f>#REF!</f>
        <v>#REF!</v>
      </c>
      <c r="HI452" s="680" t="e">
        <f>#REF!</f>
        <v>#REF!</v>
      </c>
      <c r="HJ452" s="680" t="e">
        <f>#REF!</f>
        <v>#REF!</v>
      </c>
      <c r="HK452" s="680" t="e">
        <f>SUM(#REF!)</f>
        <v>#REF!</v>
      </c>
      <c r="HL452" s="677" t="e">
        <f>#REF!</f>
        <v>#REF!</v>
      </c>
    </row>
    <row r="453" spans="211:220">
      <c r="HC453" s="678" t="e">
        <f>#REF!</f>
        <v>#REF!</v>
      </c>
      <c r="HD453" s="676" t="e">
        <f>#REF!</f>
        <v>#REF!</v>
      </c>
      <c r="HE453" s="680" t="e">
        <f>#REF!</f>
        <v>#REF!</v>
      </c>
      <c r="HF453" s="680" t="e">
        <f>#REF!</f>
        <v>#REF!</v>
      </c>
      <c r="HG453" s="680" t="e">
        <f>#REF!</f>
        <v>#REF!</v>
      </c>
      <c r="HH453" s="680" t="e">
        <f>#REF!</f>
        <v>#REF!</v>
      </c>
      <c r="HI453" s="680" t="e">
        <f>#REF!</f>
        <v>#REF!</v>
      </c>
      <c r="HJ453" s="680" t="e">
        <f>#REF!</f>
        <v>#REF!</v>
      </c>
      <c r="HK453" s="680" t="e">
        <f>SUM(#REF!)</f>
        <v>#REF!</v>
      </c>
      <c r="HL453" s="677" t="e">
        <f>#REF!</f>
        <v>#REF!</v>
      </c>
    </row>
    <row r="454" spans="211:220">
      <c r="HC454" s="678" t="e">
        <f>#REF!</f>
        <v>#REF!</v>
      </c>
      <c r="HD454" s="676" t="e">
        <f>#REF!</f>
        <v>#REF!</v>
      </c>
      <c r="HE454" s="680" t="e">
        <f>#REF!</f>
        <v>#REF!</v>
      </c>
      <c r="HF454" s="680" t="e">
        <f>#REF!</f>
        <v>#REF!</v>
      </c>
      <c r="HG454" s="680" t="e">
        <f>#REF!</f>
        <v>#REF!</v>
      </c>
      <c r="HH454" s="680" t="e">
        <f>#REF!</f>
        <v>#REF!</v>
      </c>
      <c r="HI454" s="680" t="e">
        <f>#REF!</f>
        <v>#REF!</v>
      </c>
      <c r="HJ454" s="680" t="e">
        <f>#REF!</f>
        <v>#REF!</v>
      </c>
      <c r="HK454" s="680" t="e">
        <f>SUM(#REF!)</f>
        <v>#REF!</v>
      </c>
      <c r="HL454" s="677" t="e">
        <f>#REF!</f>
        <v>#REF!</v>
      </c>
    </row>
    <row r="455" spans="211:220">
      <c r="HC455" s="678" t="e">
        <f>#REF!</f>
        <v>#REF!</v>
      </c>
      <c r="HD455" s="676" t="e">
        <f>#REF!</f>
        <v>#REF!</v>
      </c>
      <c r="HE455" s="680" t="e">
        <f>#REF!</f>
        <v>#REF!</v>
      </c>
      <c r="HF455" s="680" t="e">
        <f>#REF!</f>
        <v>#REF!</v>
      </c>
      <c r="HG455" s="680" t="e">
        <f>#REF!</f>
        <v>#REF!</v>
      </c>
      <c r="HH455" s="680" t="e">
        <f>#REF!</f>
        <v>#REF!</v>
      </c>
      <c r="HI455" s="680" t="e">
        <f>#REF!</f>
        <v>#REF!</v>
      </c>
      <c r="HJ455" s="680" t="e">
        <f>#REF!</f>
        <v>#REF!</v>
      </c>
      <c r="HK455" s="680" t="e">
        <f>SUM(#REF!)</f>
        <v>#REF!</v>
      </c>
      <c r="HL455" s="677" t="e">
        <f>#REF!</f>
        <v>#REF!</v>
      </c>
    </row>
    <row r="456" spans="211:220">
      <c r="HC456" s="678" t="e">
        <f>#REF!</f>
        <v>#REF!</v>
      </c>
      <c r="HD456" s="676" t="e">
        <f>#REF!</f>
        <v>#REF!</v>
      </c>
      <c r="HE456" s="680" t="e">
        <f>#REF!</f>
        <v>#REF!</v>
      </c>
      <c r="HF456" s="680" t="e">
        <f>#REF!</f>
        <v>#REF!</v>
      </c>
      <c r="HG456" s="680" t="e">
        <f>#REF!</f>
        <v>#REF!</v>
      </c>
      <c r="HH456" s="680" t="e">
        <f>#REF!</f>
        <v>#REF!</v>
      </c>
      <c r="HI456" s="680" t="e">
        <f>#REF!</f>
        <v>#REF!</v>
      </c>
      <c r="HJ456" s="680" t="e">
        <f>#REF!</f>
        <v>#REF!</v>
      </c>
      <c r="HK456" s="680" t="e">
        <f>SUM(#REF!)</f>
        <v>#REF!</v>
      </c>
      <c r="HL456" s="677" t="e">
        <f>#REF!</f>
        <v>#REF!</v>
      </c>
    </row>
    <row r="457" spans="211:220">
      <c r="HC457" s="678" t="e">
        <f>#REF!</f>
        <v>#REF!</v>
      </c>
      <c r="HD457" s="676" t="e">
        <f>#REF!</f>
        <v>#REF!</v>
      </c>
      <c r="HE457" s="680" t="e">
        <f>#REF!</f>
        <v>#REF!</v>
      </c>
      <c r="HF457" s="680" t="e">
        <f>#REF!</f>
        <v>#REF!</v>
      </c>
      <c r="HG457" s="680" t="e">
        <f>#REF!</f>
        <v>#REF!</v>
      </c>
      <c r="HH457" s="680" t="e">
        <f>#REF!</f>
        <v>#REF!</v>
      </c>
      <c r="HI457" s="680" t="e">
        <f>#REF!</f>
        <v>#REF!</v>
      </c>
      <c r="HJ457" s="680" t="e">
        <f>#REF!</f>
        <v>#REF!</v>
      </c>
      <c r="HK457" s="680" t="e">
        <f>SUM(#REF!)</f>
        <v>#REF!</v>
      </c>
      <c r="HL457" s="677" t="e">
        <f>#REF!</f>
        <v>#REF!</v>
      </c>
    </row>
    <row r="458" spans="211:220">
      <c r="HC458" s="678" t="e">
        <f>#REF!</f>
        <v>#REF!</v>
      </c>
      <c r="HD458" s="676" t="e">
        <f>#REF!</f>
        <v>#REF!</v>
      </c>
      <c r="HE458" s="680" t="e">
        <f>#REF!</f>
        <v>#REF!</v>
      </c>
      <c r="HF458" s="680" t="e">
        <f>#REF!</f>
        <v>#REF!</v>
      </c>
      <c r="HG458" s="680" t="e">
        <f>#REF!</f>
        <v>#REF!</v>
      </c>
      <c r="HH458" s="680" t="e">
        <f>#REF!</f>
        <v>#REF!</v>
      </c>
      <c r="HI458" s="680" t="e">
        <f>#REF!</f>
        <v>#REF!</v>
      </c>
      <c r="HJ458" s="680" t="e">
        <f>#REF!</f>
        <v>#REF!</v>
      </c>
      <c r="HK458" s="680" t="e">
        <f>SUM(#REF!)</f>
        <v>#REF!</v>
      </c>
      <c r="HL458" s="677" t="e">
        <f>#REF!</f>
        <v>#REF!</v>
      </c>
    </row>
    <row r="459" spans="211:220">
      <c r="HC459" s="678" t="e">
        <f>#REF!</f>
        <v>#REF!</v>
      </c>
      <c r="HD459" s="676" t="e">
        <f>#REF!</f>
        <v>#REF!</v>
      </c>
      <c r="HE459" s="680" t="e">
        <f>#REF!</f>
        <v>#REF!</v>
      </c>
      <c r="HF459" s="680" t="e">
        <f>#REF!</f>
        <v>#REF!</v>
      </c>
      <c r="HG459" s="680" t="e">
        <f>#REF!</f>
        <v>#REF!</v>
      </c>
      <c r="HH459" s="680" t="e">
        <f>#REF!</f>
        <v>#REF!</v>
      </c>
      <c r="HI459" s="680" t="e">
        <f>#REF!</f>
        <v>#REF!</v>
      </c>
      <c r="HJ459" s="680" t="e">
        <f>#REF!</f>
        <v>#REF!</v>
      </c>
      <c r="HK459" s="680" t="e">
        <f>SUM(#REF!)</f>
        <v>#REF!</v>
      </c>
      <c r="HL459" s="677" t="e">
        <f>#REF!</f>
        <v>#REF!</v>
      </c>
    </row>
    <row r="460" spans="211:220">
      <c r="HC460" s="678" t="e">
        <f>#REF!</f>
        <v>#REF!</v>
      </c>
      <c r="HD460" s="676" t="e">
        <f>#REF!</f>
        <v>#REF!</v>
      </c>
      <c r="HE460" s="680" t="e">
        <f>#REF!</f>
        <v>#REF!</v>
      </c>
      <c r="HF460" s="680" t="e">
        <f>#REF!</f>
        <v>#REF!</v>
      </c>
      <c r="HG460" s="680" t="e">
        <f>#REF!</f>
        <v>#REF!</v>
      </c>
      <c r="HH460" s="680" t="e">
        <f>#REF!</f>
        <v>#REF!</v>
      </c>
      <c r="HI460" s="680" t="e">
        <f>#REF!</f>
        <v>#REF!</v>
      </c>
      <c r="HJ460" s="680" t="e">
        <f>#REF!</f>
        <v>#REF!</v>
      </c>
      <c r="HK460" s="680" t="e">
        <f>SUM(#REF!)</f>
        <v>#REF!</v>
      </c>
      <c r="HL460" s="677" t="e">
        <f>#REF!</f>
        <v>#REF!</v>
      </c>
    </row>
    <row r="461" spans="211:220">
      <c r="HC461" s="678" t="e">
        <f>#REF!</f>
        <v>#REF!</v>
      </c>
      <c r="HD461" s="676" t="e">
        <f>#REF!</f>
        <v>#REF!</v>
      </c>
      <c r="HE461" s="680" t="e">
        <f>#REF!</f>
        <v>#REF!</v>
      </c>
      <c r="HF461" s="680" t="e">
        <f>#REF!</f>
        <v>#REF!</v>
      </c>
      <c r="HG461" s="680" t="e">
        <f>#REF!</f>
        <v>#REF!</v>
      </c>
      <c r="HH461" s="680" t="e">
        <f>#REF!</f>
        <v>#REF!</v>
      </c>
      <c r="HI461" s="680" t="e">
        <f>#REF!</f>
        <v>#REF!</v>
      </c>
      <c r="HJ461" s="680" t="e">
        <f>#REF!</f>
        <v>#REF!</v>
      </c>
      <c r="HK461" s="680" t="e">
        <f>SUM(#REF!)</f>
        <v>#REF!</v>
      </c>
      <c r="HL461" s="677" t="e">
        <f>#REF!</f>
        <v>#REF!</v>
      </c>
    </row>
    <row r="462" spans="211:220">
      <c r="HC462" s="678" t="e">
        <f>#REF!</f>
        <v>#REF!</v>
      </c>
      <c r="HD462" s="676" t="e">
        <f>#REF!</f>
        <v>#REF!</v>
      </c>
      <c r="HE462" s="680" t="e">
        <f>#REF!</f>
        <v>#REF!</v>
      </c>
      <c r="HF462" s="680" t="e">
        <f>#REF!</f>
        <v>#REF!</v>
      </c>
      <c r="HG462" s="680" t="e">
        <f>#REF!</f>
        <v>#REF!</v>
      </c>
      <c r="HH462" s="680" t="e">
        <f>#REF!</f>
        <v>#REF!</v>
      </c>
      <c r="HI462" s="680" t="e">
        <f>#REF!</f>
        <v>#REF!</v>
      </c>
      <c r="HJ462" s="680" t="e">
        <f>#REF!</f>
        <v>#REF!</v>
      </c>
      <c r="HK462" s="680" t="e">
        <f>SUM(#REF!)</f>
        <v>#REF!</v>
      </c>
      <c r="HL462" s="677" t="e">
        <f>#REF!</f>
        <v>#REF!</v>
      </c>
    </row>
    <row r="463" spans="211:220">
      <c r="HC463" s="678" t="e">
        <f>#REF!</f>
        <v>#REF!</v>
      </c>
      <c r="HD463" s="676" t="e">
        <f>#REF!</f>
        <v>#REF!</v>
      </c>
      <c r="HE463" s="680" t="e">
        <f>#REF!</f>
        <v>#REF!</v>
      </c>
      <c r="HF463" s="680" t="e">
        <f>#REF!</f>
        <v>#REF!</v>
      </c>
      <c r="HG463" s="680" t="e">
        <f>#REF!</f>
        <v>#REF!</v>
      </c>
      <c r="HH463" s="680" t="e">
        <f>#REF!</f>
        <v>#REF!</v>
      </c>
      <c r="HI463" s="680" t="e">
        <f>#REF!</f>
        <v>#REF!</v>
      </c>
      <c r="HJ463" s="680" t="e">
        <f>#REF!</f>
        <v>#REF!</v>
      </c>
      <c r="HK463" s="680" t="e">
        <f>SUM(#REF!)</f>
        <v>#REF!</v>
      </c>
      <c r="HL463" s="677" t="e">
        <f>#REF!</f>
        <v>#REF!</v>
      </c>
    </row>
    <row r="464" spans="211:220">
      <c r="HC464" s="678" t="e">
        <f>#REF!</f>
        <v>#REF!</v>
      </c>
      <c r="HD464" s="676" t="e">
        <f>#REF!</f>
        <v>#REF!</v>
      </c>
      <c r="HE464" s="680" t="e">
        <f>#REF!</f>
        <v>#REF!</v>
      </c>
      <c r="HF464" s="680" t="e">
        <f>#REF!</f>
        <v>#REF!</v>
      </c>
      <c r="HG464" s="680" t="e">
        <f>#REF!</f>
        <v>#REF!</v>
      </c>
      <c r="HH464" s="680" t="e">
        <f>#REF!</f>
        <v>#REF!</v>
      </c>
      <c r="HI464" s="680" t="e">
        <f>#REF!</f>
        <v>#REF!</v>
      </c>
      <c r="HJ464" s="680" t="e">
        <f>#REF!</f>
        <v>#REF!</v>
      </c>
      <c r="HK464" s="680" t="e">
        <f>SUM(#REF!)</f>
        <v>#REF!</v>
      </c>
      <c r="HL464" s="677" t="e">
        <f>#REF!</f>
        <v>#REF!</v>
      </c>
    </row>
    <row r="465" spans="211:220">
      <c r="HC465" s="678" t="e">
        <f>#REF!</f>
        <v>#REF!</v>
      </c>
      <c r="HD465" s="676" t="e">
        <f>#REF!</f>
        <v>#REF!</v>
      </c>
      <c r="HE465" s="680" t="e">
        <f>#REF!</f>
        <v>#REF!</v>
      </c>
      <c r="HF465" s="680" t="e">
        <f>#REF!</f>
        <v>#REF!</v>
      </c>
      <c r="HG465" s="680" t="e">
        <f>#REF!</f>
        <v>#REF!</v>
      </c>
      <c r="HH465" s="680" t="e">
        <f>#REF!</f>
        <v>#REF!</v>
      </c>
      <c r="HI465" s="680" t="e">
        <f>#REF!</f>
        <v>#REF!</v>
      </c>
      <c r="HJ465" s="680" t="e">
        <f>#REF!</f>
        <v>#REF!</v>
      </c>
      <c r="HK465" s="680" t="e">
        <f>SUM(#REF!)</f>
        <v>#REF!</v>
      </c>
      <c r="HL465" s="677" t="e">
        <f>#REF!</f>
        <v>#REF!</v>
      </c>
    </row>
    <row r="466" spans="211:220">
      <c r="HC466" s="678" t="e">
        <f>#REF!</f>
        <v>#REF!</v>
      </c>
      <c r="HD466" s="676" t="e">
        <f>#REF!</f>
        <v>#REF!</v>
      </c>
      <c r="HE466" s="680" t="e">
        <f>#REF!</f>
        <v>#REF!</v>
      </c>
      <c r="HF466" s="680" t="e">
        <f>#REF!</f>
        <v>#REF!</v>
      </c>
      <c r="HG466" s="680" t="e">
        <f>#REF!</f>
        <v>#REF!</v>
      </c>
      <c r="HH466" s="680" t="e">
        <f>#REF!</f>
        <v>#REF!</v>
      </c>
      <c r="HI466" s="680" t="e">
        <f>#REF!</f>
        <v>#REF!</v>
      </c>
      <c r="HJ466" s="680" t="e">
        <f>#REF!</f>
        <v>#REF!</v>
      </c>
      <c r="HK466" s="680" t="e">
        <f>SUM(#REF!)</f>
        <v>#REF!</v>
      </c>
      <c r="HL466" s="677" t="e">
        <f>#REF!</f>
        <v>#REF!</v>
      </c>
    </row>
    <row r="467" spans="211:220">
      <c r="HC467" s="678" t="e">
        <f>#REF!</f>
        <v>#REF!</v>
      </c>
      <c r="HD467" s="676" t="e">
        <f>#REF!</f>
        <v>#REF!</v>
      </c>
      <c r="HE467" s="680" t="e">
        <f>#REF!</f>
        <v>#REF!</v>
      </c>
      <c r="HF467" s="680" t="e">
        <f>#REF!</f>
        <v>#REF!</v>
      </c>
      <c r="HG467" s="680" t="e">
        <f>#REF!</f>
        <v>#REF!</v>
      </c>
      <c r="HH467" s="680" t="e">
        <f>#REF!</f>
        <v>#REF!</v>
      </c>
      <c r="HI467" s="680" t="e">
        <f>#REF!</f>
        <v>#REF!</v>
      </c>
      <c r="HJ467" s="680" t="e">
        <f>#REF!</f>
        <v>#REF!</v>
      </c>
      <c r="HK467" s="680" t="e">
        <f>SUM(#REF!)</f>
        <v>#REF!</v>
      </c>
      <c r="HL467" s="677" t="e">
        <f>#REF!</f>
        <v>#REF!</v>
      </c>
    </row>
    <row r="468" spans="211:220">
      <c r="HC468" s="678" t="e">
        <f>#REF!</f>
        <v>#REF!</v>
      </c>
      <c r="HD468" s="676" t="e">
        <f>#REF!</f>
        <v>#REF!</v>
      </c>
      <c r="HE468" s="680" t="e">
        <f>#REF!</f>
        <v>#REF!</v>
      </c>
      <c r="HF468" s="680" t="e">
        <f>#REF!</f>
        <v>#REF!</v>
      </c>
      <c r="HG468" s="680" t="e">
        <f>#REF!</f>
        <v>#REF!</v>
      </c>
      <c r="HH468" s="680" t="e">
        <f>#REF!</f>
        <v>#REF!</v>
      </c>
      <c r="HI468" s="680" t="e">
        <f>#REF!</f>
        <v>#REF!</v>
      </c>
      <c r="HJ468" s="680" t="e">
        <f>#REF!</f>
        <v>#REF!</v>
      </c>
      <c r="HK468" s="680" t="e">
        <f>SUM(#REF!)</f>
        <v>#REF!</v>
      </c>
      <c r="HL468" s="677" t="e">
        <f>#REF!</f>
        <v>#REF!</v>
      </c>
    </row>
    <row r="469" spans="211:220">
      <c r="HC469" s="678" t="e">
        <f>#REF!</f>
        <v>#REF!</v>
      </c>
      <c r="HD469" s="676" t="e">
        <f>#REF!</f>
        <v>#REF!</v>
      </c>
      <c r="HE469" s="680" t="e">
        <f>#REF!</f>
        <v>#REF!</v>
      </c>
      <c r="HF469" s="680" t="e">
        <f>#REF!</f>
        <v>#REF!</v>
      </c>
      <c r="HG469" s="680" t="e">
        <f>#REF!</f>
        <v>#REF!</v>
      </c>
      <c r="HH469" s="680" t="e">
        <f>#REF!</f>
        <v>#REF!</v>
      </c>
      <c r="HI469" s="680" t="e">
        <f>#REF!</f>
        <v>#REF!</v>
      </c>
      <c r="HJ469" s="680" t="e">
        <f>#REF!</f>
        <v>#REF!</v>
      </c>
      <c r="HK469" s="680" t="e">
        <f>SUM(#REF!)</f>
        <v>#REF!</v>
      </c>
      <c r="HL469" s="677" t="e">
        <f>#REF!</f>
        <v>#REF!</v>
      </c>
    </row>
    <row r="470" spans="211:220">
      <c r="HC470" s="678" t="e">
        <f>#REF!</f>
        <v>#REF!</v>
      </c>
      <c r="HD470" s="676" t="e">
        <f>#REF!</f>
        <v>#REF!</v>
      </c>
      <c r="HE470" s="680" t="e">
        <f>#REF!</f>
        <v>#REF!</v>
      </c>
      <c r="HF470" s="680" t="e">
        <f>#REF!</f>
        <v>#REF!</v>
      </c>
      <c r="HG470" s="680" t="e">
        <f>#REF!</f>
        <v>#REF!</v>
      </c>
      <c r="HH470" s="680" t="e">
        <f>#REF!</f>
        <v>#REF!</v>
      </c>
      <c r="HI470" s="680" t="e">
        <f>#REF!</f>
        <v>#REF!</v>
      </c>
      <c r="HJ470" s="680" t="e">
        <f>#REF!</f>
        <v>#REF!</v>
      </c>
      <c r="HK470" s="680" t="e">
        <f>SUM(#REF!)</f>
        <v>#REF!</v>
      </c>
      <c r="HL470" s="677" t="e">
        <f>#REF!</f>
        <v>#REF!</v>
      </c>
    </row>
    <row r="471" spans="211:220">
      <c r="HC471" s="678" t="e">
        <f>#REF!</f>
        <v>#REF!</v>
      </c>
      <c r="HD471" s="676" t="e">
        <f>#REF!</f>
        <v>#REF!</v>
      </c>
      <c r="HE471" s="680" t="e">
        <f>#REF!</f>
        <v>#REF!</v>
      </c>
      <c r="HF471" s="680" t="e">
        <f>#REF!</f>
        <v>#REF!</v>
      </c>
      <c r="HG471" s="680" t="e">
        <f>#REF!</f>
        <v>#REF!</v>
      </c>
      <c r="HH471" s="680" t="e">
        <f>#REF!</f>
        <v>#REF!</v>
      </c>
      <c r="HI471" s="680" t="e">
        <f>#REF!</f>
        <v>#REF!</v>
      </c>
      <c r="HJ471" s="680" t="e">
        <f>#REF!</f>
        <v>#REF!</v>
      </c>
      <c r="HK471" s="680" t="e">
        <f>SUM(#REF!)</f>
        <v>#REF!</v>
      </c>
      <c r="HL471" s="677" t="e">
        <f>#REF!</f>
        <v>#REF!</v>
      </c>
    </row>
    <row r="472" spans="211:220">
      <c r="HC472" s="678" t="e">
        <f>#REF!</f>
        <v>#REF!</v>
      </c>
      <c r="HD472" s="676" t="e">
        <f>#REF!</f>
        <v>#REF!</v>
      </c>
      <c r="HE472" s="680" t="e">
        <f>#REF!</f>
        <v>#REF!</v>
      </c>
      <c r="HF472" s="680" t="e">
        <f>#REF!</f>
        <v>#REF!</v>
      </c>
      <c r="HG472" s="680" t="e">
        <f>#REF!</f>
        <v>#REF!</v>
      </c>
      <c r="HH472" s="680" t="e">
        <f>#REF!</f>
        <v>#REF!</v>
      </c>
      <c r="HI472" s="680" t="e">
        <f>#REF!</f>
        <v>#REF!</v>
      </c>
      <c r="HJ472" s="680" t="e">
        <f>#REF!</f>
        <v>#REF!</v>
      </c>
      <c r="HK472" s="680" t="e">
        <f>SUM(#REF!)</f>
        <v>#REF!</v>
      </c>
      <c r="HL472" s="677" t="e">
        <f>#REF!</f>
        <v>#REF!</v>
      </c>
    </row>
    <row r="473" spans="211:220">
      <c r="HC473" s="678" t="e">
        <f>#REF!</f>
        <v>#REF!</v>
      </c>
      <c r="HD473" s="676" t="e">
        <f>#REF!</f>
        <v>#REF!</v>
      </c>
      <c r="HE473" s="680" t="e">
        <f>#REF!</f>
        <v>#REF!</v>
      </c>
      <c r="HF473" s="680" t="e">
        <f>#REF!</f>
        <v>#REF!</v>
      </c>
      <c r="HG473" s="680" t="e">
        <f>#REF!</f>
        <v>#REF!</v>
      </c>
      <c r="HH473" s="680" t="e">
        <f>#REF!</f>
        <v>#REF!</v>
      </c>
      <c r="HI473" s="680" t="e">
        <f>#REF!</f>
        <v>#REF!</v>
      </c>
      <c r="HJ473" s="680" t="e">
        <f>#REF!</f>
        <v>#REF!</v>
      </c>
      <c r="HK473" s="680" t="e">
        <f>SUM(#REF!)</f>
        <v>#REF!</v>
      </c>
      <c r="HL473" s="677" t="e">
        <f>#REF!</f>
        <v>#REF!</v>
      </c>
    </row>
    <row r="474" spans="211:220">
      <c r="HC474" s="678" t="e">
        <f>#REF!</f>
        <v>#REF!</v>
      </c>
      <c r="HD474" s="676" t="e">
        <f>#REF!</f>
        <v>#REF!</v>
      </c>
      <c r="HE474" s="680" t="e">
        <f>#REF!</f>
        <v>#REF!</v>
      </c>
      <c r="HF474" s="680" t="e">
        <f>#REF!</f>
        <v>#REF!</v>
      </c>
      <c r="HG474" s="680" t="e">
        <f>#REF!</f>
        <v>#REF!</v>
      </c>
      <c r="HH474" s="680" t="e">
        <f>#REF!</f>
        <v>#REF!</v>
      </c>
      <c r="HI474" s="680" t="e">
        <f>#REF!</f>
        <v>#REF!</v>
      </c>
      <c r="HJ474" s="680" t="e">
        <f>#REF!</f>
        <v>#REF!</v>
      </c>
      <c r="HK474" s="680" t="e">
        <f>SUM(#REF!)</f>
        <v>#REF!</v>
      </c>
      <c r="HL474" s="677" t="e">
        <f>#REF!</f>
        <v>#REF!</v>
      </c>
    </row>
    <row r="475" spans="211:220">
      <c r="HC475" s="678" t="e">
        <f>#REF!</f>
        <v>#REF!</v>
      </c>
      <c r="HD475" s="676" t="e">
        <f>#REF!</f>
        <v>#REF!</v>
      </c>
      <c r="HE475" s="680" t="e">
        <f>#REF!</f>
        <v>#REF!</v>
      </c>
      <c r="HF475" s="680" t="e">
        <f>#REF!</f>
        <v>#REF!</v>
      </c>
      <c r="HG475" s="680" t="e">
        <f>#REF!</f>
        <v>#REF!</v>
      </c>
      <c r="HH475" s="680" t="e">
        <f>#REF!</f>
        <v>#REF!</v>
      </c>
      <c r="HI475" s="680" t="e">
        <f>#REF!</f>
        <v>#REF!</v>
      </c>
      <c r="HJ475" s="680" t="e">
        <f>#REF!</f>
        <v>#REF!</v>
      </c>
      <c r="HK475" s="680" t="e">
        <f>SUM(#REF!)</f>
        <v>#REF!</v>
      </c>
      <c r="HL475" s="677" t="e">
        <f>#REF!</f>
        <v>#REF!</v>
      </c>
    </row>
    <row r="476" spans="211:220">
      <c r="HC476" s="678" t="e">
        <f>#REF!</f>
        <v>#REF!</v>
      </c>
      <c r="HD476" s="676" t="e">
        <f>#REF!</f>
        <v>#REF!</v>
      </c>
      <c r="HE476" s="680" t="e">
        <f>#REF!</f>
        <v>#REF!</v>
      </c>
      <c r="HF476" s="680" t="e">
        <f>#REF!</f>
        <v>#REF!</v>
      </c>
      <c r="HG476" s="680" t="e">
        <f>#REF!</f>
        <v>#REF!</v>
      </c>
      <c r="HH476" s="680" t="e">
        <f>#REF!</f>
        <v>#REF!</v>
      </c>
      <c r="HI476" s="680" t="e">
        <f>#REF!</f>
        <v>#REF!</v>
      </c>
      <c r="HJ476" s="680" t="e">
        <f>#REF!</f>
        <v>#REF!</v>
      </c>
      <c r="HK476" s="680" t="e">
        <f>SUM(#REF!)</f>
        <v>#REF!</v>
      </c>
      <c r="HL476" s="677" t="e">
        <f>#REF!</f>
        <v>#REF!</v>
      </c>
    </row>
    <row r="477" spans="211:220">
      <c r="HC477" s="678" t="e">
        <f>#REF!</f>
        <v>#REF!</v>
      </c>
      <c r="HD477" s="676" t="e">
        <f>#REF!</f>
        <v>#REF!</v>
      </c>
      <c r="HE477" s="680" t="e">
        <f>#REF!</f>
        <v>#REF!</v>
      </c>
      <c r="HF477" s="680" t="e">
        <f>#REF!</f>
        <v>#REF!</v>
      </c>
      <c r="HG477" s="680" t="e">
        <f>#REF!</f>
        <v>#REF!</v>
      </c>
      <c r="HH477" s="680" t="e">
        <f>#REF!</f>
        <v>#REF!</v>
      </c>
      <c r="HI477" s="680" t="e">
        <f>#REF!</f>
        <v>#REF!</v>
      </c>
      <c r="HJ477" s="680" t="e">
        <f>#REF!</f>
        <v>#REF!</v>
      </c>
      <c r="HK477" s="680" t="e">
        <f>SUM(#REF!)</f>
        <v>#REF!</v>
      </c>
      <c r="HL477" s="677" t="e">
        <f>#REF!</f>
        <v>#REF!</v>
      </c>
    </row>
    <row r="478" spans="211:220">
      <c r="HC478" s="678" t="e">
        <f>#REF!</f>
        <v>#REF!</v>
      </c>
      <c r="HD478" s="676" t="e">
        <f>#REF!</f>
        <v>#REF!</v>
      </c>
      <c r="HE478" s="680" t="e">
        <f>#REF!</f>
        <v>#REF!</v>
      </c>
      <c r="HF478" s="680" t="e">
        <f>#REF!</f>
        <v>#REF!</v>
      </c>
      <c r="HG478" s="680" t="e">
        <f>#REF!</f>
        <v>#REF!</v>
      </c>
      <c r="HH478" s="680" t="e">
        <f>#REF!</f>
        <v>#REF!</v>
      </c>
      <c r="HI478" s="680" t="e">
        <f>#REF!</f>
        <v>#REF!</v>
      </c>
      <c r="HJ478" s="680" t="e">
        <f>#REF!</f>
        <v>#REF!</v>
      </c>
      <c r="HK478" s="680" t="e">
        <f>SUM(#REF!)</f>
        <v>#REF!</v>
      </c>
      <c r="HL478" s="677" t="e">
        <f>#REF!</f>
        <v>#REF!</v>
      </c>
    </row>
    <row r="479" spans="211:220">
      <c r="HC479" s="678" t="e">
        <f>#REF!</f>
        <v>#REF!</v>
      </c>
      <c r="HD479" s="676" t="e">
        <f>#REF!</f>
        <v>#REF!</v>
      </c>
      <c r="HE479" s="680" t="e">
        <f>#REF!</f>
        <v>#REF!</v>
      </c>
      <c r="HF479" s="680" t="e">
        <f>#REF!</f>
        <v>#REF!</v>
      </c>
      <c r="HG479" s="680" t="e">
        <f>#REF!</f>
        <v>#REF!</v>
      </c>
      <c r="HH479" s="680" t="e">
        <f>#REF!</f>
        <v>#REF!</v>
      </c>
      <c r="HI479" s="680" t="e">
        <f>#REF!</f>
        <v>#REF!</v>
      </c>
      <c r="HJ479" s="680" t="e">
        <f>#REF!</f>
        <v>#REF!</v>
      </c>
      <c r="HK479" s="680" t="e">
        <f>SUM(#REF!)</f>
        <v>#REF!</v>
      </c>
      <c r="HL479" s="677" t="e">
        <f>#REF!</f>
        <v>#REF!</v>
      </c>
    </row>
    <row r="480" spans="211:220">
      <c r="HC480" s="678" t="e">
        <f>#REF!</f>
        <v>#REF!</v>
      </c>
      <c r="HD480" s="676" t="e">
        <f>#REF!</f>
        <v>#REF!</v>
      </c>
      <c r="HE480" s="680" t="e">
        <f>#REF!</f>
        <v>#REF!</v>
      </c>
      <c r="HF480" s="680" t="e">
        <f>#REF!</f>
        <v>#REF!</v>
      </c>
      <c r="HG480" s="680" t="e">
        <f>#REF!</f>
        <v>#REF!</v>
      </c>
      <c r="HH480" s="680" t="e">
        <f>#REF!</f>
        <v>#REF!</v>
      </c>
      <c r="HI480" s="680" t="e">
        <f>#REF!</f>
        <v>#REF!</v>
      </c>
      <c r="HJ480" s="680" t="e">
        <f>#REF!</f>
        <v>#REF!</v>
      </c>
      <c r="HK480" s="680" t="e">
        <f>SUM(#REF!)</f>
        <v>#REF!</v>
      </c>
      <c r="HL480" s="677" t="e">
        <f>#REF!</f>
        <v>#REF!</v>
      </c>
    </row>
    <row r="481" spans="211:220">
      <c r="HC481" s="678" t="e">
        <f>#REF!</f>
        <v>#REF!</v>
      </c>
      <c r="HD481" s="676" t="e">
        <f>#REF!</f>
        <v>#REF!</v>
      </c>
      <c r="HE481" s="680" t="e">
        <f>#REF!</f>
        <v>#REF!</v>
      </c>
      <c r="HF481" s="680" t="e">
        <f>#REF!</f>
        <v>#REF!</v>
      </c>
      <c r="HG481" s="680" t="e">
        <f>#REF!</f>
        <v>#REF!</v>
      </c>
      <c r="HH481" s="680" t="e">
        <f>#REF!</f>
        <v>#REF!</v>
      </c>
      <c r="HI481" s="680" t="e">
        <f>#REF!</f>
        <v>#REF!</v>
      </c>
      <c r="HJ481" s="680" t="e">
        <f>#REF!</f>
        <v>#REF!</v>
      </c>
      <c r="HK481" s="680" t="e">
        <f>SUM(#REF!)</f>
        <v>#REF!</v>
      </c>
      <c r="HL481" s="677" t="e">
        <f>#REF!</f>
        <v>#REF!</v>
      </c>
    </row>
    <row r="482" spans="211:220">
      <c r="HC482" s="678" t="e">
        <f>#REF!</f>
        <v>#REF!</v>
      </c>
      <c r="HD482" s="676" t="e">
        <f>#REF!</f>
        <v>#REF!</v>
      </c>
      <c r="HE482" s="680" t="e">
        <f>#REF!</f>
        <v>#REF!</v>
      </c>
      <c r="HF482" s="680" t="e">
        <f>#REF!</f>
        <v>#REF!</v>
      </c>
      <c r="HG482" s="680" t="e">
        <f>#REF!</f>
        <v>#REF!</v>
      </c>
      <c r="HH482" s="680" t="e">
        <f>#REF!</f>
        <v>#REF!</v>
      </c>
      <c r="HI482" s="680" t="e">
        <f>#REF!</f>
        <v>#REF!</v>
      </c>
      <c r="HJ482" s="680" t="e">
        <f>#REF!</f>
        <v>#REF!</v>
      </c>
      <c r="HK482" s="680" t="e">
        <f>SUM(#REF!)</f>
        <v>#REF!</v>
      </c>
      <c r="HL482" s="677" t="e">
        <f>#REF!</f>
        <v>#REF!</v>
      </c>
    </row>
    <row r="483" spans="211:220">
      <c r="HC483" s="678" t="e">
        <f>#REF!</f>
        <v>#REF!</v>
      </c>
      <c r="HD483" s="676" t="e">
        <f>#REF!</f>
        <v>#REF!</v>
      </c>
      <c r="HE483" s="680" t="e">
        <f>#REF!</f>
        <v>#REF!</v>
      </c>
      <c r="HF483" s="680" t="e">
        <f>#REF!</f>
        <v>#REF!</v>
      </c>
      <c r="HG483" s="680" t="e">
        <f>#REF!</f>
        <v>#REF!</v>
      </c>
      <c r="HH483" s="680" t="e">
        <f>#REF!</f>
        <v>#REF!</v>
      </c>
      <c r="HI483" s="680" t="e">
        <f>#REF!</f>
        <v>#REF!</v>
      </c>
      <c r="HJ483" s="680" t="e">
        <f>#REF!</f>
        <v>#REF!</v>
      </c>
      <c r="HK483" s="680" t="e">
        <f>SUM(#REF!)</f>
        <v>#REF!</v>
      </c>
      <c r="HL483" s="677" t="e">
        <f>#REF!</f>
        <v>#REF!</v>
      </c>
    </row>
    <row r="484" spans="211:220">
      <c r="HC484" s="678" t="e">
        <f>#REF!</f>
        <v>#REF!</v>
      </c>
      <c r="HD484" s="676" t="e">
        <f>#REF!</f>
        <v>#REF!</v>
      </c>
      <c r="HE484" s="680" t="e">
        <f>#REF!</f>
        <v>#REF!</v>
      </c>
      <c r="HF484" s="680" t="e">
        <f>#REF!</f>
        <v>#REF!</v>
      </c>
      <c r="HG484" s="680" t="e">
        <f>#REF!</f>
        <v>#REF!</v>
      </c>
      <c r="HH484" s="680" t="e">
        <f>#REF!</f>
        <v>#REF!</v>
      </c>
      <c r="HI484" s="680" t="e">
        <f>#REF!</f>
        <v>#REF!</v>
      </c>
      <c r="HJ484" s="680" t="e">
        <f>#REF!</f>
        <v>#REF!</v>
      </c>
      <c r="HK484" s="680" t="e">
        <f>SUM(#REF!)</f>
        <v>#REF!</v>
      </c>
      <c r="HL484" s="677" t="e">
        <f>#REF!</f>
        <v>#REF!</v>
      </c>
    </row>
    <row r="485" spans="211:220">
      <c r="HC485" s="678" t="e">
        <f>#REF!</f>
        <v>#REF!</v>
      </c>
      <c r="HD485" s="676" t="e">
        <f>#REF!</f>
        <v>#REF!</v>
      </c>
      <c r="HE485" s="680" t="e">
        <f>#REF!</f>
        <v>#REF!</v>
      </c>
      <c r="HF485" s="680" t="e">
        <f>#REF!</f>
        <v>#REF!</v>
      </c>
      <c r="HG485" s="680" t="e">
        <f>#REF!</f>
        <v>#REF!</v>
      </c>
      <c r="HH485" s="680" t="e">
        <f>#REF!</f>
        <v>#REF!</v>
      </c>
      <c r="HI485" s="680" t="e">
        <f>#REF!</f>
        <v>#REF!</v>
      </c>
      <c r="HJ485" s="680" t="e">
        <f>#REF!</f>
        <v>#REF!</v>
      </c>
      <c r="HK485" s="680" t="e">
        <f>SUM(#REF!)</f>
        <v>#REF!</v>
      </c>
      <c r="HL485" s="677" t="e">
        <f>#REF!</f>
        <v>#REF!</v>
      </c>
    </row>
    <row r="486" spans="211:220">
      <c r="HC486" s="678" t="e">
        <f>#REF!</f>
        <v>#REF!</v>
      </c>
      <c r="HD486" s="676" t="e">
        <f>#REF!</f>
        <v>#REF!</v>
      </c>
      <c r="HE486" s="680" t="e">
        <f>#REF!</f>
        <v>#REF!</v>
      </c>
      <c r="HF486" s="680" t="e">
        <f>#REF!</f>
        <v>#REF!</v>
      </c>
      <c r="HG486" s="680" t="e">
        <f>#REF!</f>
        <v>#REF!</v>
      </c>
      <c r="HH486" s="680" t="e">
        <f>#REF!</f>
        <v>#REF!</v>
      </c>
      <c r="HI486" s="680" t="e">
        <f>#REF!</f>
        <v>#REF!</v>
      </c>
      <c r="HJ486" s="680" t="e">
        <f>#REF!</f>
        <v>#REF!</v>
      </c>
      <c r="HK486" s="680" t="e">
        <f>SUM(#REF!)</f>
        <v>#REF!</v>
      </c>
      <c r="HL486" s="677" t="e">
        <f>#REF!</f>
        <v>#REF!</v>
      </c>
    </row>
    <row r="487" spans="211:220">
      <c r="HC487" s="678" t="e">
        <f>#REF!</f>
        <v>#REF!</v>
      </c>
      <c r="HD487" s="676" t="e">
        <f>#REF!</f>
        <v>#REF!</v>
      </c>
      <c r="HE487" s="680" t="e">
        <f>#REF!</f>
        <v>#REF!</v>
      </c>
      <c r="HF487" s="680" t="e">
        <f>#REF!</f>
        <v>#REF!</v>
      </c>
      <c r="HG487" s="680" t="e">
        <f>#REF!</f>
        <v>#REF!</v>
      </c>
      <c r="HH487" s="680" t="e">
        <f>#REF!</f>
        <v>#REF!</v>
      </c>
      <c r="HI487" s="680" t="e">
        <f>#REF!</f>
        <v>#REF!</v>
      </c>
      <c r="HJ487" s="680" t="e">
        <f>#REF!</f>
        <v>#REF!</v>
      </c>
      <c r="HK487" s="680" t="e">
        <f>SUM(#REF!)</f>
        <v>#REF!</v>
      </c>
      <c r="HL487" s="677" t="e">
        <f>#REF!</f>
        <v>#REF!</v>
      </c>
    </row>
    <row r="488" spans="211:220">
      <c r="HC488" s="678" t="e">
        <f>#REF!</f>
        <v>#REF!</v>
      </c>
      <c r="HD488" s="676" t="e">
        <f>#REF!</f>
        <v>#REF!</v>
      </c>
      <c r="HE488" s="680" t="e">
        <f>#REF!</f>
        <v>#REF!</v>
      </c>
      <c r="HF488" s="680" t="e">
        <f>#REF!</f>
        <v>#REF!</v>
      </c>
      <c r="HG488" s="680" t="e">
        <f>#REF!</f>
        <v>#REF!</v>
      </c>
      <c r="HH488" s="680" t="e">
        <f>#REF!</f>
        <v>#REF!</v>
      </c>
      <c r="HI488" s="680" t="e">
        <f>#REF!</f>
        <v>#REF!</v>
      </c>
      <c r="HJ488" s="680" t="e">
        <f>#REF!</f>
        <v>#REF!</v>
      </c>
      <c r="HK488" s="680" t="e">
        <f>SUM(#REF!)</f>
        <v>#REF!</v>
      </c>
      <c r="HL488" s="677" t="e">
        <f>#REF!</f>
        <v>#REF!</v>
      </c>
    </row>
    <row r="489" spans="211:220">
      <c r="HC489" s="678" t="e">
        <f>#REF!</f>
        <v>#REF!</v>
      </c>
      <c r="HD489" s="676" t="e">
        <f>#REF!</f>
        <v>#REF!</v>
      </c>
      <c r="HE489" s="680" t="e">
        <f>#REF!</f>
        <v>#REF!</v>
      </c>
      <c r="HF489" s="680" t="e">
        <f>#REF!</f>
        <v>#REF!</v>
      </c>
      <c r="HG489" s="680" t="e">
        <f>#REF!</f>
        <v>#REF!</v>
      </c>
      <c r="HH489" s="680" t="e">
        <f>#REF!</f>
        <v>#REF!</v>
      </c>
      <c r="HI489" s="680" t="e">
        <f>#REF!</f>
        <v>#REF!</v>
      </c>
      <c r="HJ489" s="680" t="e">
        <f>#REF!</f>
        <v>#REF!</v>
      </c>
      <c r="HK489" s="680" t="e">
        <f>SUM(#REF!)</f>
        <v>#REF!</v>
      </c>
      <c r="HL489" s="677" t="e">
        <f>#REF!</f>
        <v>#REF!</v>
      </c>
    </row>
    <row r="490" spans="211:220">
      <c r="HC490" s="678" t="e">
        <f>#REF!</f>
        <v>#REF!</v>
      </c>
      <c r="HD490" s="676" t="e">
        <f>#REF!</f>
        <v>#REF!</v>
      </c>
      <c r="HE490" s="680" t="e">
        <f>#REF!</f>
        <v>#REF!</v>
      </c>
      <c r="HF490" s="680" t="e">
        <f>#REF!</f>
        <v>#REF!</v>
      </c>
      <c r="HG490" s="680" t="e">
        <f>#REF!</f>
        <v>#REF!</v>
      </c>
      <c r="HH490" s="680" t="e">
        <f>#REF!</f>
        <v>#REF!</v>
      </c>
      <c r="HI490" s="680" t="e">
        <f>#REF!</f>
        <v>#REF!</v>
      </c>
      <c r="HJ490" s="680" t="e">
        <f>#REF!</f>
        <v>#REF!</v>
      </c>
      <c r="HK490" s="680" t="e">
        <f>SUM(#REF!)</f>
        <v>#REF!</v>
      </c>
      <c r="HL490" s="677" t="e">
        <f>#REF!</f>
        <v>#REF!</v>
      </c>
    </row>
    <row r="491" spans="211:220">
      <c r="HC491" s="678" t="e">
        <f>#REF!</f>
        <v>#REF!</v>
      </c>
      <c r="HD491" s="676" t="e">
        <f>#REF!</f>
        <v>#REF!</v>
      </c>
      <c r="HE491" s="680" t="e">
        <f>#REF!</f>
        <v>#REF!</v>
      </c>
      <c r="HF491" s="680" t="e">
        <f>#REF!</f>
        <v>#REF!</v>
      </c>
      <c r="HG491" s="680" t="e">
        <f>#REF!</f>
        <v>#REF!</v>
      </c>
      <c r="HH491" s="680" t="e">
        <f>#REF!</f>
        <v>#REF!</v>
      </c>
      <c r="HI491" s="680" t="e">
        <f>#REF!</f>
        <v>#REF!</v>
      </c>
      <c r="HJ491" s="680" t="e">
        <f>#REF!</f>
        <v>#REF!</v>
      </c>
      <c r="HK491" s="680" t="e">
        <f>SUM(#REF!)</f>
        <v>#REF!</v>
      </c>
      <c r="HL491" s="677" t="e">
        <f>#REF!</f>
        <v>#REF!</v>
      </c>
    </row>
    <row r="492" spans="211:220">
      <c r="HC492" s="678" t="e">
        <f>#REF!</f>
        <v>#REF!</v>
      </c>
      <c r="HD492" s="676" t="e">
        <f>#REF!</f>
        <v>#REF!</v>
      </c>
      <c r="HE492" s="680" t="e">
        <f>#REF!</f>
        <v>#REF!</v>
      </c>
      <c r="HF492" s="680" t="e">
        <f>#REF!</f>
        <v>#REF!</v>
      </c>
      <c r="HG492" s="680" t="e">
        <f>#REF!</f>
        <v>#REF!</v>
      </c>
      <c r="HH492" s="680" t="e">
        <f>#REF!</f>
        <v>#REF!</v>
      </c>
      <c r="HI492" s="680" t="e">
        <f>#REF!</f>
        <v>#REF!</v>
      </c>
      <c r="HJ492" s="680" t="e">
        <f>#REF!</f>
        <v>#REF!</v>
      </c>
      <c r="HK492" s="680" t="e">
        <f>SUM(#REF!)</f>
        <v>#REF!</v>
      </c>
      <c r="HL492" s="677" t="e">
        <f>#REF!</f>
        <v>#REF!</v>
      </c>
    </row>
    <row r="493" spans="211:220">
      <c r="HC493" s="678" t="e">
        <f>#REF!</f>
        <v>#REF!</v>
      </c>
      <c r="HD493" s="676" t="e">
        <f>#REF!</f>
        <v>#REF!</v>
      </c>
      <c r="HE493" s="680" t="e">
        <f>#REF!</f>
        <v>#REF!</v>
      </c>
      <c r="HF493" s="680" t="e">
        <f>#REF!</f>
        <v>#REF!</v>
      </c>
      <c r="HG493" s="680" t="e">
        <f>#REF!</f>
        <v>#REF!</v>
      </c>
      <c r="HH493" s="680" t="e">
        <f>#REF!</f>
        <v>#REF!</v>
      </c>
      <c r="HI493" s="680" t="e">
        <f>#REF!</f>
        <v>#REF!</v>
      </c>
      <c r="HJ493" s="680" t="e">
        <f>#REF!</f>
        <v>#REF!</v>
      </c>
      <c r="HK493" s="680" t="e">
        <f>SUM(#REF!)</f>
        <v>#REF!</v>
      </c>
      <c r="HL493" s="677" t="e">
        <f>#REF!</f>
        <v>#REF!</v>
      </c>
    </row>
    <row r="494" spans="211:220">
      <c r="HC494" s="678" t="e">
        <f>#REF!</f>
        <v>#REF!</v>
      </c>
      <c r="HD494" s="676" t="e">
        <f>#REF!</f>
        <v>#REF!</v>
      </c>
      <c r="HE494" s="680" t="e">
        <f>#REF!</f>
        <v>#REF!</v>
      </c>
      <c r="HF494" s="680" t="e">
        <f>#REF!</f>
        <v>#REF!</v>
      </c>
      <c r="HG494" s="680" t="e">
        <f>#REF!</f>
        <v>#REF!</v>
      </c>
      <c r="HH494" s="680" t="e">
        <f>#REF!</f>
        <v>#REF!</v>
      </c>
      <c r="HI494" s="680" t="e">
        <f>#REF!</f>
        <v>#REF!</v>
      </c>
      <c r="HJ494" s="680" t="e">
        <f>#REF!</f>
        <v>#REF!</v>
      </c>
      <c r="HK494" s="680" t="e">
        <f>SUM(#REF!)</f>
        <v>#REF!</v>
      </c>
      <c r="HL494" s="677" t="e">
        <f>#REF!</f>
        <v>#REF!</v>
      </c>
    </row>
    <row r="495" spans="211:220">
      <c r="HC495" s="678" t="e">
        <f>#REF!</f>
        <v>#REF!</v>
      </c>
      <c r="HD495" s="676" t="e">
        <f>#REF!</f>
        <v>#REF!</v>
      </c>
      <c r="HE495" s="680" t="e">
        <f>#REF!</f>
        <v>#REF!</v>
      </c>
      <c r="HF495" s="680" t="e">
        <f>#REF!</f>
        <v>#REF!</v>
      </c>
      <c r="HG495" s="680" t="e">
        <f>#REF!</f>
        <v>#REF!</v>
      </c>
      <c r="HH495" s="680" t="e">
        <f>#REF!</f>
        <v>#REF!</v>
      </c>
      <c r="HI495" s="680" t="e">
        <f>#REF!</f>
        <v>#REF!</v>
      </c>
      <c r="HJ495" s="680" t="e">
        <f>#REF!</f>
        <v>#REF!</v>
      </c>
      <c r="HK495" s="680" t="e">
        <f>SUM(#REF!)</f>
        <v>#REF!</v>
      </c>
      <c r="HL495" s="677" t="e">
        <f>#REF!</f>
        <v>#REF!</v>
      </c>
    </row>
    <row r="496" spans="211:220">
      <c r="HC496" s="678" t="e">
        <f>#REF!</f>
        <v>#REF!</v>
      </c>
      <c r="HD496" s="676" t="e">
        <f>#REF!</f>
        <v>#REF!</v>
      </c>
      <c r="HE496" s="680" t="e">
        <f>#REF!</f>
        <v>#REF!</v>
      </c>
      <c r="HF496" s="680" t="e">
        <f>#REF!</f>
        <v>#REF!</v>
      </c>
      <c r="HG496" s="680" t="e">
        <f>#REF!</f>
        <v>#REF!</v>
      </c>
      <c r="HH496" s="680" t="e">
        <f>#REF!</f>
        <v>#REF!</v>
      </c>
      <c r="HI496" s="680" t="e">
        <f>#REF!</f>
        <v>#REF!</v>
      </c>
      <c r="HJ496" s="680" t="e">
        <f>#REF!</f>
        <v>#REF!</v>
      </c>
      <c r="HK496" s="680" t="e">
        <f>SUM(#REF!)</f>
        <v>#REF!</v>
      </c>
      <c r="HL496" s="677" t="e">
        <f>#REF!</f>
        <v>#REF!</v>
      </c>
    </row>
    <row r="497" spans="211:220">
      <c r="HC497" s="678" t="e">
        <f>#REF!</f>
        <v>#REF!</v>
      </c>
      <c r="HD497" s="676" t="e">
        <f>#REF!</f>
        <v>#REF!</v>
      </c>
      <c r="HE497" s="680" t="e">
        <f>#REF!</f>
        <v>#REF!</v>
      </c>
      <c r="HF497" s="680" t="e">
        <f>#REF!</f>
        <v>#REF!</v>
      </c>
      <c r="HG497" s="680" t="e">
        <f>#REF!</f>
        <v>#REF!</v>
      </c>
      <c r="HH497" s="680" t="e">
        <f>#REF!</f>
        <v>#REF!</v>
      </c>
      <c r="HI497" s="680" t="e">
        <f>#REF!</f>
        <v>#REF!</v>
      </c>
      <c r="HJ497" s="680" t="e">
        <f>#REF!</f>
        <v>#REF!</v>
      </c>
      <c r="HK497" s="680" t="e">
        <f>SUM(#REF!)</f>
        <v>#REF!</v>
      </c>
      <c r="HL497" s="677" t="e">
        <f>#REF!</f>
        <v>#REF!</v>
      </c>
    </row>
    <row r="498" spans="211:220">
      <c r="HC498" s="678" t="e">
        <f>#REF!</f>
        <v>#REF!</v>
      </c>
      <c r="HD498" s="676" t="e">
        <f>#REF!</f>
        <v>#REF!</v>
      </c>
      <c r="HE498" s="680" t="e">
        <f>#REF!</f>
        <v>#REF!</v>
      </c>
      <c r="HF498" s="680" t="e">
        <f>#REF!</f>
        <v>#REF!</v>
      </c>
      <c r="HG498" s="680" t="e">
        <f>#REF!</f>
        <v>#REF!</v>
      </c>
      <c r="HH498" s="680" t="e">
        <f>#REF!</f>
        <v>#REF!</v>
      </c>
      <c r="HI498" s="680" t="e">
        <f>#REF!</f>
        <v>#REF!</v>
      </c>
      <c r="HJ498" s="680" t="e">
        <f>#REF!</f>
        <v>#REF!</v>
      </c>
      <c r="HK498" s="680" t="e">
        <f>SUM(#REF!)</f>
        <v>#REF!</v>
      </c>
      <c r="HL498" s="677" t="e">
        <f>#REF!</f>
        <v>#REF!</v>
      </c>
    </row>
    <row r="499" spans="211:220">
      <c r="HC499" s="678" t="e">
        <f>#REF!</f>
        <v>#REF!</v>
      </c>
      <c r="HD499" s="676" t="e">
        <f>#REF!</f>
        <v>#REF!</v>
      </c>
      <c r="HE499" s="680" t="e">
        <f>#REF!</f>
        <v>#REF!</v>
      </c>
      <c r="HF499" s="680" t="e">
        <f>#REF!</f>
        <v>#REF!</v>
      </c>
      <c r="HG499" s="680" t="e">
        <f>#REF!</f>
        <v>#REF!</v>
      </c>
      <c r="HH499" s="680" t="e">
        <f>#REF!</f>
        <v>#REF!</v>
      </c>
      <c r="HI499" s="680" t="e">
        <f>#REF!</f>
        <v>#REF!</v>
      </c>
      <c r="HJ499" s="680" t="e">
        <f>#REF!</f>
        <v>#REF!</v>
      </c>
      <c r="HK499" s="680" t="e">
        <f>SUM(#REF!)</f>
        <v>#REF!</v>
      </c>
      <c r="HL499" s="677" t="e">
        <f>#REF!</f>
        <v>#REF!</v>
      </c>
    </row>
    <row r="500" spans="211:220">
      <c r="HC500" s="678" t="e">
        <f>#REF!</f>
        <v>#REF!</v>
      </c>
      <c r="HD500" s="676" t="e">
        <f>#REF!</f>
        <v>#REF!</v>
      </c>
      <c r="HE500" s="680" t="e">
        <f>#REF!</f>
        <v>#REF!</v>
      </c>
      <c r="HF500" s="680" t="e">
        <f>#REF!</f>
        <v>#REF!</v>
      </c>
      <c r="HG500" s="680" t="e">
        <f>#REF!</f>
        <v>#REF!</v>
      </c>
      <c r="HH500" s="680" t="e">
        <f>#REF!</f>
        <v>#REF!</v>
      </c>
      <c r="HI500" s="680" t="e">
        <f>#REF!</f>
        <v>#REF!</v>
      </c>
      <c r="HJ500" s="680" t="e">
        <f>#REF!</f>
        <v>#REF!</v>
      </c>
      <c r="HK500" s="680" t="e">
        <f>SUM(#REF!)</f>
        <v>#REF!</v>
      </c>
      <c r="HL500" s="677" t="e">
        <f>#REF!</f>
        <v>#REF!</v>
      </c>
    </row>
    <row r="501" spans="211:220">
      <c r="HC501" s="678" t="e">
        <f>#REF!</f>
        <v>#REF!</v>
      </c>
      <c r="HD501" s="676" t="e">
        <f>#REF!</f>
        <v>#REF!</v>
      </c>
      <c r="HE501" s="680" t="e">
        <f>#REF!</f>
        <v>#REF!</v>
      </c>
      <c r="HF501" s="680" t="e">
        <f>#REF!</f>
        <v>#REF!</v>
      </c>
      <c r="HG501" s="680" t="e">
        <f>#REF!</f>
        <v>#REF!</v>
      </c>
      <c r="HH501" s="680" t="e">
        <f>#REF!</f>
        <v>#REF!</v>
      </c>
      <c r="HI501" s="680" t="e">
        <f>#REF!</f>
        <v>#REF!</v>
      </c>
      <c r="HJ501" s="680" t="e">
        <f>#REF!</f>
        <v>#REF!</v>
      </c>
      <c r="HK501" s="680" t="e">
        <f>SUM(#REF!)</f>
        <v>#REF!</v>
      </c>
      <c r="HL501" s="677" t="e">
        <f>#REF!</f>
        <v>#REF!</v>
      </c>
    </row>
    <row r="502" spans="211:220">
      <c r="HC502" s="678" t="e">
        <f>#REF!</f>
        <v>#REF!</v>
      </c>
      <c r="HD502" s="676" t="e">
        <f>#REF!</f>
        <v>#REF!</v>
      </c>
      <c r="HE502" s="680" t="e">
        <f>#REF!</f>
        <v>#REF!</v>
      </c>
      <c r="HF502" s="680" t="e">
        <f>#REF!</f>
        <v>#REF!</v>
      </c>
      <c r="HG502" s="680" t="e">
        <f>#REF!</f>
        <v>#REF!</v>
      </c>
      <c r="HH502" s="680" t="e">
        <f>#REF!</f>
        <v>#REF!</v>
      </c>
      <c r="HI502" s="680" t="e">
        <f>#REF!</f>
        <v>#REF!</v>
      </c>
      <c r="HJ502" s="680" t="e">
        <f>#REF!</f>
        <v>#REF!</v>
      </c>
      <c r="HK502" s="680" t="e">
        <f>SUM(#REF!)</f>
        <v>#REF!</v>
      </c>
      <c r="HL502" s="677" t="e">
        <f>#REF!</f>
        <v>#REF!</v>
      </c>
    </row>
    <row r="503" spans="211:220">
      <c r="HC503" s="678" t="e">
        <f>#REF!</f>
        <v>#REF!</v>
      </c>
      <c r="HD503" s="676" t="e">
        <f>#REF!</f>
        <v>#REF!</v>
      </c>
      <c r="HE503" s="680" t="e">
        <f>#REF!</f>
        <v>#REF!</v>
      </c>
      <c r="HF503" s="680" t="e">
        <f>#REF!</f>
        <v>#REF!</v>
      </c>
      <c r="HG503" s="680" t="e">
        <f>#REF!</f>
        <v>#REF!</v>
      </c>
      <c r="HH503" s="680" t="e">
        <f>#REF!</f>
        <v>#REF!</v>
      </c>
      <c r="HI503" s="680" t="e">
        <f>#REF!</f>
        <v>#REF!</v>
      </c>
      <c r="HJ503" s="680" t="e">
        <f>#REF!</f>
        <v>#REF!</v>
      </c>
      <c r="HK503" s="680" t="e">
        <f>SUM(#REF!)</f>
        <v>#REF!</v>
      </c>
      <c r="HL503" s="677" t="e">
        <f>#REF!</f>
        <v>#REF!</v>
      </c>
    </row>
    <row r="504" spans="211:220">
      <c r="HC504" s="678" t="e">
        <f>#REF!</f>
        <v>#REF!</v>
      </c>
      <c r="HD504" s="676" t="e">
        <f>#REF!</f>
        <v>#REF!</v>
      </c>
      <c r="HE504" s="680" t="e">
        <f>#REF!</f>
        <v>#REF!</v>
      </c>
      <c r="HF504" s="680" t="e">
        <f>#REF!</f>
        <v>#REF!</v>
      </c>
      <c r="HG504" s="680" t="e">
        <f>#REF!</f>
        <v>#REF!</v>
      </c>
      <c r="HH504" s="680" t="e">
        <f>#REF!</f>
        <v>#REF!</v>
      </c>
      <c r="HI504" s="680" t="e">
        <f>#REF!</f>
        <v>#REF!</v>
      </c>
      <c r="HJ504" s="680" t="e">
        <f>#REF!</f>
        <v>#REF!</v>
      </c>
      <c r="HK504" s="680" t="e">
        <f>SUM(#REF!)</f>
        <v>#REF!</v>
      </c>
      <c r="HL504" s="677" t="e">
        <f>#REF!</f>
        <v>#REF!</v>
      </c>
    </row>
    <row r="505" spans="211:220">
      <c r="HC505" s="678" t="e">
        <f>#REF!</f>
        <v>#REF!</v>
      </c>
      <c r="HD505" s="676" t="e">
        <f>#REF!</f>
        <v>#REF!</v>
      </c>
      <c r="HE505" s="680" t="e">
        <f>#REF!</f>
        <v>#REF!</v>
      </c>
      <c r="HF505" s="680" t="e">
        <f>#REF!</f>
        <v>#REF!</v>
      </c>
      <c r="HG505" s="680" t="e">
        <f>#REF!</f>
        <v>#REF!</v>
      </c>
      <c r="HH505" s="680" t="e">
        <f>#REF!</f>
        <v>#REF!</v>
      </c>
      <c r="HI505" s="680" t="e">
        <f>#REF!</f>
        <v>#REF!</v>
      </c>
      <c r="HJ505" s="680" t="e">
        <f>#REF!</f>
        <v>#REF!</v>
      </c>
      <c r="HK505" s="680" t="e">
        <f>SUM(#REF!)</f>
        <v>#REF!</v>
      </c>
      <c r="HL505" s="677" t="e">
        <f>#REF!</f>
        <v>#REF!</v>
      </c>
    </row>
    <row r="506" spans="211:220">
      <c r="HC506" s="678" t="e">
        <f>#REF!</f>
        <v>#REF!</v>
      </c>
      <c r="HD506" s="676" t="e">
        <f>#REF!</f>
        <v>#REF!</v>
      </c>
      <c r="HE506" s="680" t="e">
        <f>#REF!</f>
        <v>#REF!</v>
      </c>
      <c r="HF506" s="680" t="e">
        <f>#REF!</f>
        <v>#REF!</v>
      </c>
      <c r="HG506" s="680" t="e">
        <f>#REF!</f>
        <v>#REF!</v>
      </c>
      <c r="HH506" s="680" t="e">
        <f>#REF!</f>
        <v>#REF!</v>
      </c>
      <c r="HI506" s="680" t="e">
        <f>#REF!</f>
        <v>#REF!</v>
      </c>
      <c r="HJ506" s="680" t="e">
        <f>#REF!</f>
        <v>#REF!</v>
      </c>
      <c r="HK506" s="680" t="e">
        <f>SUM(#REF!)</f>
        <v>#REF!</v>
      </c>
      <c r="HL506" s="677" t="e">
        <f>#REF!</f>
        <v>#REF!</v>
      </c>
    </row>
    <row r="507" spans="211:220">
      <c r="HC507" s="678" t="e">
        <f>#REF!</f>
        <v>#REF!</v>
      </c>
      <c r="HD507" s="676" t="e">
        <f>#REF!</f>
        <v>#REF!</v>
      </c>
      <c r="HE507" s="680" t="e">
        <f>#REF!</f>
        <v>#REF!</v>
      </c>
      <c r="HF507" s="680" t="e">
        <f>#REF!</f>
        <v>#REF!</v>
      </c>
      <c r="HG507" s="680" t="e">
        <f>#REF!</f>
        <v>#REF!</v>
      </c>
      <c r="HH507" s="680" t="e">
        <f>#REF!</f>
        <v>#REF!</v>
      </c>
      <c r="HI507" s="680" t="e">
        <f>#REF!</f>
        <v>#REF!</v>
      </c>
      <c r="HJ507" s="680" t="e">
        <f>#REF!</f>
        <v>#REF!</v>
      </c>
      <c r="HK507" s="680" t="e">
        <f>SUM(#REF!)</f>
        <v>#REF!</v>
      </c>
      <c r="HL507" s="677" t="e">
        <f>#REF!</f>
        <v>#REF!</v>
      </c>
    </row>
    <row r="508" spans="211:220">
      <c r="HC508" s="678" t="e">
        <f>#REF!</f>
        <v>#REF!</v>
      </c>
      <c r="HD508" s="676" t="e">
        <f>#REF!</f>
        <v>#REF!</v>
      </c>
      <c r="HE508" s="680" t="e">
        <f>#REF!</f>
        <v>#REF!</v>
      </c>
      <c r="HF508" s="680" t="e">
        <f>#REF!</f>
        <v>#REF!</v>
      </c>
      <c r="HG508" s="680" t="e">
        <f>#REF!</f>
        <v>#REF!</v>
      </c>
      <c r="HH508" s="680" t="e">
        <f>#REF!</f>
        <v>#REF!</v>
      </c>
      <c r="HI508" s="680" t="e">
        <f>#REF!</f>
        <v>#REF!</v>
      </c>
      <c r="HJ508" s="680" t="e">
        <f>#REF!</f>
        <v>#REF!</v>
      </c>
      <c r="HK508" s="680" t="e">
        <f>SUM(#REF!)</f>
        <v>#REF!</v>
      </c>
      <c r="HL508" s="677" t="e">
        <f>#REF!</f>
        <v>#REF!</v>
      </c>
    </row>
    <row r="509" spans="211:220">
      <c r="HC509" s="678" t="e">
        <f>#REF!</f>
        <v>#REF!</v>
      </c>
      <c r="HD509" s="676" t="e">
        <f>#REF!</f>
        <v>#REF!</v>
      </c>
      <c r="HE509" s="680" t="e">
        <f>#REF!</f>
        <v>#REF!</v>
      </c>
      <c r="HF509" s="680" t="e">
        <f>#REF!</f>
        <v>#REF!</v>
      </c>
      <c r="HG509" s="680" t="e">
        <f>#REF!</f>
        <v>#REF!</v>
      </c>
      <c r="HH509" s="680" t="e">
        <f>#REF!</f>
        <v>#REF!</v>
      </c>
      <c r="HI509" s="680" t="e">
        <f>#REF!</f>
        <v>#REF!</v>
      </c>
      <c r="HJ509" s="680" t="e">
        <f>#REF!</f>
        <v>#REF!</v>
      </c>
      <c r="HK509" s="680" t="e">
        <f>SUM(#REF!)</f>
        <v>#REF!</v>
      </c>
      <c r="HL509" s="677" t="e">
        <f>#REF!</f>
        <v>#REF!</v>
      </c>
    </row>
    <row r="510" spans="211:220">
      <c r="HC510" s="678" t="e">
        <f>#REF!</f>
        <v>#REF!</v>
      </c>
      <c r="HD510" s="676" t="e">
        <f>#REF!</f>
        <v>#REF!</v>
      </c>
      <c r="HE510" s="680" t="e">
        <f>#REF!</f>
        <v>#REF!</v>
      </c>
      <c r="HF510" s="680" t="e">
        <f>#REF!</f>
        <v>#REF!</v>
      </c>
      <c r="HG510" s="680" t="e">
        <f>#REF!</f>
        <v>#REF!</v>
      </c>
      <c r="HH510" s="680" t="e">
        <f>#REF!</f>
        <v>#REF!</v>
      </c>
      <c r="HI510" s="680" t="e">
        <f>#REF!</f>
        <v>#REF!</v>
      </c>
      <c r="HJ510" s="680" t="e">
        <f>#REF!</f>
        <v>#REF!</v>
      </c>
      <c r="HK510" s="680" t="e">
        <f>SUM(#REF!)</f>
        <v>#REF!</v>
      </c>
      <c r="HL510" s="677" t="e">
        <f>#REF!</f>
        <v>#REF!</v>
      </c>
    </row>
    <row r="511" spans="211:220">
      <c r="HC511" s="678" t="e">
        <f>#REF!</f>
        <v>#REF!</v>
      </c>
      <c r="HD511" s="676" t="e">
        <f>#REF!</f>
        <v>#REF!</v>
      </c>
      <c r="HE511" s="680" t="e">
        <f>#REF!</f>
        <v>#REF!</v>
      </c>
      <c r="HF511" s="680" t="e">
        <f>#REF!</f>
        <v>#REF!</v>
      </c>
      <c r="HG511" s="680" t="e">
        <f>#REF!</f>
        <v>#REF!</v>
      </c>
      <c r="HH511" s="680" t="e">
        <f>#REF!</f>
        <v>#REF!</v>
      </c>
      <c r="HI511" s="680" t="e">
        <f>#REF!</f>
        <v>#REF!</v>
      </c>
      <c r="HJ511" s="680" t="e">
        <f>#REF!</f>
        <v>#REF!</v>
      </c>
      <c r="HK511" s="680" t="e">
        <f>SUM(#REF!)</f>
        <v>#REF!</v>
      </c>
      <c r="HL511" s="677" t="e">
        <f>#REF!</f>
        <v>#REF!</v>
      </c>
    </row>
    <row r="512" spans="211:220">
      <c r="HC512" s="678" t="e">
        <f>#REF!</f>
        <v>#REF!</v>
      </c>
      <c r="HD512" s="676" t="e">
        <f>#REF!</f>
        <v>#REF!</v>
      </c>
      <c r="HE512" s="680" t="e">
        <f>#REF!</f>
        <v>#REF!</v>
      </c>
      <c r="HF512" s="680" t="e">
        <f>#REF!</f>
        <v>#REF!</v>
      </c>
      <c r="HG512" s="680" t="e">
        <f>#REF!</f>
        <v>#REF!</v>
      </c>
      <c r="HH512" s="680" t="e">
        <f>#REF!</f>
        <v>#REF!</v>
      </c>
      <c r="HI512" s="680" t="e">
        <f>#REF!</f>
        <v>#REF!</v>
      </c>
      <c r="HJ512" s="680" t="e">
        <f>#REF!</f>
        <v>#REF!</v>
      </c>
      <c r="HK512" s="680" t="e">
        <f>SUM(#REF!)</f>
        <v>#REF!</v>
      </c>
      <c r="HL512" s="677" t="e">
        <f>#REF!</f>
        <v>#REF!</v>
      </c>
    </row>
    <row r="513" spans="211:220">
      <c r="HC513" s="678" t="e">
        <f>#REF!</f>
        <v>#REF!</v>
      </c>
      <c r="HD513" s="676" t="e">
        <f>#REF!</f>
        <v>#REF!</v>
      </c>
      <c r="HE513" s="680" t="e">
        <f>#REF!</f>
        <v>#REF!</v>
      </c>
      <c r="HF513" s="680" t="e">
        <f>#REF!</f>
        <v>#REF!</v>
      </c>
      <c r="HG513" s="680" t="e">
        <f>#REF!</f>
        <v>#REF!</v>
      </c>
      <c r="HH513" s="680" t="e">
        <f>#REF!</f>
        <v>#REF!</v>
      </c>
      <c r="HI513" s="680" t="e">
        <f>#REF!</f>
        <v>#REF!</v>
      </c>
      <c r="HJ513" s="680" t="e">
        <f>#REF!</f>
        <v>#REF!</v>
      </c>
      <c r="HK513" s="680" t="e">
        <f>SUM(#REF!)</f>
        <v>#REF!</v>
      </c>
      <c r="HL513" s="677" t="e">
        <f>#REF!</f>
        <v>#REF!</v>
      </c>
    </row>
    <row r="514" spans="211:220">
      <c r="HC514" s="678" t="e">
        <f>#REF!</f>
        <v>#REF!</v>
      </c>
      <c r="HD514" s="676" t="e">
        <f>#REF!</f>
        <v>#REF!</v>
      </c>
      <c r="HE514" s="680" t="e">
        <f>#REF!</f>
        <v>#REF!</v>
      </c>
      <c r="HF514" s="680" t="e">
        <f>#REF!</f>
        <v>#REF!</v>
      </c>
      <c r="HG514" s="680" t="e">
        <f>#REF!</f>
        <v>#REF!</v>
      </c>
      <c r="HH514" s="680" t="e">
        <f>#REF!</f>
        <v>#REF!</v>
      </c>
      <c r="HI514" s="680" t="e">
        <f>#REF!</f>
        <v>#REF!</v>
      </c>
      <c r="HJ514" s="680" t="e">
        <f>#REF!</f>
        <v>#REF!</v>
      </c>
      <c r="HK514" s="680" t="e">
        <f>SUM(#REF!)</f>
        <v>#REF!</v>
      </c>
      <c r="HL514" s="677" t="e">
        <f>#REF!</f>
        <v>#REF!</v>
      </c>
    </row>
    <row r="515" spans="211:220">
      <c r="HC515" s="678" t="e">
        <f>#REF!</f>
        <v>#REF!</v>
      </c>
      <c r="HD515" s="676" t="e">
        <f>#REF!</f>
        <v>#REF!</v>
      </c>
      <c r="HE515" s="680" t="e">
        <f>#REF!</f>
        <v>#REF!</v>
      </c>
      <c r="HF515" s="680" t="e">
        <f>#REF!</f>
        <v>#REF!</v>
      </c>
      <c r="HG515" s="680" t="e">
        <f>#REF!</f>
        <v>#REF!</v>
      </c>
      <c r="HH515" s="680" t="e">
        <f>#REF!</f>
        <v>#REF!</v>
      </c>
      <c r="HI515" s="680" t="e">
        <f>#REF!</f>
        <v>#REF!</v>
      </c>
      <c r="HJ515" s="680" t="e">
        <f>#REF!</f>
        <v>#REF!</v>
      </c>
      <c r="HK515" s="680" t="e">
        <f>SUM(#REF!)</f>
        <v>#REF!</v>
      </c>
      <c r="HL515" s="677" t="e">
        <f>#REF!</f>
        <v>#REF!</v>
      </c>
    </row>
    <row r="516" spans="211:220">
      <c r="HC516" s="678" t="e">
        <f>#REF!</f>
        <v>#REF!</v>
      </c>
      <c r="HD516" s="676" t="e">
        <f>#REF!</f>
        <v>#REF!</v>
      </c>
      <c r="HE516" s="680" t="e">
        <f>#REF!</f>
        <v>#REF!</v>
      </c>
      <c r="HF516" s="680" t="e">
        <f>#REF!</f>
        <v>#REF!</v>
      </c>
      <c r="HG516" s="680" t="e">
        <f>#REF!</f>
        <v>#REF!</v>
      </c>
      <c r="HH516" s="680" t="e">
        <f>#REF!</f>
        <v>#REF!</v>
      </c>
      <c r="HI516" s="680" t="e">
        <f>#REF!</f>
        <v>#REF!</v>
      </c>
      <c r="HJ516" s="680" t="e">
        <f>#REF!</f>
        <v>#REF!</v>
      </c>
      <c r="HK516" s="680" t="e">
        <f>SUM(#REF!)</f>
        <v>#REF!</v>
      </c>
      <c r="HL516" s="677" t="e">
        <f>#REF!</f>
        <v>#REF!</v>
      </c>
    </row>
    <row r="517" spans="211:220">
      <c r="HC517" s="678" t="e">
        <f>#REF!</f>
        <v>#REF!</v>
      </c>
      <c r="HD517" s="676" t="e">
        <f>#REF!</f>
        <v>#REF!</v>
      </c>
      <c r="HE517" s="680" t="e">
        <f>#REF!</f>
        <v>#REF!</v>
      </c>
      <c r="HF517" s="680" t="e">
        <f>#REF!</f>
        <v>#REF!</v>
      </c>
      <c r="HG517" s="680" t="e">
        <f>#REF!</f>
        <v>#REF!</v>
      </c>
      <c r="HH517" s="680" t="e">
        <f>#REF!</f>
        <v>#REF!</v>
      </c>
      <c r="HI517" s="680" t="e">
        <f>#REF!</f>
        <v>#REF!</v>
      </c>
      <c r="HJ517" s="680" t="e">
        <f>#REF!</f>
        <v>#REF!</v>
      </c>
      <c r="HK517" s="680" t="e">
        <f>SUM(#REF!)</f>
        <v>#REF!</v>
      </c>
      <c r="HL517" s="677" t="e">
        <f>#REF!</f>
        <v>#REF!</v>
      </c>
    </row>
    <row r="518" spans="211:220">
      <c r="HC518" s="678" t="e">
        <f>#REF!</f>
        <v>#REF!</v>
      </c>
      <c r="HD518" s="676" t="e">
        <f>#REF!</f>
        <v>#REF!</v>
      </c>
      <c r="HE518" s="680" t="e">
        <f>#REF!</f>
        <v>#REF!</v>
      </c>
      <c r="HF518" s="680" t="e">
        <f>#REF!</f>
        <v>#REF!</v>
      </c>
      <c r="HG518" s="680" t="e">
        <f>#REF!</f>
        <v>#REF!</v>
      </c>
      <c r="HH518" s="680" t="e">
        <f>#REF!</f>
        <v>#REF!</v>
      </c>
      <c r="HI518" s="680" t="e">
        <f>#REF!</f>
        <v>#REF!</v>
      </c>
      <c r="HJ518" s="680" t="e">
        <f>#REF!</f>
        <v>#REF!</v>
      </c>
      <c r="HK518" s="680" t="e">
        <f>SUM(#REF!)</f>
        <v>#REF!</v>
      </c>
      <c r="HL518" s="677" t="e">
        <f>#REF!</f>
        <v>#REF!</v>
      </c>
    </row>
    <row r="519" spans="211:220">
      <c r="HC519" s="678" t="e">
        <f>#REF!</f>
        <v>#REF!</v>
      </c>
      <c r="HD519" s="676" t="e">
        <f>#REF!</f>
        <v>#REF!</v>
      </c>
      <c r="HE519" s="680" t="e">
        <f>#REF!</f>
        <v>#REF!</v>
      </c>
      <c r="HF519" s="680" t="e">
        <f>#REF!</f>
        <v>#REF!</v>
      </c>
      <c r="HG519" s="680" t="e">
        <f>#REF!</f>
        <v>#REF!</v>
      </c>
      <c r="HH519" s="680" t="e">
        <f>#REF!</f>
        <v>#REF!</v>
      </c>
      <c r="HI519" s="680" t="e">
        <f>#REF!</f>
        <v>#REF!</v>
      </c>
      <c r="HJ519" s="680" t="e">
        <f>#REF!</f>
        <v>#REF!</v>
      </c>
      <c r="HK519" s="680" t="e">
        <f>SUM(#REF!)</f>
        <v>#REF!</v>
      </c>
      <c r="HL519" s="677" t="e">
        <f>#REF!</f>
        <v>#REF!</v>
      </c>
    </row>
    <row r="520" spans="211:220">
      <c r="HC520" s="678" t="e">
        <f>#REF!</f>
        <v>#REF!</v>
      </c>
      <c r="HD520" s="676" t="e">
        <f>#REF!</f>
        <v>#REF!</v>
      </c>
      <c r="HE520" s="680" t="e">
        <f>#REF!</f>
        <v>#REF!</v>
      </c>
      <c r="HF520" s="680" t="e">
        <f>#REF!</f>
        <v>#REF!</v>
      </c>
      <c r="HG520" s="680" t="e">
        <f>#REF!</f>
        <v>#REF!</v>
      </c>
      <c r="HH520" s="680" t="e">
        <f>#REF!</f>
        <v>#REF!</v>
      </c>
      <c r="HI520" s="680" t="e">
        <f>#REF!</f>
        <v>#REF!</v>
      </c>
      <c r="HJ520" s="680" t="e">
        <f>#REF!</f>
        <v>#REF!</v>
      </c>
      <c r="HK520" s="680" t="e">
        <f>SUM(#REF!)</f>
        <v>#REF!</v>
      </c>
      <c r="HL520" s="677" t="e">
        <f>#REF!</f>
        <v>#REF!</v>
      </c>
    </row>
    <row r="521" spans="211:220">
      <c r="HC521" s="678" t="e">
        <f>#REF!</f>
        <v>#REF!</v>
      </c>
      <c r="HD521" s="676" t="e">
        <f>#REF!</f>
        <v>#REF!</v>
      </c>
      <c r="HE521" s="680" t="e">
        <f>#REF!</f>
        <v>#REF!</v>
      </c>
      <c r="HF521" s="680" t="e">
        <f>#REF!</f>
        <v>#REF!</v>
      </c>
      <c r="HG521" s="680" t="e">
        <f>#REF!</f>
        <v>#REF!</v>
      </c>
      <c r="HH521" s="680" t="e">
        <f>#REF!</f>
        <v>#REF!</v>
      </c>
      <c r="HI521" s="680" t="e">
        <f>#REF!</f>
        <v>#REF!</v>
      </c>
      <c r="HJ521" s="680" t="e">
        <f>#REF!</f>
        <v>#REF!</v>
      </c>
      <c r="HK521" s="680" t="e">
        <f>SUM(#REF!)</f>
        <v>#REF!</v>
      </c>
      <c r="HL521" s="677" t="e">
        <f>#REF!</f>
        <v>#REF!</v>
      </c>
    </row>
    <row r="522" spans="211:220">
      <c r="HC522" s="678" t="e">
        <f>#REF!</f>
        <v>#REF!</v>
      </c>
      <c r="HD522" s="676" t="e">
        <f>#REF!</f>
        <v>#REF!</v>
      </c>
      <c r="HE522" s="680" t="e">
        <f>#REF!</f>
        <v>#REF!</v>
      </c>
      <c r="HF522" s="680" t="e">
        <f>#REF!</f>
        <v>#REF!</v>
      </c>
      <c r="HG522" s="680" t="e">
        <f>#REF!</f>
        <v>#REF!</v>
      </c>
      <c r="HH522" s="680" t="e">
        <f>#REF!</f>
        <v>#REF!</v>
      </c>
      <c r="HI522" s="680" t="e">
        <f>#REF!</f>
        <v>#REF!</v>
      </c>
      <c r="HJ522" s="680" t="e">
        <f>#REF!</f>
        <v>#REF!</v>
      </c>
      <c r="HK522" s="680" t="e">
        <f>SUM(#REF!)</f>
        <v>#REF!</v>
      </c>
      <c r="HL522" s="677" t="e">
        <f>#REF!</f>
        <v>#REF!</v>
      </c>
    </row>
    <row r="523" spans="211:220">
      <c r="HC523" s="678" t="e">
        <f>#REF!</f>
        <v>#REF!</v>
      </c>
      <c r="HD523" s="676" t="e">
        <f>#REF!</f>
        <v>#REF!</v>
      </c>
      <c r="HE523" s="680" t="e">
        <f>#REF!</f>
        <v>#REF!</v>
      </c>
      <c r="HF523" s="680" t="e">
        <f>#REF!</f>
        <v>#REF!</v>
      </c>
      <c r="HG523" s="680" t="e">
        <f>#REF!</f>
        <v>#REF!</v>
      </c>
      <c r="HH523" s="680" t="e">
        <f>#REF!</f>
        <v>#REF!</v>
      </c>
      <c r="HI523" s="680" t="e">
        <f>#REF!</f>
        <v>#REF!</v>
      </c>
      <c r="HJ523" s="680" t="e">
        <f>#REF!</f>
        <v>#REF!</v>
      </c>
      <c r="HK523" s="680" t="e">
        <f>SUM(#REF!)</f>
        <v>#REF!</v>
      </c>
      <c r="HL523" s="677" t="e">
        <f>#REF!</f>
        <v>#REF!</v>
      </c>
    </row>
    <row r="524" spans="211:220">
      <c r="HC524" s="678" t="e">
        <f>#REF!</f>
        <v>#REF!</v>
      </c>
      <c r="HD524" s="676" t="e">
        <f>#REF!</f>
        <v>#REF!</v>
      </c>
      <c r="HE524" s="680" t="e">
        <f>#REF!</f>
        <v>#REF!</v>
      </c>
      <c r="HF524" s="680" t="e">
        <f>#REF!</f>
        <v>#REF!</v>
      </c>
      <c r="HG524" s="680" t="e">
        <f>#REF!</f>
        <v>#REF!</v>
      </c>
      <c r="HH524" s="680" t="e">
        <f>#REF!</f>
        <v>#REF!</v>
      </c>
      <c r="HI524" s="680" t="e">
        <f>#REF!</f>
        <v>#REF!</v>
      </c>
      <c r="HJ524" s="680" t="e">
        <f>#REF!</f>
        <v>#REF!</v>
      </c>
      <c r="HK524" s="680" t="e">
        <f>SUM(#REF!)</f>
        <v>#REF!</v>
      </c>
      <c r="HL524" s="677" t="e">
        <f>#REF!</f>
        <v>#REF!</v>
      </c>
    </row>
    <row r="525" spans="211:220">
      <c r="HC525" s="678" t="e">
        <f>#REF!</f>
        <v>#REF!</v>
      </c>
      <c r="HD525" s="676" t="e">
        <f>#REF!</f>
        <v>#REF!</v>
      </c>
      <c r="HE525" s="680" t="e">
        <f>#REF!</f>
        <v>#REF!</v>
      </c>
      <c r="HF525" s="680" t="e">
        <f>#REF!</f>
        <v>#REF!</v>
      </c>
      <c r="HG525" s="680" t="e">
        <f>#REF!</f>
        <v>#REF!</v>
      </c>
      <c r="HH525" s="680" t="e">
        <f>#REF!</f>
        <v>#REF!</v>
      </c>
      <c r="HI525" s="680" t="e">
        <f>#REF!</f>
        <v>#REF!</v>
      </c>
      <c r="HJ525" s="680" t="e">
        <f>#REF!</f>
        <v>#REF!</v>
      </c>
      <c r="HK525" s="680" t="e">
        <f>SUM(#REF!)</f>
        <v>#REF!</v>
      </c>
      <c r="HL525" s="677" t="e">
        <f>#REF!</f>
        <v>#REF!</v>
      </c>
    </row>
    <row r="526" spans="211:220">
      <c r="HC526" s="678" t="e">
        <f>#REF!</f>
        <v>#REF!</v>
      </c>
      <c r="HD526" s="676" t="e">
        <f>#REF!</f>
        <v>#REF!</v>
      </c>
      <c r="HE526" s="680" t="e">
        <f>#REF!</f>
        <v>#REF!</v>
      </c>
      <c r="HF526" s="680" t="e">
        <f>#REF!</f>
        <v>#REF!</v>
      </c>
      <c r="HG526" s="680" t="e">
        <f>#REF!</f>
        <v>#REF!</v>
      </c>
      <c r="HH526" s="680" t="e">
        <f>#REF!</f>
        <v>#REF!</v>
      </c>
      <c r="HI526" s="680" t="e">
        <f>#REF!</f>
        <v>#REF!</v>
      </c>
      <c r="HJ526" s="680" t="e">
        <f>#REF!</f>
        <v>#REF!</v>
      </c>
      <c r="HK526" s="680" t="e">
        <f>SUM(#REF!)</f>
        <v>#REF!</v>
      </c>
      <c r="HL526" s="677" t="e">
        <f>#REF!</f>
        <v>#REF!</v>
      </c>
    </row>
    <row r="527" spans="211:220">
      <c r="HC527" s="678" t="e">
        <f>#REF!</f>
        <v>#REF!</v>
      </c>
      <c r="HD527" s="676" t="e">
        <f>#REF!</f>
        <v>#REF!</v>
      </c>
      <c r="HE527" s="680" t="e">
        <f>#REF!</f>
        <v>#REF!</v>
      </c>
      <c r="HF527" s="680" t="e">
        <f>#REF!</f>
        <v>#REF!</v>
      </c>
      <c r="HG527" s="680" t="e">
        <f>#REF!</f>
        <v>#REF!</v>
      </c>
      <c r="HH527" s="680" t="e">
        <f>#REF!</f>
        <v>#REF!</v>
      </c>
      <c r="HI527" s="680" t="e">
        <f>#REF!</f>
        <v>#REF!</v>
      </c>
      <c r="HJ527" s="680" t="e">
        <f>#REF!</f>
        <v>#REF!</v>
      </c>
      <c r="HK527" s="680" t="e">
        <f>SUM(#REF!)</f>
        <v>#REF!</v>
      </c>
      <c r="HL527" s="677" t="e">
        <f>#REF!</f>
        <v>#REF!</v>
      </c>
    </row>
    <row r="528" spans="211:220">
      <c r="HC528" s="678" t="e">
        <f>#REF!</f>
        <v>#REF!</v>
      </c>
      <c r="HD528" s="676" t="e">
        <f>#REF!</f>
        <v>#REF!</v>
      </c>
      <c r="HE528" s="680" t="e">
        <f>#REF!</f>
        <v>#REF!</v>
      </c>
      <c r="HF528" s="680" t="e">
        <f>#REF!</f>
        <v>#REF!</v>
      </c>
      <c r="HG528" s="680" t="e">
        <f>#REF!</f>
        <v>#REF!</v>
      </c>
      <c r="HH528" s="680" t="e">
        <f>#REF!</f>
        <v>#REF!</v>
      </c>
      <c r="HI528" s="680" t="e">
        <f>#REF!</f>
        <v>#REF!</v>
      </c>
      <c r="HJ528" s="680" t="e">
        <f>#REF!</f>
        <v>#REF!</v>
      </c>
      <c r="HK528" s="680" t="e">
        <f>SUM(#REF!)</f>
        <v>#REF!</v>
      </c>
      <c r="HL528" s="677" t="e">
        <f>#REF!</f>
        <v>#REF!</v>
      </c>
    </row>
    <row r="529" spans="211:220">
      <c r="HC529" s="678" t="e">
        <f>#REF!</f>
        <v>#REF!</v>
      </c>
      <c r="HD529" s="676" t="e">
        <f>#REF!</f>
        <v>#REF!</v>
      </c>
      <c r="HE529" s="680" t="e">
        <f>#REF!</f>
        <v>#REF!</v>
      </c>
      <c r="HF529" s="680" t="e">
        <f>#REF!</f>
        <v>#REF!</v>
      </c>
      <c r="HG529" s="680" t="e">
        <f>#REF!</f>
        <v>#REF!</v>
      </c>
      <c r="HH529" s="680" t="e">
        <f>#REF!</f>
        <v>#REF!</v>
      </c>
      <c r="HI529" s="680" t="e">
        <f>#REF!</f>
        <v>#REF!</v>
      </c>
      <c r="HJ529" s="680" t="e">
        <f>#REF!</f>
        <v>#REF!</v>
      </c>
      <c r="HK529" s="680" t="e">
        <f>SUM(#REF!)</f>
        <v>#REF!</v>
      </c>
      <c r="HL529" s="677" t="e">
        <f>#REF!</f>
        <v>#REF!</v>
      </c>
    </row>
    <row r="530" spans="211:220">
      <c r="HC530" s="678" t="e">
        <f>#REF!</f>
        <v>#REF!</v>
      </c>
      <c r="HD530" s="676" t="e">
        <f>#REF!</f>
        <v>#REF!</v>
      </c>
      <c r="HE530" s="680" t="e">
        <f>#REF!</f>
        <v>#REF!</v>
      </c>
      <c r="HF530" s="680" t="e">
        <f>#REF!</f>
        <v>#REF!</v>
      </c>
      <c r="HG530" s="680" t="e">
        <f>#REF!</f>
        <v>#REF!</v>
      </c>
      <c r="HH530" s="680" t="e">
        <f>#REF!</f>
        <v>#REF!</v>
      </c>
      <c r="HI530" s="680" t="e">
        <f>#REF!</f>
        <v>#REF!</v>
      </c>
      <c r="HJ530" s="680" t="e">
        <f>#REF!</f>
        <v>#REF!</v>
      </c>
      <c r="HK530" s="680" t="e">
        <f>SUM(#REF!)</f>
        <v>#REF!</v>
      </c>
      <c r="HL530" s="677" t="e">
        <f>#REF!</f>
        <v>#REF!</v>
      </c>
    </row>
    <row r="531" spans="211:220">
      <c r="HC531" s="678" t="e">
        <f>#REF!</f>
        <v>#REF!</v>
      </c>
      <c r="HD531" s="676" t="e">
        <f>#REF!</f>
        <v>#REF!</v>
      </c>
      <c r="HE531" s="680" t="e">
        <f>#REF!</f>
        <v>#REF!</v>
      </c>
      <c r="HF531" s="680" t="e">
        <f>#REF!</f>
        <v>#REF!</v>
      </c>
      <c r="HG531" s="680" t="e">
        <f>#REF!</f>
        <v>#REF!</v>
      </c>
      <c r="HH531" s="680" t="e">
        <f>#REF!</f>
        <v>#REF!</v>
      </c>
      <c r="HI531" s="680" t="e">
        <f>#REF!</f>
        <v>#REF!</v>
      </c>
      <c r="HJ531" s="680" t="e">
        <f>#REF!</f>
        <v>#REF!</v>
      </c>
      <c r="HK531" s="680" t="e">
        <f>SUM(#REF!)</f>
        <v>#REF!</v>
      </c>
      <c r="HL531" s="677" t="e">
        <f>#REF!</f>
        <v>#REF!</v>
      </c>
    </row>
    <row r="532" spans="211:220">
      <c r="HC532" s="678" t="e">
        <f>#REF!</f>
        <v>#REF!</v>
      </c>
      <c r="HD532" s="676" t="e">
        <f>#REF!</f>
        <v>#REF!</v>
      </c>
      <c r="HE532" s="680" t="e">
        <f>#REF!</f>
        <v>#REF!</v>
      </c>
      <c r="HF532" s="680" t="e">
        <f>#REF!</f>
        <v>#REF!</v>
      </c>
      <c r="HG532" s="680" t="e">
        <f>#REF!</f>
        <v>#REF!</v>
      </c>
      <c r="HH532" s="680" t="e">
        <f>#REF!</f>
        <v>#REF!</v>
      </c>
      <c r="HI532" s="680" t="e">
        <f>#REF!</f>
        <v>#REF!</v>
      </c>
      <c r="HJ532" s="680" t="e">
        <f>#REF!</f>
        <v>#REF!</v>
      </c>
      <c r="HK532" s="680" t="e">
        <f>SUM(#REF!)</f>
        <v>#REF!</v>
      </c>
      <c r="HL532" s="677" t="e">
        <f>#REF!</f>
        <v>#REF!</v>
      </c>
    </row>
    <row r="533" spans="211:220">
      <c r="HC533" s="678" t="e">
        <f>#REF!</f>
        <v>#REF!</v>
      </c>
      <c r="HD533" s="676" t="e">
        <f>#REF!</f>
        <v>#REF!</v>
      </c>
      <c r="HE533" s="680" t="e">
        <f>#REF!</f>
        <v>#REF!</v>
      </c>
      <c r="HF533" s="680" t="e">
        <f>#REF!</f>
        <v>#REF!</v>
      </c>
      <c r="HG533" s="680" t="e">
        <f>#REF!</f>
        <v>#REF!</v>
      </c>
      <c r="HH533" s="680" t="e">
        <f>#REF!</f>
        <v>#REF!</v>
      </c>
      <c r="HI533" s="680" t="e">
        <f>#REF!</f>
        <v>#REF!</v>
      </c>
      <c r="HJ533" s="680" t="e">
        <f>#REF!</f>
        <v>#REF!</v>
      </c>
      <c r="HK533" s="680" t="e">
        <f>SUM(#REF!)</f>
        <v>#REF!</v>
      </c>
      <c r="HL533" s="677" t="e">
        <f>#REF!</f>
        <v>#REF!</v>
      </c>
    </row>
    <row r="534" spans="211:220">
      <c r="HC534" s="678" t="e">
        <f>#REF!</f>
        <v>#REF!</v>
      </c>
      <c r="HD534" s="676" t="e">
        <f>#REF!</f>
        <v>#REF!</v>
      </c>
      <c r="HE534" s="680" t="e">
        <f>#REF!</f>
        <v>#REF!</v>
      </c>
      <c r="HF534" s="680" t="e">
        <f>#REF!</f>
        <v>#REF!</v>
      </c>
      <c r="HG534" s="680" t="e">
        <f>#REF!</f>
        <v>#REF!</v>
      </c>
      <c r="HH534" s="680" t="e">
        <f>#REF!</f>
        <v>#REF!</v>
      </c>
      <c r="HI534" s="680" t="e">
        <f>#REF!</f>
        <v>#REF!</v>
      </c>
      <c r="HJ534" s="680" t="e">
        <f>#REF!</f>
        <v>#REF!</v>
      </c>
      <c r="HK534" s="680" t="e">
        <f>SUM(#REF!)</f>
        <v>#REF!</v>
      </c>
      <c r="HL534" s="677" t="e">
        <f>#REF!</f>
        <v>#REF!</v>
      </c>
    </row>
    <row r="535" spans="211:220">
      <c r="HC535" s="678" t="e">
        <f>#REF!</f>
        <v>#REF!</v>
      </c>
      <c r="HD535" s="676" t="e">
        <f>#REF!</f>
        <v>#REF!</v>
      </c>
      <c r="HE535" s="680" t="e">
        <f>#REF!</f>
        <v>#REF!</v>
      </c>
      <c r="HF535" s="680" t="e">
        <f>#REF!</f>
        <v>#REF!</v>
      </c>
      <c r="HG535" s="680" t="e">
        <f>#REF!</f>
        <v>#REF!</v>
      </c>
      <c r="HH535" s="680" t="e">
        <f>#REF!</f>
        <v>#REF!</v>
      </c>
      <c r="HI535" s="680" t="e">
        <f>#REF!</f>
        <v>#REF!</v>
      </c>
      <c r="HJ535" s="680" t="e">
        <f>#REF!</f>
        <v>#REF!</v>
      </c>
      <c r="HK535" s="680" t="e">
        <f>SUM(#REF!)</f>
        <v>#REF!</v>
      </c>
      <c r="HL535" s="677" t="e">
        <f>#REF!</f>
        <v>#REF!</v>
      </c>
    </row>
    <row r="536" spans="211:220">
      <c r="HC536" s="678" t="e">
        <f>#REF!</f>
        <v>#REF!</v>
      </c>
      <c r="HD536" s="676" t="e">
        <f>#REF!</f>
        <v>#REF!</v>
      </c>
      <c r="HE536" s="680" t="e">
        <f>#REF!</f>
        <v>#REF!</v>
      </c>
      <c r="HF536" s="680" t="e">
        <f>#REF!</f>
        <v>#REF!</v>
      </c>
      <c r="HG536" s="680" t="e">
        <f>#REF!</f>
        <v>#REF!</v>
      </c>
      <c r="HH536" s="680" t="e">
        <f>#REF!</f>
        <v>#REF!</v>
      </c>
      <c r="HI536" s="680" t="e">
        <f>#REF!</f>
        <v>#REF!</v>
      </c>
      <c r="HJ536" s="680" t="e">
        <f>#REF!</f>
        <v>#REF!</v>
      </c>
      <c r="HK536" s="680" t="e">
        <f>SUM(#REF!)</f>
        <v>#REF!</v>
      </c>
      <c r="HL536" s="677" t="e">
        <f>#REF!</f>
        <v>#REF!</v>
      </c>
    </row>
    <row r="537" spans="211:220">
      <c r="HC537" s="678" t="e">
        <f>#REF!</f>
        <v>#REF!</v>
      </c>
      <c r="HD537" s="676" t="e">
        <f>#REF!</f>
        <v>#REF!</v>
      </c>
      <c r="HE537" s="680" t="e">
        <f>#REF!</f>
        <v>#REF!</v>
      </c>
      <c r="HF537" s="680" t="e">
        <f>#REF!</f>
        <v>#REF!</v>
      </c>
      <c r="HG537" s="680" t="e">
        <f>#REF!</f>
        <v>#REF!</v>
      </c>
      <c r="HH537" s="680" t="e">
        <f>#REF!</f>
        <v>#REF!</v>
      </c>
      <c r="HI537" s="680" t="e">
        <f>#REF!</f>
        <v>#REF!</v>
      </c>
      <c r="HJ537" s="680" t="e">
        <f>#REF!</f>
        <v>#REF!</v>
      </c>
      <c r="HK537" s="680" t="e">
        <f>SUM(#REF!)</f>
        <v>#REF!</v>
      </c>
      <c r="HL537" s="677" t="e">
        <f>#REF!</f>
        <v>#REF!</v>
      </c>
    </row>
    <row r="538" spans="211:220">
      <c r="HC538" s="678" t="e">
        <f>#REF!</f>
        <v>#REF!</v>
      </c>
      <c r="HD538" s="676" t="e">
        <f>#REF!</f>
        <v>#REF!</v>
      </c>
      <c r="HE538" s="680" t="e">
        <f>#REF!</f>
        <v>#REF!</v>
      </c>
      <c r="HF538" s="680" t="e">
        <f>#REF!</f>
        <v>#REF!</v>
      </c>
      <c r="HG538" s="680" t="e">
        <f>#REF!</f>
        <v>#REF!</v>
      </c>
      <c r="HH538" s="680" t="e">
        <f>#REF!</f>
        <v>#REF!</v>
      </c>
      <c r="HI538" s="680" t="e">
        <f>#REF!</f>
        <v>#REF!</v>
      </c>
      <c r="HJ538" s="680" t="e">
        <f>#REF!</f>
        <v>#REF!</v>
      </c>
      <c r="HK538" s="680" t="e">
        <f>SUM(#REF!)</f>
        <v>#REF!</v>
      </c>
      <c r="HL538" s="677" t="e">
        <f>#REF!</f>
        <v>#REF!</v>
      </c>
    </row>
    <row r="539" spans="211:220">
      <c r="HC539" s="678" t="e">
        <f>#REF!</f>
        <v>#REF!</v>
      </c>
      <c r="HD539" s="676" t="e">
        <f>#REF!</f>
        <v>#REF!</v>
      </c>
      <c r="HE539" s="680" t="e">
        <f>#REF!</f>
        <v>#REF!</v>
      </c>
      <c r="HF539" s="680" t="e">
        <f>#REF!</f>
        <v>#REF!</v>
      </c>
      <c r="HG539" s="680" t="e">
        <f>#REF!</f>
        <v>#REF!</v>
      </c>
      <c r="HH539" s="680" t="e">
        <f>#REF!</f>
        <v>#REF!</v>
      </c>
      <c r="HI539" s="680" t="e">
        <f>#REF!</f>
        <v>#REF!</v>
      </c>
      <c r="HJ539" s="680" t="e">
        <f>#REF!</f>
        <v>#REF!</v>
      </c>
      <c r="HK539" s="680" t="e">
        <f>SUM(#REF!)</f>
        <v>#REF!</v>
      </c>
      <c r="HL539" s="677" t="e">
        <f>#REF!</f>
        <v>#REF!</v>
      </c>
    </row>
    <row r="540" spans="211:220">
      <c r="HC540" s="678" t="e">
        <f>#REF!</f>
        <v>#REF!</v>
      </c>
      <c r="HD540" s="676" t="e">
        <f>#REF!</f>
        <v>#REF!</v>
      </c>
      <c r="HE540" s="680" t="e">
        <f>#REF!</f>
        <v>#REF!</v>
      </c>
      <c r="HF540" s="680" t="e">
        <f>#REF!</f>
        <v>#REF!</v>
      </c>
      <c r="HG540" s="680" t="e">
        <f>#REF!</f>
        <v>#REF!</v>
      </c>
      <c r="HH540" s="680" t="e">
        <f>#REF!</f>
        <v>#REF!</v>
      </c>
      <c r="HI540" s="680" t="e">
        <f>#REF!</f>
        <v>#REF!</v>
      </c>
      <c r="HJ540" s="680" t="e">
        <f>#REF!</f>
        <v>#REF!</v>
      </c>
      <c r="HK540" s="680" t="e">
        <f>SUM(#REF!)</f>
        <v>#REF!</v>
      </c>
      <c r="HL540" s="677" t="e">
        <f>#REF!</f>
        <v>#REF!</v>
      </c>
    </row>
    <row r="541" spans="211:220">
      <c r="HC541" s="678" t="e">
        <f>#REF!</f>
        <v>#REF!</v>
      </c>
      <c r="HD541" s="676" t="e">
        <f>#REF!</f>
        <v>#REF!</v>
      </c>
      <c r="HE541" s="680" t="e">
        <f>#REF!</f>
        <v>#REF!</v>
      </c>
      <c r="HF541" s="680" t="e">
        <f>#REF!</f>
        <v>#REF!</v>
      </c>
      <c r="HG541" s="680" t="e">
        <f>#REF!</f>
        <v>#REF!</v>
      </c>
      <c r="HH541" s="680" t="e">
        <f>#REF!</f>
        <v>#REF!</v>
      </c>
      <c r="HI541" s="680" t="e">
        <f>#REF!</f>
        <v>#REF!</v>
      </c>
      <c r="HJ541" s="680" t="e">
        <f>#REF!</f>
        <v>#REF!</v>
      </c>
      <c r="HK541" s="680" t="e">
        <f>SUM(#REF!)</f>
        <v>#REF!</v>
      </c>
      <c r="HL541" s="677" t="e">
        <f>#REF!</f>
        <v>#REF!</v>
      </c>
    </row>
    <row r="542" spans="211:220">
      <c r="HC542" s="678" t="e">
        <f>#REF!</f>
        <v>#REF!</v>
      </c>
      <c r="HD542" s="676" t="e">
        <f>#REF!</f>
        <v>#REF!</v>
      </c>
      <c r="HE542" s="680" t="e">
        <f>#REF!</f>
        <v>#REF!</v>
      </c>
      <c r="HF542" s="680" t="e">
        <f>#REF!</f>
        <v>#REF!</v>
      </c>
      <c r="HG542" s="680" t="e">
        <f>#REF!</f>
        <v>#REF!</v>
      </c>
      <c r="HH542" s="680" t="e">
        <f>#REF!</f>
        <v>#REF!</v>
      </c>
      <c r="HI542" s="680" t="e">
        <f>#REF!</f>
        <v>#REF!</v>
      </c>
      <c r="HJ542" s="680" t="e">
        <f>#REF!</f>
        <v>#REF!</v>
      </c>
      <c r="HK542" s="680" t="e">
        <f>SUM(#REF!)</f>
        <v>#REF!</v>
      </c>
      <c r="HL542" s="677" t="e">
        <f>#REF!</f>
        <v>#REF!</v>
      </c>
    </row>
    <row r="543" spans="211:220">
      <c r="HC543" s="678" t="e">
        <f>#REF!</f>
        <v>#REF!</v>
      </c>
      <c r="HD543" s="676" t="e">
        <f>#REF!</f>
        <v>#REF!</v>
      </c>
      <c r="HE543" s="680" t="e">
        <f>#REF!</f>
        <v>#REF!</v>
      </c>
      <c r="HF543" s="680" t="e">
        <f>#REF!</f>
        <v>#REF!</v>
      </c>
      <c r="HG543" s="680" t="e">
        <f>#REF!</f>
        <v>#REF!</v>
      </c>
      <c r="HH543" s="680" t="e">
        <f>#REF!</f>
        <v>#REF!</v>
      </c>
      <c r="HI543" s="680" t="e">
        <f>#REF!</f>
        <v>#REF!</v>
      </c>
      <c r="HJ543" s="680" t="e">
        <f>#REF!</f>
        <v>#REF!</v>
      </c>
      <c r="HK543" s="680" t="e">
        <f>SUM(#REF!)</f>
        <v>#REF!</v>
      </c>
      <c r="HL543" s="677" t="e">
        <f>#REF!</f>
        <v>#REF!</v>
      </c>
    </row>
    <row r="544" spans="211:220">
      <c r="HC544" s="678" t="e">
        <f>#REF!</f>
        <v>#REF!</v>
      </c>
      <c r="HD544" s="676" t="e">
        <f>#REF!</f>
        <v>#REF!</v>
      </c>
      <c r="HE544" s="680" t="e">
        <f>#REF!</f>
        <v>#REF!</v>
      </c>
      <c r="HF544" s="680" t="e">
        <f>#REF!</f>
        <v>#REF!</v>
      </c>
      <c r="HG544" s="680" t="e">
        <f>#REF!</f>
        <v>#REF!</v>
      </c>
      <c r="HH544" s="680" t="e">
        <f>#REF!</f>
        <v>#REF!</v>
      </c>
      <c r="HI544" s="680" t="e">
        <f>#REF!</f>
        <v>#REF!</v>
      </c>
      <c r="HJ544" s="680" t="e">
        <f>#REF!</f>
        <v>#REF!</v>
      </c>
      <c r="HK544" s="680" t="e">
        <f>SUM(#REF!)</f>
        <v>#REF!</v>
      </c>
      <c r="HL544" s="677" t="e">
        <f>#REF!</f>
        <v>#REF!</v>
      </c>
    </row>
    <row r="545" spans="211:220">
      <c r="HC545" s="678" t="e">
        <f>#REF!</f>
        <v>#REF!</v>
      </c>
      <c r="HD545" s="676" t="e">
        <f>#REF!</f>
        <v>#REF!</v>
      </c>
      <c r="HE545" s="680" t="e">
        <f>#REF!</f>
        <v>#REF!</v>
      </c>
      <c r="HF545" s="680" t="e">
        <f>#REF!</f>
        <v>#REF!</v>
      </c>
      <c r="HG545" s="680" t="e">
        <f>#REF!</f>
        <v>#REF!</v>
      </c>
      <c r="HH545" s="680" t="e">
        <f>#REF!</f>
        <v>#REF!</v>
      </c>
      <c r="HI545" s="680" t="e">
        <f>#REF!</f>
        <v>#REF!</v>
      </c>
      <c r="HJ545" s="680" t="e">
        <f>#REF!</f>
        <v>#REF!</v>
      </c>
      <c r="HK545" s="680" t="e">
        <f>SUM(#REF!)</f>
        <v>#REF!</v>
      </c>
      <c r="HL545" s="677" t="e">
        <f>#REF!</f>
        <v>#REF!</v>
      </c>
    </row>
    <row r="546" spans="211:220">
      <c r="HC546" s="678" t="e">
        <f>#REF!</f>
        <v>#REF!</v>
      </c>
      <c r="HD546" s="676" t="e">
        <f>#REF!</f>
        <v>#REF!</v>
      </c>
      <c r="HE546" s="680" t="e">
        <f>#REF!</f>
        <v>#REF!</v>
      </c>
      <c r="HF546" s="680" t="e">
        <f>#REF!</f>
        <v>#REF!</v>
      </c>
      <c r="HG546" s="680" t="e">
        <f>#REF!</f>
        <v>#REF!</v>
      </c>
      <c r="HH546" s="680" t="e">
        <f>#REF!</f>
        <v>#REF!</v>
      </c>
      <c r="HI546" s="680" t="e">
        <f>#REF!</f>
        <v>#REF!</v>
      </c>
      <c r="HJ546" s="680" t="e">
        <f>#REF!</f>
        <v>#REF!</v>
      </c>
      <c r="HK546" s="680" t="e">
        <f>SUM(#REF!)</f>
        <v>#REF!</v>
      </c>
      <c r="HL546" s="677" t="e">
        <f>#REF!</f>
        <v>#REF!</v>
      </c>
    </row>
    <row r="547" spans="211:220">
      <c r="HC547" s="678" t="e">
        <f>#REF!</f>
        <v>#REF!</v>
      </c>
      <c r="HD547" s="676" t="e">
        <f>#REF!</f>
        <v>#REF!</v>
      </c>
      <c r="HE547" s="680" t="e">
        <f>#REF!</f>
        <v>#REF!</v>
      </c>
      <c r="HF547" s="680" t="e">
        <f>#REF!</f>
        <v>#REF!</v>
      </c>
      <c r="HG547" s="680" t="e">
        <f>#REF!</f>
        <v>#REF!</v>
      </c>
      <c r="HH547" s="680" t="e">
        <f>#REF!</f>
        <v>#REF!</v>
      </c>
      <c r="HI547" s="680" t="e">
        <f>#REF!</f>
        <v>#REF!</v>
      </c>
      <c r="HJ547" s="680" t="e">
        <f>#REF!</f>
        <v>#REF!</v>
      </c>
      <c r="HK547" s="680" t="e">
        <f>SUM(#REF!)</f>
        <v>#REF!</v>
      </c>
      <c r="HL547" s="677" t="e">
        <f>#REF!</f>
        <v>#REF!</v>
      </c>
    </row>
    <row r="548" spans="211:220">
      <c r="HC548" s="678" t="e">
        <f>#REF!</f>
        <v>#REF!</v>
      </c>
      <c r="HD548" s="676" t="e">
        <f>#REF!</f>
        <v>#REF!</v>
      </c>
      <c r="HE548" s="680" t="e">
        <f>#REF!</f>
        <v>#REF!</v>
      </c>
      <c r="HF548" s="680" t="e">
        <f>#REF!</f>
        <v>#REF!</v>
      </c>
      <c r="HG548" s="680" t="e">
        <f>#REF!</f>
        <v>#REF!</v>
      </c>
      <c r="HH548" s="680" t="e">
        <f>#REF!</f>
        <v>#REF!</v>
      </c>
      <c r="HI548" s="680" t="e">
        <f>#REF!</f>
        <v>#REF!</v>
      </c>
      <c r="HJ548" s="680" t="e">
        <f>#REF!</f>
        <v>#REF!</v>
      </c>
      <c r="HK548" s="680" t="e">
        <f>SUM(#REF!)</f>
        <v>#REF!</v>
      </c>
      <c r="HL548" s="677" t="e">
        <f>#REF!</f>
        <v>#REF!</v>
      </c>
    </row>
    <row r="549" spans="211:220">
      <c r="HC549" s="678" t="e">
        <f>#REF!</f>
        <v>#REF!</v>
      </c>
      <c r="HD549" s="676" t="e">
        <f>#REF!</f>
        <v>#REF!</v>
      </c>
      <c r="HE549" s="680" t="e">
        <f>#REF!</f>
        <v>#REF!</v>
      </c>
      <c r="HF549" s="680" t="e">
        <f>#REF!</f>
        <v>#REF!</v>
      </c>
      <c r="HG549" s="680" t="e">
        <f>#REF!</f>
        <v>#REF!</v>
      </c>
      <c r="HH549" s="680" t="e">
        <f>#REF!</f>
        <v>#REF!</v>
      </c>
      <c r="HI549" s="680" t="e">
        <f>#REF!</f>
        <v>#REF!</v>
      </c>
      <c r="HJ549" s="680" t="e">
        <f>#REF!</f>
        <v>#REF!</v>
      </c>
      <c r="HK549" s="680" t="e">
        <f>SUM(#REF!)</f>
        <v>#REF!</v>
      </c>
      <c r="HL549" s="677" t="e">
        <f>#REF!</f>
        <v>#REF!</v>
      </c>
    </row>
    <row r="550" spans="211:220">
      <c r="HC550" s="678" t="e">
        <f>#REF!</f>
        <v>#REF!</v>
      </c>
      <c r="HD550" s="676" t="e">
        <f>#REF!</f>
        <v>#REF!</v>
      </c>
      <c r="HE550" s="680" t="e">
        <f>#REF!</f>
        <v>#REF!</v>
      </c>
      <c r="HF550" s="680" t="e">
        <f>#REF!</f>
        <v>#REF!</v>
      </c>
      <c r="HG550" s="680" t="e">
        <f>#REF!</f>
        <v>#REF!</v>
      </c>
      <c r="HH550" s="680" t="e">
        <f>#REF!</f>
        <v>#REF!</v>
      </c>
      <c r="HI550" s="680" t="e">
        <f>#REF!</f>
        <v>#REF!</v>
      </c>
      <c r="HJ550" s="680" t="e">
        <f>#REF!</f>
        <v>#REF!</v>
      </c>
      <c r="HK550" s="680" t="e">
        <f>SUM(#REF!)</f>
        <v>#REF!</v>
      </c>
      <c r="HL550" s="677" t="e">
        <f>#REF!</f>
        <v>#REF!</v>
      </c>
    </row>
    <row r="551" spans="211:220">
      <c r="HC551" s="678" t="e">
        <f>#REF!</f>
        <v>#REF!</v>
      </c>
      <c r="HD551" s="676" t="e">
        <f>#REF!</f>
        <v>#REF!</v>
      </c>
      <c r="HE551" s="680" t="e">
        <f>#REF!</f>
        <v>#REF!</v>
      </c>
      <c r="HF551" s="680" t="e">
        <f>#REF!</f>
        <v>#REF!</v>
      </c>
      <c r="HG551" s="680" t="e">
        <f>#REF!</f>
        <v>#REF!</v>
      </c>
      <c r="HH551" s="680" t="e">
        <f>#REF!</f>
        <v>#REF!</v>
      </c>
      <c r="HI551" s="680" t="e">
        <f>#REF!</f>
        <v>#REF!</v>
      </c>
      <c r="HJ551" s="680" t="e">
        <f>#REF!</f>
        <v>#REF!</v>
      </c>
      <c r="HK551" s="680" t="e">
        <f>SUM(#REF!)</f>
        <v>#REF!</v>
      </c>
      <c r="HL551" s="677" t="e">
        <f>#REF!</f>
        <v>#REF!</v>
      </c>
    </row>
    <row r="552" spans="211:220">
      <c r="HC552" s="678" t="e">
        <f>#REF!</f>
        <v>#REF!</v>
      </c>
      <c r="HD552" s="676" t="e">
        <f>#REF!</f>
        <v>#REF!</v>
      </c>
      <c r="HE552" s="680" t="e">
        <f>#REF!</f>
        <v>#REF!</v>
      </c>
      <c r="HF552" s="680" t="e">
        <f>#REF!</f>
        <v>#REF!</v>
      </c>
      <c r="HG552" s="680" t="e">
        <f>#REF!</f>
        <v>#REF!</v>
      </c>
      <c r="HH552" s="680" t="e">
        <f>#REF!</f>
        <v>#REF!</v>
      </c>
      <c r="HI552" s="680" t="e">
        <f>#REF!</f>
        <v>#REF!</v>
      </c>
      <c r="HJ552" s="680" t="e">
        <f>#REF!</f>
        <v>#REF!</v>
      </c>
      <c r="HK552" s="680" t="e">
        <f>SUM(#REF!)</f>
        <v>#REF!</v>
      </c>
      <c r="HL552" s="677" t="e">
        <f>#REF!</f>
        <v>#REF!</v>
      </c>
    </row>
    <row r="553" spans="211:220">
      <c r="HC553" s="678" t="e">
        <f>#REF!</f>
        <v>#REF!</v>
      </c>
      <c r="HD553" s="676" t="e">
        <f>#REF!</f>
        <v>#REF!</v>
      </c>
      <c r="HE553" s="680" t="e">
        <f>#REF!</f>
        <v>#REF!</v>
      </c>
      <c r="HF553" s="680" t="e">
        <f>#REF!</f>
        <v>#REF!</v>
      </c>
      <c r="HG553" s="680" t="e">
        <f>#REF!</f>
        <v>#REF!</v>
      </c>
      <c r="HH553" s="680" t="e">
        <f>#REF!</f>
        <v>#REF!</v>
      </c>
      <c r="HI553" s="680" t="e">
        <f>#REF!</f>
        <v>#REF!</v>
      </c>
      <c r="HJ553" s="680" t="e">
        <f>#REF!</f>
        <v>#REF!</v>
      </c>
      <c r="HK553" s="680" t="e">
        <f>SUM(#REF!)</f>
        <v>#REF!</v>
      </c>
      <c r="HL553" s="677" t="e">
        <f>#REF!</f>
        <v>#REF!</v>
      </c>
    </row>
    <row r="554" spans="211:220">
      <c r="HC554" s="678" t="e">
        <f>#REF!</f>
        <v>#REF!</v>
      </c>
      <c r="HD554" s="676" t="e">
        <f>#REF!</f>
        <v>#REF!</v>
      </c>
      <c r="HE554" s="680" t="e">
        <f>#REF!</f>
        <v>#REF!</v>
      </c>
      <c r="HF554" s="680" t="e">
        <f>#REF!</f>
        <v>#REF!</v>
      </c>
      <c r="HG554" s="680" t="e">
        <f>#REF!</f>
        <v>#REF!</v>
      </c>
      <c r="HH554" s="680" t="e">
        <f>#REF!</f>
        <v>#REF!</v>
      </c>
      <c r="HI554" s="680" t="e">
        <f>#REF!</f>
        <v>#REF!</v>
      </c>
      <c r="HJ554" s="680" t="e">
        <f>#REF!</f>
        <v>#REF!</v>
      </c>
      <c r="HK554" s="680" t="e">
        <f>SUM(#REF!)</f>
        <v>#REF!</v>
      </c>
      <c r="HL554" s="677" t="e">
        <f>#REF!</f>
        <v>#REF!</v>
      </c>
    </row>
    <row r="555" spans="211:220">
      <c r="HC555" s="678" t="e">
        <f>#REF!</f>
        <v>#REF!</v>
      </c>
      <c r="HD555" s="676" t="e">
        <f>#REF!</f>
        <v>#REF!</v>
      </c>
      <c r="HE555" s="680" t="e">
        <f>#REF!</f>
        <v>#REF!</v>
      </c>
      <c r="HF555" s="680" t="e">
        <f>#REF!</f>
        <v>#REF!</v>
      </c>
      <c r="HG555" s="680" t="e">
        <f>#REF!</f>
        <v>#REF!</v>
      </c>
      <c r="HH555" s="680" t="e">
        <f>#REF!</f>
        <v>#REF!</v>
      </c>
      <c r="HI555" s="680" t="e">
        <f>#REF!</f>
        <v>#REF!</v>
      </c>
      <c r="HJ555" s="680" t="e">
        <f>#REF!</f>
        <v>#REF!</v>
      </c>
      <c r="HK555" s="680" t="e">
        <f>SUM(#REF!)</f>
        <v>#REF!</v>
      </c>
      <c r="HL555" s="677" t="e">
        <f>#REF!</f>
        <v>#REF!</v>
      </c>
    </row>
    <row r="556" spans="211:220">
      <c r="HC556" s="678" t="e">
        <f>#REF!</f>
        <v>#REF!</v>
      </c>
      <c r="HD556" s="676" t="e">
        <f>#REF!</f>
        <v>#REF!</v>
      </c>
      <c r="HE556" s="680" t="e">
        <f>#REF!</f>
        <v>#REF!</v>
      </c>
      <c r="HF556" s="680" t="e">
        <f>#REF!</f>
        <v>#REF!</v>
      </c>
      <c r="HG556" s="680" t="e">
        <f>#REF!</f>
        <v>#REF!</v>
      </c>
      <c r="HH556" s="680" t="e">
        <f>#REF!</f>
        <v>#REF!</v>
      </c>
      <c r="HI556" s="680" t="e">
        <f>#REF!</f>
        <v>#REF!</v>
      </c>
      <c r="HJ556" s="680" t="e">
        <f>#REF!</f>
        <v>#REF!</v>
      </c>
      <c r="HK556" s="680" t="e">
        <f>SUM(#REF!)</f>
        <v>#REF!</v>
      </c>
      <c r="HL556" s="677" t="e">
        <f>#REF!</f>
        <v>#REF!</v>
      </c>
    </row>
    <row r="557" spans="211:220">
      <c r="HC557" s="678" t="e">
        <f>#REF!</f>
        <v>#REF!</v>
      </c>
      <c r="HD557" s="676" t="e">
        <f>#REF!</f>
        <v>#REF!</v>
      </c>
      <c r="HE557" s="680" t="e">
        <f>#REF!</f>
        <v>#REF!</v>
      </c>
      <c r="HF557" s="680" t="e">
        <f>#REF!</f>
        <v>#REF!</v>
      </c>
      <c r="HG557" s="680" t="e">
        <f>#REF!</f>
        <v>#REF!</v>
      </c>
      <c r="HH557" s="680" t="e">
        <f>#REF!</f>
        <v>#REF!</v>
      </c>
      <c r="HI557" s="680" t="e">
        <f>#REF!</f>
        <v>#REF!</v>
      </c>
      <c r="HJ557" s="680" t="e">
        <f>#REF!</f>
        <v>#REF!</v>
      </c>
      <c r="HK557" s="680" t="e">
        <f>SUM(#REF!)</f>
        <v>#REF!</v>
      </c>
      <c r="HL557" s="677" t="e">
        <f>#REF!</f>
        <v>#REF!</v>
      </c>
    </row>
    <row r="558" spans="211:220">
      <c r="HC558" s="678" t="e">
        <f>#REF!</f>
        <v>#REF!</v>
      </c>
      <c r="HD558" s="676" t="e">
        <f>#REF!</f>
        <v>#REF!</v>
      </c>
      <c r="HE558" s="680" t="e">
        <f>#REF!</f>
        <v>#REF!</v>
      </c>
      <c r="HF558" s="680" t="e">
        <f>#REF!</f>
        <v>#REF!</v>
      </c>
      <c r="HG558" s="680" t="e">
        <f>#REF!</f>
        <v>#REF!</v>
      </c>
      <c r="HH558" s="680" t="e">
        <f>#REF!</f>
        <v>#REF!</v>
      </c>
      <c r="HI558" s="680" t="e">
        <f>#REF!</f>
        <v>#REF!</v>
      </c>
      <c r="HJ558" s="680" t="e">
        <f>#REF!</f>
        <v>#REF!</v>
      </c>
      <c r="HK558" s="680" t="e">
        <f>SUM(#REF!)</f>
        <v>#REF!</v>
      </c>
      <c r="HL558" s="677" t="e">
        <f>#REF!</f>
        <v>#REF!</v>
      </c>
    </row>
    <row r="559" spans="211:220">
      <c r="HC559" s="678" t="e">
        <f>#REF!</f>
        <v>#REF!</v>
      </c>
      <c r="HD559" s="676" t="e">
        <f>#REF!</f>
        <v>#REF!</v>
      </c>
      <c r="HE559" s="680" t="e">
        <f>#REF!</f>
        <v>#REF!</v>
      </c>
      <c r="HF559" s="680" t="e">
        <f>#REF!</f>
        <v>#REF!</v>
      </c>
      <c r="HG559" s="680" t="e">
        <f>#REF!</f>
        <v>#REF!</v>
      </c>
      <c r="HH559" s="680" t="e">
        <f>#REF!</f>
        <v>#REF!</v>
      </c>
      <c r="HI559" s="680" t="e">
        <f>#REF!</f>
        <v>#REF!</v>
      </c>
      <c r="HJ559" s="680" t="e">
        <f>#REF!</f>
        <v>#REF!</v>
      </c>
      <c r="HK559" s="680" t="e">
        <f>SUM(#REF!)</f>
        <v>#REF!</v>
      </c>
      <c r="HL559" s="677" t="e">
        <f>#REF!</f>
        <v>#REF!</v>
      </c>
    </row>
    <row r="560" spans="211:220">
      <c r="HC560" s="678" t="e">
        <f>#REF!</f>
        <v>#REF!</v>
      </c>
      <c r="HD560" s="676" t="e">
        <f>#REF!</f>
        <v>#REF!</v>
      </c>
      <c r="HE560" s="680" t="e">
        <f>#REF!</f>
        <v>#REF!</v>
      </c>
      <c r="HF560" s="680" t="e">
        <f>#REF!</f>
        <v>#REF!</v>
      </c>
      <c r="HG560" s="680" t="e">
        <f>#REF!</f>
        <v>#REF!</v>
      </c>
      <c r="HH560" s="680" t="e">
        <f>#REF!</f>
        <v>#REF!</v>
      </c>
      <c r="HI560" s="680" t="e">
        <f>#REF!</f>
        <v>#REF!</v>
      </c>
      <c r="HJ560" s="680" t="e">
        <f>#REF!</f>
        <v>#REF!</v>
      </c>
      <c r="HK560" s="680" t="e">
        <f>SUM(#REF!)</f>
        <v>#REF!</v>
      </c>
      <c r="HL560" s="677" t="e">
        <f>#REF!</f>
        <v>#REF!</v>
      </c>
    </row>
    <row r="561" spans="211:220">
      <c r="HC561" s="678" t="e">
        <f>#REF!</f>
        <v>#REF!</v>
      </c>
      <c r="HD561" s="676" t="e">
        <f>#REF!</f>
        <v>#REF!</v>
      </c>
      <c r="HE561" s="680" t="e">
        <f>#REF!</f>
        <v>#REF!</v>
      </c>
      <c r="HF561" s="680" t="e">
        <f>#REF!</f>
        <v>#REF!</v>
      </c>
      <c r="HG561" s="680" t="e">
        <f>#REF!</f>
        <v>#REF!</v>
      </c>
      <c r="HH561" s="680" t="e">
        <f>#REF!</f>
        <v>#REF!</v>
      </c>
      <c r="HI561" s="680" t="e">
        <f>#REF!</f>
        <v>#REF!</v>
      </c>
      <c r="HJ561" s="680" t="e">
        <f>#REF!</f>
        <v>#REF!</v>
      </c>
      <c r="HK561" s="680" t="e">
        <f>SUM(#REF!)</f>
        <v>#REF!</v>
      </c>
      <c r="HL561" s="677" t="e">
        <f>#REF!</f>
        <v>#REF!</v>
      </c>
    </row>
    <row r="562" spans="211:220">
      <c r="HC562" s="678" t="e">
        <f>#REF!</f>
        <v>#REF!</v>
      </c>
      <c r="HD562" s="676" t="e">
        <f>#REF!</f>
        <v>#REF!</v>
      </c>
      <c r="HE562" s="680" t="e">
        <f>#REF!</f>
        <v>#REF!</v>
      </c>
      <c r="HF562" s="680" t="e">
        <f>#REF!</f>
        <v>#REF!</v>
      </c>
      <c r="HG562" s="680" t="e">
        <f>#REF!</f>
        <v>#REF!</v>
      </c>
      <c r="HH562" s="680" t="e">
        <f>#REF!</f>
        <v>#REF!</v>
      </c>
      <c r="HI562" s="680" t="e">
        <f>#REF!</f>
        <v>#REF!</v>
      </c>
      <c r="HJ562" s="680" t="e">
        <f>#REF!</f>
        <v>#REF!</v>
      </c>
      <c r="HK562" s="680" t="e">
        <f>SUM(#REF!)</f>
        <v>#REF!</v>
      </c>
      <c r="HL562" s="677" t="e">
        <f>#REF!</f>
        <v>#REF!</v>
      </c>
    </row>
    <row r="563" spans="211:220">
      <c r="HC563" s="678" t="e">
        <f>#REF!</f>
        <v>#REF!</v>
      </c>
      <c r="HD563" s="676" t="e">
        <f>#REF!</f>
        <v>#REF!</v>
      </c>
      <c r="HE563" s="680" t="e">
        <f>#REF!</f>
        <v>#REF!</v>
      </c>
      <c r="HF563" s="680" t="e">
        <f>#REF!</f>
        <v>#REF!</v>
      </c>
      <c r="HG563" s="680" t="e">
        <f>#REF!</f>
        <v>#REF!</v>
      </c>
      <c r="HH563" s="680" t="e">
        <f>#REF!</f>
        <v>#REF!</v>
      </c>
      <c r="HI563" s="680" t="e">
        <f>#REF!</f>
        <v>#REF!</v>
      </c>
      <c r="HJ563" s="680" t="e">
        <f>#REF!</f>
        <v>#REF!</v>
      </c>
      <c r="HK563" s="680" t="e">
        <f>SUM(#REF!)</f>
        <v>#REF!</v>
      </c>
      <c r="HL563" s="677" t="e">
        <f>#REF!</f>
        <v>#REF!</v>
      </c>
    </row>
    <row r="564" spans="211:220">
      <c r="HC564" s="678" t="e">
        <f>#REF!</f>
        <v>#REF!</v>
      </c>
      <c r="HD564" s="676" t="e">
        <f>#REF!</f>
        <v>#REF!</v>
      </c>
      <c r="HE564" s="680" t="e">
        <f>#REF!</f>
        <v>#REF!</v>
      </c>
      <c r="HF564" s="680" t="e">
        <f>#REF!</f>
        <v>#REF!</v>
      </c>
      <c r="HG564" s="680" t="e">
        <f>#REF!</f>
        <v>#REF!</v>
      </c>
      <c r="HH564" s="680" t="e">
        <f>#REF!</f>
        <v>#REF!</v>
      </c>
      <c r="HI564" s="680" t="e">
        <f>#REF!</f>
        <v>#REF!</v>
      </c>
      <c r="HJ564" s="680" t="e">
        <f>#REF!</f>
        <v>#REF!</v>
      </c>
      <c r="HK564" s="680" t="e">
        <f>SUM(#REF!)</f>
        <v>#REF!</v>
      </c>
      <c r="HL564" s="677" t="e">
        <f>#REF!</f>
        <v>#REF!</v>
      </c>
    </row>
    <row r="565" spans="211:220">
      <c r="HC565" s="678" t="e">
        <f>#REF!</f>
        <v>#REF!</v>
      </c>
      <c r="HD565" s="676" t="e">
        <f>#REF!</f>
        <v>#REF!</v>
      </c>
      <c r="HE565" s="680" t="e">
        <f>#REF!</f>
        <v>#REF!</v>
      </c>
      <c r="HF565" s="680" t="e">
        <f>#REF!</f>
        <v>#REF!</v>
      </c>
      <c r="HG565" s="680" t="e">
        <f>#REF!</f>
        <v>#REF!</v>
      </c>
      <c r="HH565" s="680" t="e">
        <f>#REF!</f>
        <v>#REF!</v>
      </c>
      <c r="HI565" s="680" t="e">
        <f>#REF!</f>
        <v>#REF!</v>
      </c>
      <c r="HJ565" s="680" t="e">
        <f>#REF!</f>
        <v>#REF!</v>
      </c>
      <c r="HK565" s="680" t="e">
        <f>SUM(#REF!)</f>
        <v>#REF!</v>
      </c>
      <c r="HL565" s="677" t="e">
        <f>#REF!</f>
        <v>#REF!</v>
      </c>
    </row>
    <row r="566" spans="211:220">
      <c r="HC566" s="678" t="e">
        <f>#REF!</f>
        <v>#REF!</v>
      </c>
      <c r="HD566" s="676" t="e">
        <f>#REF!</f>
        <v>#REF!</v>
      </c>
      <c r="HE566" s="680" t="e">
        <f>#REF!</f>
        <v>#REF!</v>
      </c>
      <c r="HF566" s="680" t="e">
        <f>#REF!</f>
        <v>#REF!</v>
      </c>
      <c r="HG566" s="680" t="e">
        <f>#REF!</f>
        <v>#REF!</v>
      </c>
      <c r="HH566" s="680" t="e">
        <f>#REF!</f>
        <v>#REF!</v>
      </c>
      <c r="HI566" s="680" t="e">
        <f>#REF!</f>
        <v>#REF!</v>
      </c>
      <c r="HJ566" s="680" t="e">
        <f>#REF!</f>
        <v>#REF!</v>
      </c>
      <c r="HK566" s="680" t="e">
        <f>SUM(#REF!)</f>
        <v>#REF!</v>
      </c>
      <c r="HL566" s="677" t="e">
        <f>#REF!</f>
        <v>#REF!</v>
      </c>
    </row>
    <row r="567" spans="211:220">
      <c r="HC567" s="678" t="e">
        <f>#REF!</f>
        <v>#REF!</v>
      </c>
      <c r="HD567" s="676" t="e">
        <f>#REF!</f>
        <v>#REF!</v>
      </c>
      <c r="HE567" s="680" t="e">
        <f>#REF!</f>
        <v>#REF!</v>
      </c>
      <c r="HF567" s="680" t="e">
        <f>#REF!</f>
        <v>#REF!</v>
      </c>
      <c r="HG567" s="680" t="e">
        <f>#REF!</f>
        <v>#REF!</v>
      </c>
      <c r="HH567" s="680" t="e">
        <f>#REF!</f>
        <v>#REF!</v>
      </c>
      <c r="HI567" s="680" t="e">
        <f>#REF!</f>
        <v>#REF!</v>
      </c>
      <c r="HJ567" s="680" t="e">
        <f>#REF!</f>
        <v>#REF!</v>
      </c>
      <c r="HK567" s="680" t="e">
        <f>SUM(#REF!)</f>
        <v>#REF!</v>
      </c>
      <c r="HL567" s="677" t="e">
        <f>#REF!</f>
        <v>#REF!</v>
      </c>
    </row>
    <row r="568" spans="211:220">
      <c r="HC568" s="678" t="e">
        <f>#REF!</f>
        <v>#REF!</v>
      </c>
      <c r="HD568" s="676" t="e">
        <f>#REF!</f>
        <v>#REF!</v>
      </c>
      <c r="HE568" s="680" t="e">
        <f>#REF!</f>
        <v>#REF!</v>
      </c>
      <c r="HF568" s="680" t="e">
        <f>#REF!</f>
        <v>#REF!</v>
      </c>
      <c r="HG568" s="680" t="e">
        <f>#REF!</f>
        <v>#REF!</v>
      </c>
      <c r="HH568" s="680" t="e">
        <f>#REF!</f>
        <v>#REF!</v>
      </c>
      <c r="HI568" s="680" t="e">
        <f>#REF!</f>
        <v>#REF!</v>
      </c>
      <c r="HJ568" s="680" t="e">
        <f>#REF!</f>
        <v>#REF!</v>
      </c>
      <c r="HK568" s="680" t="e">
        <f>SUM(#REF!)</f>
        <v>#REF!</v>
      </c>
      <c r="HL568" s="677" t="e">
        <f>#REF!</f>
        <v>#REF!</v>
      </c>
    </row>
    <row r="569" spans="211:220">
      <c r="HC569" s="678" t="e">
        <f>#REF!</f>
        <v>#REF!</v>
      </c>
      <c r="HD569" s="676" t="e">
        <f>#REF!</f>
        <v>#REF!</v>
      </c>
      <c r="HE569" s="680" t="e">
        <f>#REF!</f>
        <v>#REF!</v>
      </c>
      <c r="HF569" s="680" t="e">
        <f>#REF!</f>
        <v>#REF!</v>
      </c>
      <c r="HG569" s="680" t="e">
        <f>#REF!</f>
        <v>#REF!</v>
      </c>
      <c r="HH569" s="680" t="e">
        <f>#REF!</f>
        <v>#REF!</v>
      </c>
      <c r="HI569" s="680" t="e">
        <f>#REF!</f>
        <v>#REF!</v>
      </c>
      <c r="HJ569" s="680" t="e">
        <f>#REF!</f>
        <v>#REF!</v>
      </c>
      <c r="HK569" s="680" t="e">
        <f>SUM(#REF!)</f>
        <v>#REF!</v>
      </c>
      <c r="HL569" s="677" t="e">
        <f>#REF!</f>
        <v>#REF!</v>
      </c>
    </row>
    <row r="570" spans="211:220">
      <c r="HC570" s="678" t="e">
        <f>#REF!</f>
        <v>#REF!</v>
      </c>
      <c r="HD570" s="676" t="e">
        <f>#REF!</f>
        <v>#REF!</v>
      </c>
      <c r="HE570" s="680" t="e">
        <f>#REF!</f>
        <v>#REF!</v>
      </c>
      <c r="HF570" s="680" t="e">
        <f>#REF!</f>
        <v>#REF!</v>
      </c>
      <c r="HG570" s="680" t="e">
        <f>#REF!</f>
        <v>#REF!</v>
      </c>
      <c r="HH570" s="680" t="e">
        <f>#REF!</f>
        <v>#REF!</v>
      </c>
      <c r="HI570" s="680" t="e">
        <f>#REF!</f>
        <v>#REF!</v>
      </c>
      <c r="HJ570" s="680" t="e">
        <f>#REF!</f>
        <v>#REF!</v>
      </c>
      <c r="HK570" s="680" t="e">
        <f>SUM(#REF!)</f>
        <v>#REF!</v>
      </c>
      <c r="HL570" s="677" t="e">
        <f>#REF!</f>
        <v>#REF!</v>
      </c>
    </row>
    <row r="571" spans="211:220">
      <c r="HC571" s="678" t="e">
        <f>#REF!</f>
        <v>#REF!</v>
      </c>
      <c r="HD571" s="676" t="e">
        <f>#REF!</f>
        <v>#REF!</v>
      </c>
      <c r="HE571" s="680" t="e">
        <f>#REF!</f>
        <v>#REF!</v>
      </c>
      <c r="HF571" s="680" t="e">
        <f>#REF!</f>
        <v>#REF!</v>
      </c>
      <c r="HG571" s="680" t="e">
        <f>#REF!</f>
        <v>#REF!</v>
      </c>
      <c r="HH571" s="680" t="e">
        <f>#REF!</f>
        <v>#REF!</v>
      </c>
      <c r="HI571" s="680" t="e">
        <f>#REF!</f>
        <v>#REF!</v>
      </c>
      <c r="HJ571" s="680" t="e">
        <f>#REF!</f>
        <v>#REF!</v>
      </c>
      <c r="HK571" s="680" t="e">
        <f>SUM(#REF!)</f>
        <v>#REF!</v>
      </c>
      <c r="HL571" s="677" t="e">
        <f>#REF!</f>
        <v>#REF!</v>
      </c>
    </row>
    <row r="572" spans="211:220">
      <c r="HC572" s="678" t="e">
        <f>#REF!</f>
        <v>#REF!</v>
      </c>
      <c r="HD572" s="676" t="e">
        <f>#REF!</f>
        <v>#REF!</v>
      </c>
      <c r="HE572" s="680" t="e">
        <f>#REF!</f>
        <v>#REF!</v>
      </c>
      <c r="HF572" s="680" t="e">
        <f>#REF!</f>
        <v>#REF!</v>
      </c>
      <c r="HG572" s="680" t="e">
        <f>#REF!</f>
        <v>#REF!</v>
      </c>
      <c r="HH572" s="680" t="e">
        <f>#REF!</f>
        <v>#REF!</v>
      </c>
      <c r="HI572" s="680" t="e">
        <f>#REF!</f>
        <v>#REF!</v>
      </c>
      <c r="HJ572" s="680" t="e">
        <f>#REF!</f>
        <v>#REF!</v>
      </c>
      <c r="HK572" s="680" t="e">
        <f>SUM(#REF!)</f>
        <v>#REF!</v>
      </c>
      <c r="HL572" s="677" t="e">
        <f>#REF!</f>
        <v>#REF!</v>
      </c>
    </row>
    <row r="573" spans="211:220">
      <c r="HC573" s="678" t="e">
        <f>#REF!</f>
        <v>#REF!</v>
      </c>
      <c r="HD573" s="676" t="e">
        <f>#REF!</f>
        <v>#REF!</v>
      </c>
      <c r="HE573" s="680" t="e">
        <f>#REF!</f>
        <v>#REF!</v>
      </c>
      <c r="HF573" s="680" t="e">
        <f>#REF!</f>
        <v>#REF!</v>
      </c>
      <c r="HG573" s="680" t="e">
        <f>#REF!</f>
        <v>#REF!</v>
      </c>
      <c r="HH573" s="680" t="e">
        <f>#REF!</f>
        <v>#REF!</v>
      </c>
      <c r="HI573" s="680" t="e">
        <f>#REF!</f>
        <v>#REF!</v>
      </c>
      <c r="HJ573" s="680" t="e">
        <f>#REF!</f>
        <v>#REF!</v>
      </c>
      <c r="HK573" s="680" t="e">
        <f>SUM(#REF!)</f>
        <v>#REF!</v>
      </c>
      <c r="HL573" s="677" t="e">
        <f>#REF!</f>
        <v>#REF!</v>
      </c>
    </row>
    <row r="574" spans="211:220">
      <c r="HC574" s="678" t="e">
        <f>#REF!</f>
        <v>#REF!</v>
      </c>
      <c r="HD574" s="676" t="e">
        <f>#REF!</f>
        <v>#REF!</v>
      </c>
      <c r="HE574" s="680" t="e">
        <f>#REF!</f>
        <v>#REF!</v>
      </c>
      <c r="HF574" s="680" t="e">
        <f>#REF!</f>
        <v>#REF!</v>
      </c>
      <c r="HG574" s="680" t="e">
        <f>#REF!</f>
        <v>#REF!</v>
      </c>
      <c r="HH574" s="680" t="e">
        <f>#REF!</f>
        <v>#REF!</v>
      </c>
      <c r="HI574" s="680" t="e">
        <f>#REF!</f>
        <v>#REF!</v>
      </c>
      <c r="HJ574" s="680" t="e">
        <f>#REF!</f>
        <v>#REF!</v>
      </c>
      <c r="HK574" s="680" t="e">
        <f>SUM(#REF!)</f>
        <v>#REF!</v>
      </c>
      <c r="HL574" s="677" t="e">
        <f>#REF!</f>
        <v>#REF!</v>
      </c>
    </row>
    <row r="575" spans="211:220">
      <c r="HC575" s="678" t="e">
        <f>#REF!</f>
        <v>#REF!</v>
      </c>
      <c r="HD575" s="676" t="e">
        <f>#REF!</f>
        <v>#REF!</v>
      </c>
      <c r="HE575" s="680" t="e">
        <f>#REF!</f>
        <v>#REF!</v>
      </c>
      <c r="HF575" s="680" t="e">
        <f>#REF!</f>
        <v>#REF!</v>
      </c>
      <c r="HG575" s="680" t="e">
        <f>#REF!</f>
        <v>#REF!</v>
      </c>
      <c r="HH575" s="680" t="e">
        <f>#REF!</f>
        <v>#REF!</v>
      </c>
      <c r="HI575" s="680" t="e">
        <f>#REF!</f>
        <v>#REF!</v>
      </c>
      <c r="HJ575" s="680" t="e">
        <f>#REF!</f>
        <v>#REF!</v>
      </c>
      <c r="HK575" s="680" t="e">
        <f>SUM(#REF!)</f>
        <v>#REF!</v>
      </c>
      <c r="HL575" s="677" t="e">
        <f>#REF!</f>
        <v>#REF!</v>
      </c>
    </row>
    <row r="576" spans="211:220">
      <c r="HC576" s="678" t="e">
        <f>#REF!</f>
        <v>#REF!</v>
      </c>
      <c r="HD576" s="676" t="e">
        <f>#REF!</f>
        <v>#REF!</v>
      </c>
      <c r="HE576" s="680" t="e">
        <f>#REF!</f>
        <v>#REF!</v>
      </c>
      <c r="HF576" s="680" t="e">
        <f>#REF!</f>
        <v>#REF!</v>
      </c>
      <c r="HG576" s="680" t="e">
        <f>#REF!</f>
        <v>#REF!</v>
      </c>
      <c r="HH576" s="680" t="e">
        <f>#REF!</f>
        <v>#REF!</v>
      </c>
      <c r="HI576" s="680" t="e">
        <f>#REF!</f>
        <v>#REF!</v>
      </c>
      <c r="HJ576" s="680" t="e">
        <f>#REF!</f>
        <v>#REF!</v>
      </c>
      <c r="HK576" s="680" t="e">
        <f>SUM(#REF!)</f>
        <v>#REF!</v>
      </c>
      <c r="HL576" s="677" t="e">
        <f>#REF!</f>
        <v>#REF!</v>
      </c>
    </row>
    <row r="577" spans="211:220">
      <c r="HC577" s="678" t="e">
        <f>#REF!</f>
        <v>#REF!</v>
      </c>
      <c r="HD577" s="676" t="e">
        <f>#REF!</f>
        <v>#REF!</v>
      </c>
      <c r="HE577" s="680" t="e">
        <f>#REF!</f>
        <v>#REF!</v>
      </c>
      <c r="HF577" s="680" t="e">
        <f>#REF!</f>
        <v>#REF!</v>
      </c>
      <c r="HG577" s="680" t="e">
        <f>#REF!</f>
        <v>#REF!</v>
      </c>
      <c r="HH577" s="680" t="e">
        <f>#REF!</f>
        <v>#REF!</v>
      </c>
      <c r="HI577" s="680" t="e">
        <f>#REF!</f>
        <v>#REF!</v>
      </c>
      <c r="HJ577" s="680" t="e">
        <f>#REF!</f>
        <v>#REF!</v>
      </c>
      <c r="HK577" s="680" t="e">
        <f>SUM(#REF!)</f>
        <v>#REF!</v>
      </c>
      <c r="HL577" s="677" t="e">
        <f>#REF!</f>
        <v>#REF!</v>
      </c>
    </row>
    <row r="578" spans="211:220">
      <c r="HC578" s="678" t="e">
        <f>#REF!</f>
        <v>#REF!</v>
      </c>
      <c r="HD578" s="676" t="e">
        <f>#REF!</f>
        <v>#REF!</v>
      </c>
      <c r="HE578" s="680" t="e">
        <f>#REF!</f>
        <v>#REF!</v>
      </c>
      <c r="HF578" s="680" t="e">
        <f>#REF!</f>
        <v>#REF!</v>
      </c>
      <c r="HG578" s="680" t="e">
        <f>#REF!</f>
        <v>#REF!</v>
      </c>
      <c r="HH578" s="680" t="e">
        <f>#REF!</f>
        <v>#REF!</v>
      </c>
      <c r="HI578" s="680" t="e">
        <f>#REF!</f>
        <v>#REF!</v>
      </c>
      <c r="HJ578" s="680" t="e">
        <f>#REF!</f>
        <v>#REF!</v>
      </c>
      <c r="HK578" s="680" t="e">
        <f>SUM(#REF!)</f>
        <v>#REF!</v>
      </c>
      <c r="HL578" s="677" t="e">
        <f>#REF!</f>
        <v>#REF!</v>
      </c>
    </row>
    <row r="579" spans="211:220">
      <c r="HC579" s="678" t="e">
        <f>#REF!</f>
        <v>#REF!</v>
      </c>
      <c r="HD579" s="676" t="e">
        <f>#REF!</f>
        <v>#REF!</v>
      </c>
      <c r="HE579" s="680" t="e">
        <f>#REF!</f>
        <v>#REF!</v>
      </c>
      <c r="HF579" s="680" t="e">
        <f>#REF!</f>
        <v>#REF!</v>
      </c>
      <c r="HG579" s="680" t="e">
        <f>#REF!</f>
        <v>#REF!</v>
      </c>
      <c r="HH579" s="680" t="e">
        <f>#REF!</f>
        <v>#REF!</v>
      </c>
      <c r="HI579" s="680" t="e">
        <f>#REF!</f>
        <v>#REF!</v>
      </c>
      <c r="HJ579" s="680" t="e">
        <f>#REF!</f>
        <v>#REF!</v>
      </c>
      <c r="HK579" s="680" t="e">
        <f>SUM(#REF!)</f>
        <v>#REF!</v>
      </c>
      <c r="HL579" s="677" t="e">
        <f>#REF!</f>
        <v>#REF!</v>
      </c>
    </row>
    <row r="580" spans="211:220">
      <c r="HC580" s="678" t="e">
        <f>#REF!</f>
        <v>#REF!</v>
      </c>
      <c r="HD580" s="676" t="e">
        <f>#REF!</f>
        <v>#REF!</v>
      </c>
      <c r="HE580" s="680" t="e">
        <f>#REF!</f>
        <v>#REF!</v>
      </c>
      <c r="HF580" s="680" t="e">
        <f>#REF!</f>
        <v>#REF!</v>
      </c>
      <c r="HG580" s="680" t="e">
        <f>#REF!</f>
        <v>#REF!</v>
      </c>
      <c r="HH580" s="680" t="e">
        <f>#REF!</f>
        <v>#REF!</v>
      </c>
      <c r="HI580" s="680" t="e">
        <f>#REF!</f>
        <v>#REF!</v>
      </c>
      <c r="HJ580" s="680" t="e">
        <f>#REF!</f>
        <v>#REF!</v>
      </c>
      <c r="HK580" s="680" t="e">
        <f>SUM(#REF!)</f>
        <v>#REF!</v>
      </c>
      <c r="HL580" s="677" t="e">
        <f>#REF!</f>
        <v>#REF!</v>
      </c>
    </row>
    <row r="581" spans="211:220">
      <c r="HC581" s="678" t="e">
        <f>#REF!</f>
        <v>#REF!</v>
      </c>
      <c r="HD581" s="676" t="e">
        <f>#REF!</f>
        <v>#REF!</v>
      </c>
      <c r="HE581" s="680" t="e">
        <f>#REF!</f>
        <v>#REF!</v>
      </c>
      <c r="HF581" s="680" t="e">
        <f>#REF!</f>
        <v>#REF!</v>
      </c>
      <c r="HG581" s="680" t="e">
        <f>#REF!</f>
        <v>#REF!</v>
      </c>
      <c r="HH581" s="680" t="e">
        <f>#REF!</f>
        <v>#REF!</v>
      </c>
      <c r="HI581" s="680" t="e">
        <f>#REF!</f>
        <v>#REF!</v>
      </c>
      <c r="HJ581" s="680" t="e">
        <f>#REF!</f>
        <v>#REF!</v>
      </c>
      <c r="HK581" s="680" t="e">
        <f>SUM(#REF!)</f>
        <v>#REF!</v>
      </c>
      <c r="HL581" s="677" t="e">
        <f>#REF!</f>
        <v>#REF!</v>
      </c>
    </row>
    <row r="582" spans="211:220">
      <c r="HC582" s="678" t="e">
        <f>#REF!</f>
        <v>#REF!</v>
      </c>
      <c r="HD582" s="676" t="e">
        <f>#REF!</f>
        <v>#REF!</v>
      </c>
      <c r="HE582" s="680" t="e">
        <f>#REF!</f>
        <v>#REF!</v>
      </c>
      <c r="HF582" s="680" t="e">
        <f>#REF!</f>
        <v>#REF!</v>
      </c>
      <c r="HG582" s="680" t="e">
        <f>#REF!</f>
        <v>#REF!</v>
      </c>
      <c r="HH582" s="680" t="e">
        <f>#REF!</f>
        <v>#REF!</v>
      </c>
      <c r="HI582" s="680" t="e">
        <f>#REF!</f>
        <v>#REF!</v>
      </c>
      <c r="HJ582" s="680" t="e">
        <f>#REF!</f>
        <v>#REF!</v>
      </c>
      <c r="HK582" s="680" t="e">
        <f>SUM(#REF!)</f>
        <v>#REF!</v>
      </c>
      <c r="HL582" s="677" t="e">
        <f>#REF!</f>
        <v>#REF!</v>
      </c>
    </row>
    <row r="583" spans="211:220">
      <c r="HC583" s="678" t="e">
        <f>#REF!</f>
        <v>#REF!</v>
      </c>
      <c r="HD583" s="676" t="e">
        <f>#REF!</f>
        <v>#REF!</v>
      </c>
      <c r="HE583" s="680" t="e">
        <f>#REF!</f>
        <v>#REF!</v>
      </c>
      <c r="HF583" s="680" t="e">
        <f>#REF!</f>
        <v>#REF!</v>
      </c>
      <c r="HG583" s="680" t="e">
        <f>#REF!</f>
        <v>#REF!</v>
      </c>
      <c r="HH583" s="680" t="e">
        <f>#REF!</f>
        <v>#REF!</v>
      </c>
      <c r="HI583" s="680" t="e">
        <f>#REF!</f>
        <v>#REF!</v>
      </c>
      <c r="HJ583" s="680" t="e">
        <f>#REF!</f>
        <v>#REF!</v>
      </c>
      <c r="HK583" s="680" t="e">
        <f>SUM(#REF!)</f>
        <v>#REF!</v>
      </c>
      <c r="HL583" s="677" t="e">
        <f>#REF!</f>
        <v>#REF!</v>
      </c>
    </row>
    <row r="584" spans="211:220">
      <c r="HC584" s="678" t="e">
        <f>#REF!</f>
        <v>#REF!</v>
      </c>
      <c r="HD584" s="676" t="e">
        <f>#REF!</f>
        <v>#REF!</v>
      </c>
      <c r="HE584" s="680" t="e">
        <f>#REF!</f>
        <v>#REF!</v>
      </c>
      <c r="HF584" s="680" t="e">
        <f>#REF!</f>
        <v>#REF!</v>
      </c>
      <c r="HG584" s="680" t="e">
        <f>#REF!</f>
        <v>#REF!</v>
      </c>
      <c r="HH584" s="680" t="e">
        <f>#REF!</f>
        <v>#REF!</v>
      </c>
      <c r="HI584" s="680" t="e">
        <f>#REF!</f>
        <v>#REF!</v>
      </c>
      <c r="HJ584" s="680" t="e">
        <f>#REF!</f>
        <v>#REF!</v>
      </c>
      <c r="HK584" s="680" t="e">
        <f>SUM(#REF!)</f>
        <v>#REF!</v>
      </c>
      <c r="HL584" s="677" t="e">
        <f>#REF!</f>
        <v>#REF!</v>
      </c>
    </row>
    <row r="585" spans="211:220">
      <c r="HC585" s="678" t="e">
        <f>#REF!</f>
        <v>#REF!</v>
      </c>
      <c r="HD585" s="676" t="e">
        <f>#REF!</f>
        <v>#REF!</v>
      </c>
      <c r="HE585" s="680" t="e">
        <f>#REF!</f>
        <v>#REF!</v>
      </c>
      <c r="HF585" s="680" t="e">
        <f>#REF!</f>
        <v>#REF!</v>
      </c>
      <c r="HG585" s="680" t="e">
        <f>#REF!</f>
        <v>#REF!</v>
      </c>
      <c r="HH585" s="680" t="e">
        <f>#REF!</f>
        <v>#REF!</v>
      </c>
      <c r="HI585" s="680" t="e">
        <f>#REF!</f>
        <v>#REF!</v>
      </c>
      <c r="HJ585" s="680" t="e">
        <f>#REF!</f>
        <v>#REF!</v>
      </c>
      <c r="HK585" s="680" t="e">
        <f>SUM(#REF!)</f>
        <v>#REF!</v>
      </c>
      <c r="HL585" s="677" t="e">
        <f>#REF!</f>
        <v>#REF!</v>
      </c>
    </row>
    <row r="586" spans="211:220">
      <c r="HC586" s="678" t="e">
        <f>#REF!</f>
        <v>#REF!</v>
      </c>
      <c r="HD586" s="676" t="e">
        <f>#REF!</f>
        <v>#REF!</v>
      </c>
      <c r="HE586" s="680" t="e">
        <f>#REF!</f>
        <v>#REF!</v>
      </c>
      <c r="HF586" s="680" t="e">
        <f>#REF!</f>
        <v>#REF!</v>
      </c>
      <c r="HG586" s="680" t="e">
        <f>#REF!</f>
        <v>#REF!</v>
      </c>
      <c r="HH586" s="680" t="e">
        <f>#REF!</f>
        <v>#REF!</v>
      </c>
      <c r="HI586" s="680" t="e">
        <f>#REF!</f>
        <v>#REF!</v>
      </c>
      <c r="HJ586" s="680" t="e">
        <f>#REF!</f>
        <v>#REF!</v>
      </c>
      <c r="HK586" s="680" t="e">
        <f>SUM(#REF!)</f>
        <v>#REF!</v>
      </c>
      <c r="HL586" s="677" t="e">
        <f>#REF!</f>
        <v>#REF!</v>
      </c>
    </row>
    <row r="587" spans="211:220">
      <c r="HC587" s="678" t="e">
        <f>#REF!</f>
        <v>#REF!</v>
      </c>
      <c r="HD587" s="676" t="e">
        <f>#REF!</f>
        <v>#REF!</v>
      </c>
      <c r="HE587" s="680" t="e">
        <f>#REF!</f>
        <v>#REF!</v>
      </c>
      <c r="HF587" s="680" t="e">
        <f>#REF!</f>
        <v>#REF!</v>
      </c>
      <c r="HG587" s="680" t="e">
        <f>#REF!</f>
        <v>#REF!</v>
      </c>
      <c r="HH587" s="680" t="e">
        <f>#REF!</f>
        <v>#REF!</v>
      </c>
      <c r="HI587" s="680" t="e">
        <f>#REF!</f>
        <v>#REF!</v>
      </c>
      <c r="HJ587" s="680" t="e">
        <f>#REF!</f>
        <v>#REF!</v>
      </c>
      <c r="HK587" s="680" t="e">
        <f>SUM(#REF!)</f>
        <v>#REF!</v>
      </c>
      <c r="HL587" s="677" t="e">
        <f>#REF!</f>
        <v>#REF!</v>
      </c>
    </row>
    <row r="588" spans="211:220">
      <c r="HC588" s="678" t="e">
        <f>#REF!</f>
        <v>#REF!</v>
      </c>
      <c r="HD588" s="676" t="e">
        <f>#REF!</f>
        <v>#REF!</v>
      </c>
      <c r="HE588" s="680" t="e">
        <f>#REF!</f>
        <v>#REF!</v>
      </c>
      <c r="HF588" s="680" t="e">
        <f>#REF!</f>
        <v>#REF!</v>
      </c>
      <c r="HG588" s="680" t="e">
        <f>#REF!</f>
        <v>#REF!</v>
      </c>
      <c r="HH588" s="680" t="e">
        <f>#REF!</f>
        <v>#REF!</v>
      </c>
      <c r="HI588" s="680" t="e">
        <f>#REF!</f>
        <v>#REF!</v>
      </c>
      <c r="HJ588" s="680" t="e">
        <f>#REF!</f>
        <v>#REF!</v>
      </c>
      <c r="HK588" s="680" t="e">
        <f>SUM(#REF!)</f>
        <v>#REF!</v>
      </c>
      <c r="HL588" s="677" t="e">
        <f>#REF!</f>
        <v>#REF!</v>
      </c>
    </row>
    <row r="589" spans="211:220">
      <c r="HC589" s="678" t="e">
        <f>#REF!</f>
        <v>#REF!</v>
      </c>
      <c r="HD589" s="676" t="e">
        <f>#REF!</f>
        <v>#REF!</v>
      </c>
      <c r="HE589" s="680" t="e">
        <f>#REF!</f>
        <v>#REF!</v>
      </c>
      <c r="HF589" s="680" t="e">
        <f>#REF!</f>
        <v>#REF!</v>
      </c>
      <c r="HG589" s="680" t="e">
        <f>#REF!</f>
        <v>#REF!</v>
      </c>
      <c r="HH589" s="680" t="e">
        <f>#REF!</f>
        <v>#REF!</v>
      </c>
      <c r="HI589" s="680" t="e">
        <f>#REF!</f>
        <v>#REF!</v>
      </c>
      <c r="HJ589" s="680" t="e">
        <f>#REF!</f>
        <v>#REF!</v>
      </c>
      <c r="HK589" s="680" t="e">
        <f>SUM(#REF!)</f>
        <v>#REF!</v>
      </c>
      <c r="HL589" s="677" t="e">
        <f>#REF!</f>
        <v>#REF!</v>
      </c>
    </row>
    <row r="590" spans="211:220">
      <c r="HC590" s="678" t="e">
        <f>#REF!</f>
        <v>#REF!</v>
      </c>
      <c r="HD590" s="676" t="e">
        <f>#REF!</f>
        <v>#REF!</v>
      </c>
      <c r="HE590" s="680" t="e">
        <f>#REF!</f>
        <v>#REF!</v>
      </c>
      <c r="HF590" s="680" t="e">
        <f>#REF!</f>
        <v>#REF!</v>
      </c>
      <c r="HG590" s="680" t="e">
        <f>#REF!</f>
        <v>#REF!</v>
      </c>
      <c r="HH590" s="680" t="e">
        <f>#REF!</f>
        <v>#REF!</v>
      </c>
      <c r="HI590" s="680" t="e">
        <f>#REF!</f>
        <v>#REF!</v>
      </c>
      <c r="HJ590" s="680" t="e">
        <f>#REF!</f>
        <v>#REF!</v>
      </c>
      <c r="HK590" s="680" t="e">
        <f>SUM(#REF!)</f>
        <v>#REF!</v>
      </c>
      <c r="HL590" s="677" t="e">
        <f>#REF!</f>
        <v>#REF!</v>
      </c>
    </row>
    <row r="591" spans="211:220">
      <c r="HC591" s="678" t="e">
        <f>#REF!</f>
        <v>#REF!</v>
      </c>
      <c r="HD591" s="676" t="e">
        <f>#REF!</f>
        <v>#REF!</v>
      </c>
      <c r="HE591" s="680" t="e">
        <f>#REF!</f>
        <v>#REF!</v>
      </c>
      <c r="HF591" s="680" t="e">
        <f>#REF!</f>
        <v>#REF!</v>
      </c>
      <c r="HG591" s="680" t="e">
        <f>#REF!</f>
        <v>#REF!</v>
      </c>
      <c r="HH591" s="680" t="e">
        <f>#REF!</f>
        <v>#REF!</v>
      </c>
      <c r="HI591" s="680" t="e">
        <f>#REF!</f>
        <v>#REF!</v>
      </c>
      <c r="HJ591" s="680" t="e">
        <f>#REF!</f>
        <v>#REF!</v>
      </c>
      <c r="HK591" s="680" t="e">
        <f>SUM(#REF!)</f>
        <v>#REF!</v>
      </c>
      <c r="HL591" s="677" t="e">
        <f>#REF!</f>
        <v>#REF!</v>
      </c>
    </row>
    <row r="592" spans="211:220">
      <c r="HC592" s="678" t="e">
        <f>#REF!</f>
        <v>#REF!</v>
      </c>
      <c r="HD592" s="676" t="e">
        <f>#REF!</f>
        <v>#REF!</v>
      </c>
      <c r="HE592" s="680" t="e">
        <f>#REF!</f>
        <v>#REF!</v>
      </c>
      <c r="HF592" s="680" t="e">
        <f>#REF!</f>
        <v>#REF!</v>
      </c>
      <c r="HG592" s="680" t="e">
        <f>#REF!</f>
        <v>#REF!</v>
      </c>
      <c r="HH592" s="680" t="e">
        <f>#REF!</f>
        <v>#REF!</v>
      </c>
      <c r="HI592" s="680" t="e">
        <f>#REF!</f>
        <v>#REF!</v>
      </c>
      <c r="HJ592" s="680" t="e">
        <f>#REF!</f>
        <v>#REF!</v>
      </c>
      <c r="HK592" s="680" t="e">
        <f>SUM(#REF!)</f>
        <v>#REF!</v>
      </c>
      <c r="HL592" s="677" t="e">
        <f>#REF!</f>
        <v>#REF!</v>
      </c>
    </row>
    <row r="593" spans="211:220">
      <c r="HC593" s="678" t="e">
        <f>#REF!</f>
        <v>#REF!</v>
      </c>
      <c r="HD593" s="676" t="e">
        <f>#REF!</f>
        <v>#REF!</v>
      </c>
      <c r="HE593" s="680" t="e">
        <f>#REF!</f>
        <v>#REF!</v>
      </c>
      <c r="HF593" s="680" t="e">
        <f>#REF!</f>
        <v>#REF!</v>
      </c>
      <c r="HG593" s="680" t="e">
        <f>#REF!</f>
        <v>#REF!</v>
      </c>
      <c r="HH593" s="680" t="e">
        <f>#REF!</f>
        <v>#REF!</v>
      </c>
      <c r="HI593" s="680" t="e">
        <f>#REF!</f>
        <v>#REF!</v>
      </c>
      <c r="HJ593" s="680" t="e">
        <f>#REF!</f>
        <v>#REF!</v>
      </c>
      <c r="HK593" s="680" t="e">
        <f>SUM(#REF!)</f>
        <v>#REF!</v>
      </c>
      <c r="HL593" s="677" t="e">
        <f>#REF!</f>
        <v>#REF!</v>
      </c>
    </row>
    <row r="594" spans="211:220">
      <c r="HC594" s="678" t="e">
        <f>#REF!</f>
        <v>#REF!</v>
      </c>
      <c r="HD594" s="676" t="e">
        <f>#REF!</f>
        <v>#REF!</v>
      </c>
      <c r="HE594" s="680" t="e">
        <f>#REF!</f>
        <v>#REF!</v>
      </c>
      <c r="HF594" s="680" t="e">
        <f>#REF!</f>
        <v>#REF!</v>
      </c>
      <c r="HG594" s="680" t="e">
        <f>#REF!</f>
        <v>#REF!</v>
      </c>
      <c r="HH594" s="680" t="e">
        <f>#REF!</f>
        <v>#REF!</v>
      </c>
      <c r="HI594" s="680" t="e">
        <f>#REF!</f>
        <v>#REF!</v>
      </c>
      <c r="HJ594" s="680" t="e">
        <f>#REF!</f>
        <v>#REF!</v>
      </c>
      <c r="HK594" s="680" t="e">
        <f>SUM(#REF!)</f>
        <v>#REF!</v>
      </c>
      <c r="HL594" s="677" t="e">
        <f>#REF!</f>
        <v>#REF!</v>
      </c>
    </row>
    <row r="595" spans="211:220">
      <c r="HC595" s="678" t="e">
        <f>#REF!</f>
        <v>#REF!</v>
      </c>
      <c r="HD595" s="676" t="e">
        <f>#REF!</f>
        <v>#REF!</v>
      </c>
      <c r="HE595" s="680" t="e">
        <f>#REF!</f>
        <v>#REF!</v>
      </c>
      <c r="HF595" s="680" t="e">
        <f>#REF!</f>
        <v>#REF!</v>
      </c>
      <c r="HG595" s="680" t="e">
        <f>#REF!</f>
        <v>#REF!</v>
      </c>
      <c r="HH595" s="680" t="e">
        <f>#REF!</f>
        <v>#REF!</v>
      </c>
      <c r="HI595" s="680" t="e">
        <f>#REF!</f>
        <v>#REF!</v>
      </c>
      <c r="HJ595" s="680" t="e">
        <f>#REF!</f>
        <v>#REF!</v>
      </c>
      <c r="HK595" s="680" t="e">
        <f>SUM(#REF!)</f>
        <v>#REF!</v>
      </c>
      <c r="HL595" s="677" t="e">
        <f>#REF!</f>
        <v>#REF!</v>
      </c>
    </row>
    <row r="596" spans="211:220">
      <c r="HC596" s="678" t="e">
        <f>#REF!</f>
        <v>#REF!</v>
      </c>
      <c r="HD596" s="676" t="e">
        <f>#REF!</f>
        <v>#REF!</v>
      </c>
      <c r="HE596" s="680" t="e">
        <f>#REF!</f>
        <v>#REF!</v>
      </c>
      <c r="HF596" s="680" t="e">
        <f>#REF!</f>
        <v>#REF!</v>
      </c>
      <c r="HG596" s="680" t="e">
        <f>#REF!</f>
        <v>#REF!</v>
      </c>
      <c r="HH596" s="680" t="e">
        <f>#REF!</f>
        <v>#REF!</v>
      </c>
      <c r="HI596" s="680" t="e">
        <f>#REF!</f>
        <v>#REF!</v>
      </c>
      <c r="HJ596" s="680" t="e">
        <f>#REF!</f>
        <v>#REF!</v>
      </c>
      <c r="HK596" s="680" t="e">
        <f>SUM(#REF!)</f>
        <v>#REF!</v>
      </c>
      <c r="HL596" s="677" t="e">
        <f>#REF!</f>
        <v>#REF!</v>
      </c>
    </row>
    <row r="597" spans="211:220">
      <c r="HC597" s="678" t="e">
        <f>#REF!</f>
        <v>#REF!</v>
      </c>
      <c r="HD597" s="676" t="e">
        <f>#REF!</f>
        <v>#REF!</v>
      </c>
      <c r="HE597" s="680" t="e">
        <f>#REF!</f>
        <v>#REF!</v>
      </c>
      <c r="HF597" s="680" t="e">
        <f>#REF!</f>
        <v>#REF!</v>
      </c>
      <c r="HG597" s="680" t="e">
        <f>#REF!</f>
        <v>#REF!</v>
      </c>
      <c r="HH597" s="680" t="e">
        <f>#REF!</f>
        <v>#REF!</v>
      </c>
      <c r="HI597" s="680" t="e">
        <f>#REF!</f>
        <v>#REF!</v>
      </c>
      <c r="HJ597" s="680" t="e">
        <f>#REF!</f>
        <v>#REF!</v>
      </c>
      <c r="HK597" s="680" t="e">
        <f>SUM(#REF!)</f>
        <v>#REF!</v>
      </c>
      <c r="HL597" s="677" t="e">
        <f>#REF!</f>
        <v>#REF!</v>
      </c>
    </row>
    <row r="598" spans="211:220">
      <c r="HC598" s="678" t="e">
        <f>#REF!</f>
        <v>#REF!</v>
      </c>
      <c r="HD598" s="676" t="e">
        <f>#REF!</f>
        <v>#REF!</v>
      </c>
      <c r="HE598" s="680" t="e">
        <f>#REF!</f>
        <v>#REF!</v>
      </c>
      <c r="HF598" s="680" t="e">
        <f>#REF!</f>
        <v>#REF!</v>
      </c>
      <c r="HG598" s="680" t="e">
        <f>#REF!</f>
        <v>#REF!</v>
      </c>
      <c r="HH598" s="680" t="e">
        <f>#REF!</f>
        <v>#REF!</v>
      </c>
      <c r="HI598" s="680" t="e">
        <f>#REF!</f>
        <v>#REF!</v>
      </c>
      <c r="HJ598" s="680" t="e">
        <f>#REF!</f>
        <v>#REF!</v>
      </c>
      <c r="HK598" s="680" t="e">
        <f>SUM(#REF!)</f>
        <v>#REF!</v>
      </c>
      <c r="HL598" s="677" t="e">
        <f>#REF!</f>
        <v>#REF!</v>
      </c>
    </row>
    <row r="599" spans="211:220">
      <c r="HC599" s="678" t="e">
        <f>#REF!</f>
        <v>#REF!</v>
      </c>
      <c r="HD599" s="676" t="e">
        <f>#REF!</f>
        <v>#REF!</v>
      </c>
      <c r="HE599" s="680" t="e">
        <f>#REF!</f>
        <v>#REF!</v>
      </c>
      <c r="HF599" s="680" t="e">
        <f>#REF!</f>
        <v>#REF!</v>
      </c>
      <c r="HG599" s="680" t="e">
        <f>#REF!</f>
        <v>#REF!</v>
      </c>
      <c r="HH599" s="680" t="e">
        <f>#REF!</f>
        <v>#REF!</v>
      </c>
      <c r="HI599" s="680" t="e">
        <f>#REF!</f>
        <v>#REF!</v>
      </c>
      <c r="HJ599" s="680" t="e">
        <f>#REF!</f>
        <v>#REF!</v>
      </c>
      <c r="HK599" s="680" t="e">
        <f>SUM(#REF!)</f>
        <v>#REF!</v>
      </c>
      <c r="HL599" s="677" t="e">
        <f>#REF!</f>
        <v>#REF!</v>
      </c>
    </row>
    <row r="600" spans="211:220">
      <c r="HC600" s="678" t="e">
        <f>#REF!</f>
        <v>#REF!</v>
      </c>
      <c r="HD600" s="676" t="e">
        <f>#REF!</f>
        <v>#REF!</v>
      </c>
      <c r="HE600" s="680" t="e">
        <f>#REF!</f>
        <v>#REF!</v>
      </c>
      <c r="HF600" s="680" t="e">
        <f>#REF!</f>
        <v>#REF!</v>
      </c>
      <c r="HG600" s="680" t="e">
        <f>#REF!</f>
        <v>#REF!</v>
      </c>
      <c r="HH600" s="680" t="e">
        <f>#REF!</f>
        <v>#REF!</v>
      </c>
      <c r="HI600" s="680" t="e">
        <f>#REF!</f>
        <v>#REF!</v>
      </c>
      <c r="HJ600" s="680" t="e">
        <f>#REF!</f>
        <v>#REF!</v>
      </c>
      <c r="HK600" s="680" t="e">
        <f>SUM(#REF!)</f>
        <v>#REF!</v>
      </c>
      <c r="HL600" s="677" t="e">
        <f>#REF!</f>
        <v>#REF!</v>
      </c>
    </row>
    <row r="601" spans="211:220">
      <c r="HC601" s="678" t="e">
        <f>#REF!</f>
        <v>#REF!</v>
      </c>
      <c r="HD601" s="676" t="e">
        <f>#REF!</f>
        <v>#REF!</v>
      </c>
      <c r="HE601" s="680" t="e">
        <f>#REF!</f>
        <v>#REF!</v>
      </c>
      <c r="HF601" s="680" t="e">
        <f>#REF!</f>
        <v>#REF!</v>
      </c>
      <c r="HG601" s="680" t="e">
        <f>#REF!</f>
        <v>#REF!</v>
      </c>
      <c r="HH601" s="680" t="e">
        <f>#REF!</f>
        <v>#REF!</v>
      </c>
      <c r="HI601" s="680" t="e">
        <f>#REF!</f>
        <v>#REF!</v>
      </c>
      <c r="HJ601" s="680" t="e">
        <f>#REF!</f>
        <v>#REF!</v>
      </c>
      <c r="HK601" s="680" t="e">
        <f>SUM(#REF!)</f>
        <v>#REF!</v>
      </c>
      <c r="HL601" s="677" t="e">
        <f>#REF!</f>
        <v>#REF!</v>
      </c>
    </row>
    <row r="602" spans="211:220">
      <c r="HC602" s="678" t="e">
        <f>#REF!</f>
        <v>#REF!</v>
      </c>
      <c r="HD602" s="676" t="e">
        <f>#REF!</f>
        <v>#REF!</v>
      </c>
      <c r="HE602" s="680" t="e">
        <f>#REF!</f>
        <v>#REF!</v>
      </c>
      <c r="HF602" s="680" t="e">
        <f>#REF!</f>
        <v>#REF!</v>
      </c>
      <c r="HG602" s="680" t="e">
        <f>#REF!</f>
        <v>#REF!</v>
      </c>
      <c r="HH602" s="680" t="e">
        <f>#REF!</f>
        <v>#REF!</v>
      </c>
      <c r="HI602" s="680" t="e">
        <f>#REF!</f>
        <v>#REF!</v>
      </c>
      <c r="HJ602" s="680" t="e">
        <f>#REF!</f>
        <v>#REF!</v>
      </c>
      <c r="HK602" s="680" t="e">
        <f>SUM(#REF!)</f>
        <v>#REF!</v>
      </c>
      <c r="HL602" s="677" t="e">
        <f>#REF!</f>
        <v>#REF!</v>
      </c>
    </row>
    <row r="603" spans="211:220">
      <c r="HC603" s="678" t="e">
        <f>#REF!</f>
        <v>#REF!</v>
      </c>
      <c r="HD603" s="676" t="e">
        <f>#REF!</f>
        <v>#REF!</v>
      </c>
      <c r="HE603" s="680" t="e">
        <f>#REF!</f>
        <v>#REF!</v>
      </c>
      <c r="HF603" s="680" t="e">
        <f>#REF!</f>
        <v>#REF!</v>
      </c>
      <c r="HG603" s="680" t="e">
        <f>#REF!</f>
        <v>#REF!</v>
      </c>
      <c r="HH603" s="680" t="e">
        <f>#REF!</f>
        <v>#REF!</v>
      </c>
      <c r="HI603" s="680" t="e">
        <f>#REF!</f>
        <v>#REF!</v>
      </c>
      <c r="HJ603" s="680" t="e">
        <f>#REF!</f>
        <v>#REF!</v>
      </c>
      <c r="HK603" s="680" t="e">
        <f>SUM(#REF!)</f>
        <v>#REF!</v>
      </c>
      <c r="HL603" s="677" t="e">
        <f>#REF!</f>
        <v>#REF!</v>
      </c>
    </row>
    <row r="604" spans="211:220">
      <c r="HC604" s="678" t="e">
        <f>#REF!</f>
        <v>#REF!</v>
      </c>
      <c r="HD604" s="676" t="e">
        <f>#REF!</f>
        <v>#REF!</v>
      </c>
      <c r="HE604" s="680" t="e">
        <f>#REF!</f>
        <v>#REF!</v>
      </c>
      <c r="HF604" s="680" t="e">
        <f>#REF!</f>
        <v>#REF!</v>
      </c>
      <c r="HG604" s="680" t="e">
        <f>#REF!</f>
        <v>#REF!</v>
      </c>
      <c r="HH604" s="680" t="e">
        <f>#REF!</f>
        <v>#REF!</v>
      </c>
      <c r="HI604" s="680" t="e">
        <f>#REF!</f>
        <v>#REF!</v>
      </c>
      <c r="HJ604" s="680" t="e">
        <f>#REF!</f>
        <v>#REF!</v>
      </c>
      <c r="HK604" s="680" t="e">
        <f>SUM(#REF!)</f>
        <v>#REF!</v>
      </c>
      <c r="HL604" s="677" t="e">
        <f>#REF!</f>
        <v>#REF!</v>
      </c>
    </row>
    <row r="605" spans="211:220">
      <c r="HC605" s="678" t="e">
        <f>#REF!</f>
        <v>#REF!</v>
      </c>
      <c r="HD605" s="676" t="e">
        <f>#REF!</f>
        <v>#REF!</v>
      </c>
      <c r="HE605" s="680" t="e">
        <f>#REF!</f>
        <v>#REF!</v>
      </c>
      <c r="HF605" s="680" t="e">
        <f>#REF!</f>
        <v>#REF!</v>
      </c>
      <c r="HG605" s="680" t="e">
        <f>#REF!</f>
        <v>#REF!</v>
      </c>
      <c r="HH605" s="680" t="e">
        <f>#REF!</f>
        <v>#REF!</v>
      </c>
      <c r="HI605" s="680" t="e">
        <f>#REF!</f>
        <v>#REF!</v>
      </c>
      <c r="HJ605" s="680" t="e">
        <f>#REF!</f>
        <v>#REF!</v>
      </c>
      <c r="HK605" s="680" t="e">
        <f>SUM(#REF!)</f>
        <v>#REF!</v>
      </c>
      <c r="HL605" s="677" t="e">
        <f>#REF!</f>
        <v>#REF!</v>
      </c>
    </row>
    <row r="606" spans="211:220">
      <c r="HC606" s="678" t="e">
        <f>#REF!</f>
        <v>#REF!</v>
      </c>
      <c r="HD606" s="676" t="e">
        <f>#REF!</f>
        <v>#REF!</v>
      </c>
      <c r="HE606" s="680" t="e">
        <f>#REF!</f>
        <v>#REF!</v>
      </c>
      <c r="HF606" s="680" t="e">
        <f>#REF!</f>
        <v>#REF!</v>
      </c>
      <c r="HG606" s="680" t="e">
        <f>#REF!</f>
        <v>#REF!</v>
      </c>
      <c r="HH606" s="680" t="e">
        <f>#REF!</f>
        <v>#REF!</v>
      </c>
      <c r="HI606" s="680" t="e">
        <f>#REF!</f>
        <v>#REF!</v>
      </c>
      <c r="HJ606" s="680" t="e">
        <f>#REF!</f>
        <v>#REF!</v>
      </c>
      <c r="HK606" s="680" t="e">
        <f>SUM(#REF!)</f>
        <v>#REF!</v>
      </c>
      <c r="HL606" s="677" t="e">
        <f>#REF!</f>
        <v>#REF!</v>
      </c>
    </row>
    <row r="607" spans="211:220">
      <c r="HC607" s="678" t="e">
        <f>#REF!</f>
        <v>#REF!</v>
      </c>
      <c r="HD607" s="676" t="e">
        <f>#REF!</f>
        <v>#REF!</v>
      </c>
      <c r="HE607" s="680" t="e">
        <f>#REF!</f>
        <v>#REF!</v>
      </c>
      <c r="HF607" s="680" t="e">
        <f>#REF!</f>
        <v>#REF!</v>
      </c>
      <c r="HG607" s="680" t="e">
        <f>#REF!</f>
        <v>#REF!</v>
      </c>
      <c r="HH607" s="680" t="e">
        <f>#REF!</f>
        <v>#REF!</v>
      </c>
      <c r="HI607" s="680" t="e">
        <f>#REF!</f>
        <v>#REF!</v>
      </c>
      <c r="HJ607" s="680" t="e">
        <f>#REF!</f>
        <v>#REF!</v>
      </c>
      <c r="HK607" s="680" t="e">
        <f>SUM(#REF!)</f>
        <v>#REF!</v>
      </c>
      <c r="HL607" s="677" t="e">
        <f>#REF!</f>
        <v>#REF!</v>
      </c>
    </row>
    <row r="608" spans="211:220">
      <c r="HC608" s="678" t="e">
        <f>#REF!</f>
        <v>#REF!</v>
      </c>
      <c r="HD608" s="676" t="e">
        <f>#REF!</f>
        <v>#REF!</v>
      </c>
      <c r="HE608" s="680" t="e">
        <f>#REF!</f>
        <v>#REF!</v>
      </c>
      <c r="HF608" s="680" t="e">
        <f>#REF!</f>
        <v>#REF!</v>
      </c>
      <c r="HG608" s="680" t="e">
        <f>#REF!</f>
        <v>#REF!</v>
      </c>
      <c r="HH608" s="680" t="e">
        <f>#REF!</f>
        <v>#REF!</v>
      </c>
      <c r="HI608" s="680" t="e">
        <f>#REF!</f>
        <v>#REF!</v>
      </c>
      <c r="HJ608" s="680" t="e">
        <f>#REF!</f>
        <v>#REF!</v>
      </c>
      <c r="HK608" s="680" t="e">
        <f>SUM(#REF!)</f>
        <v>#REF!</v>
      </c>
      <c r="HL608" s="677" t="e">
        <f>#REF!</f>
        <v>#REF!</v>
      </c>
    </row>
    <row r="609" spans="211:220">
      <c r="HC609" s="678" t="e">
        <f>#REF!</f>
        <v>#REF!</v>
      </c>
      <c r="HD609" s="676" t="e">
        <f>#REF!</f>
        <v>#REF!</v>
      </c>
      <c r="HE609" s="680" t="e">
        <f>#REF!</f>
        <v>#REF!</v>
      </c>
      <c r="HF609" s="680" t="e">
        <f>#REF!</f>
        <v>#REF!</v>
      </c>
      <c r="HG609" s="680" t="e">
        <f>#REF!</f>
        <v>#REF!</v>
      </c>
      <c r="HH609" s="680" t="e">
        <f>#REF!</f>
        <v>#REF!</v>
      </c>
      <c r="HI609" s="680" t="e">
        <f>#REF!</f>
        <v>#REF!</v>
      </c>
      <c r="HJ609" s="680" t="e">
        <f>#REF!</f>
        <v>#REF!</v>
      </c>
      <c r="HK609" s="680" t="e">
        <f>SUM(#REF!)</f>
        <v>#REF!</v>
      </c>
      <c r="HL609" s="677" t="e">
        <f>#REF!</f>
        <v>#REF!</v>
      </c>
    </row>
    <row r="610" spans="211:220">
      <c r="HC610" s="678" t="e">
        <f>#REF!</f>
        <v>#REF!</v>
      </c>
      <c r="HD610" s="676" t="e">
        <f>#REF!</f>
        <v>#REF!</v>
      </c>
      <c r="HE610" s="680" t="e">
        <f>#REF!</f>
        <v>#REF!</v>
      </c>
      <c r="HF610" s="680" t="e">
        <f>#REF!</f>
        <v>#REF!</v>
      </c>
      <c r="HG610" s="680" t="e">
        <f>#REF!</f>
        <v>#REF!</v>
      </c>
      <c r="HH610" s="680" t="e">
        <f>#REF!</f>
        <v>#REF!</v>
      </c>
      <c r="HI610" s="680" t="e">
        <f>#REF!</f>
        <v>#REF!</v>
      </c>
      <c r="HJ610" s="680" t="e">
        <f>#REF!</f>
        <v>#REF!</v>
      </c>
      <c r="HK610" s="680" t="e">
        <f>SUM(#REF!)</f>
        <v>#REF!</v>
      </c>
      <c r="HL610" s="677" t="e">
        <f>#REF!</f>
        <v>#REF!</v>
      </c>
    </row>
    <row r="611" spans="211:220">
      <c r="HC611" s="678" t="e">
        <f>#REF!</f>
        <v>#REF!</v>
      </c>
      <c r="HD611" s="676" t="e">
        <f>#REF!</f>
        <v>#REF!</v>
      </c>
      <c r="HE611" s="680" t="e">
        <f>#REF!</f>
        <v>#REF!</v>
      </c>
      <c r="HF611" s="680" t="e">
        <f>#REF!</f>
        <v>#REF!</v>
      </c>
      <c r="HG611" s="680" t="e">
        <f>#REF!</f>
        <v>#REF!</v>
      </c>
      <c r="HH611" s="680" t="e">
        <f>#REF!</f>
        <v>#REF!</v>
      </c>
      <c r="HI611" s="680" t="e">
        <f>#REF!</f>
        <v>#REF!</v>
      </c>
      <c r="HJ611" s="680" t="e">
        <f>#REF!</f>
        <v>#REF!</v>
      </c>
      <c r="HK611" s="680" t="e">
        <f>SUM(#REF!)</f>
        <v>#REF!</v>
      </c>
      <c r="HL611" s="677" t="e">
        <f>#REF!</f>
        <v>#REF!</v>
      </c>
    </row>
    <row r="612" spans="211:220">
      <c r="HC612" s="678" t="e">
        <f>#REF!</f>
        <v>#REF!</v>
      </c>
      <c r="HD612" s="676" t="e">
        <f>#REF!</f>
        <v>#REF!</v>
      </c>
      <c r="HE612" s="680" t="e">
        <f>#REF!</f>
        <v>#REF!</v>
      </c>
      <c r="HF612" s="680" t="e">
        <f>#REF!</f>
        <v>#REF!</v>
      </c>
      <c r="HG612" s="680" t="e">
        <f>#REF!</f>
        <v>#REF!</v>
      </c>
      <c r="HH612" s="680" t="e">
        <f>#REF!</f>
        <v>#REF!</v>
      </c>
      <c r="HI612" s="680" t="e">
        <f>#REF!</f>
        <v>#REF!</v>
      </c>
      <c r="HJ612" s="680" t="e">
        <f>#REF!</f>
        <v>#REF!</v>
      </c>
      <c r="HK612" s="680" t="e">
        <f>SUM(#REF!)</f>
        <v>#REF!</v>
      </c>
      <c r="HL612" s="677" t="e">
        <f>#REF!</f>
        <v>#REF!</v>
      </c>
    </row>
    <row r="613" spans="211:220">
      <c r="HC613" s="678" t="e">
        <f>#REF!</f>
        <v>#REF!</v>
      </c>
      <c r="HD613" s="676" t="e">
        <f>#REF!</f>
        <v>#REF!</v>
      </c>
      <c r="HE613" s="680" t="e">
        <f>#REF!</f>
        <v>#REF!</v>
      </c>
      <c r="HF613" s="680" t="e">
        <f>#REF!</f>
        <v>#REF!</v>
      </c>
      <c r="HG613" s="680" t="e">
        <f>#REF!</f>
        <v>#REF!</v>
      </c>
      <c r="HH613" s="680" t="e">
        <f>#REF!</f>
        <v>#REF!</v>
      </c>
      <c r="HI613" s="680" t="e">
        <f>#REF!</f>
        <v>#REF!</v>
      </c>
      <c r="HJ613" s="680" t="e">
        <f>#REF!</f>
        <v>#REF!</v>
      </c>
      <c r="HK613" s="680" t="e">
        <f>SUM(#REF!)</f>
        <v>#REF!</v>
      </c>
      <c r="HL613" s="677" t="e">
        <f>#REF!</f>
        <v>#REF!</v>
      </c>
    </row>
    <row r="614" spans="211:220">
      <c r="HC614" s="678" t="e">
        <f>#REF!</f>
        <v>#REF!</v>
      </c>
      <c r="HD614" s="676" t="e">
        <f>#REF!</f>
        <v>#REF!</v>
      </c>
      <c r="HE614" s="680" t="e">
        <f>#REF!</f>
        <v>#REF!</v>
      </c>
      <c r="HF614" s="680" t="e">
        <f>#REF!</f>
        <v>#REF!</v>
      </c>
      <c r="HG614" s="680" t="e">
        <f>#REF!</f>
        <v>#REF!</v>
      </c>
      <c r="HH614" s="680" t="e">
        <f>#REF!</f>
        <v>#REF!</v>
      </c>
      <c r="HI614" s="680" t="e">
        <f>#REF!</f>
        <v>#REF!</v>
      </c>
      <c r="HJ614" s="680" t="e">
        <f>#REF!</f>
        <v>#REF!</v>
      </c>
      <c r="HK614" s="680" t="e">
        <f>SUM(#REF!)</f>
        <v>#REF!</v>
      </c>
      <c r="HL614" s="677" t="e">
        <f>#REF!</f>
        <v>#REF!</v>
      </c>
    </row>
    <row r="615" spans="211:220">
      <c r="HC615" s="678" t="e">
        <f>#REF!</f>
        <v>#REF!</v>
      </c>
      <c r="HD615" s="676" t="e">
        <f>#REF!</f>
        <v>#REF!</v>
      </c>
      <c r="HE615" s="680" t="e">
        <f>#REF!</f>
        <v>#REF!</v>
      </c>
      <c r="HF615" s="680" t="e">
        <f>#REF!</f>
        <v>#REF!</v>
      </c>
      <c r="HG615" s="680" t="e">
        <f>#REF!</f>
        <v>#REF!</v>
      </c>
      <c r="HH615" s="680" t="e">
        <f>#REF!</f>
        <v>#REF!</v>
      </c>
      <c r="HI615" s="680" t="e">
        <f>#REF!</f>
        <v>#REF!</v>
      </c>
      <c r="HJ615" s="680" t="e">
        <f>#REF!</f>
        <v>#REF!</v>
      </c>
      <c r="HK615" s="680" t="e">
        <f>SUM(#REF!)</f>
        <v>#REF!</v>
      </c>
      <c r="HL615" s="677" t="e">
        <f>#REF!</f>
        <v>#REF!</v>
      </c>
    </row>
    <row r="616" spans="211:220">
      <c r="HC616" s="678" t="e">
        <f>#REF!</f>
        <v>#REF!</v>
      </c>
      <c r="HD616" s="676" t="e">
        <f>#REF!</f>
        <v>#REF!</v>
      </c>
      <c r="HE616" s="680" t="e">
        <f>#REF!</f>
        <v>#REF!</v>
      </c>
      <c r="HF616" s="680" t="e">
        <f>#REF!</f>
        <v>#REF!</v>
      </c>
      <c r="HG616" s="680" t="e">
        <f>#REF!</f>
        <v>#REF!</v>
      </c>
      <c r="HH616" s="680" t="e">
        <f>#REF!</f>
        <v>#REF!</v>
      </c>
      <c r="HI616" s="680" t="e">
        <f>#REF!</f>
        <v>#REF!</v>
      </c>
      <c r="HJ616" s="680" t="e">
        <f>#REF!</f>
        <v>#REF!</v>
      </c>
      <c r="HK616" s="680" t="e">
        <f>SUM(#REF!)</f>
        <v>#REF!</v>
      </c>
      <c r="HL616" s="677" t="e">
        <f>#REF!</f>
        <v>#REF!</v>
      </c>
    </row>
    <row r="617" spans="211:220">
      <c r="HC617" s="678" t="e">
        <f>#REF!</f>
        <v>#REF!</v>
      </c>
      <c r="HD617" s="676" t="e">
        <f>#REF!</f>
        <v>#REF!</v>
      </c>
      <c r="HE617" s="680" t="e">
        <f>#REF!</f>
        <v>#REF!</v>
      </c>
      <c r="HF617" s="680" t="e">
        <f>#REF!</f>
        <v>#REF!</v>
      </c>
      <c r="HG617" s="680" t="e">
        <f>#REF!</f>
        <v>#REF!</v>
      </c>
      <c r="HH617" s="680" t="e">
        <f>#REF!</f>
        <v>#REF!</v>
      </c>
      <c r="HI617" s="680" t="e">
        <f>#REF!</f>
        <v>#REF!</v>
      </c>
      <c r="HJ617" s="680" t="e">
        <f>#REF!</f>
        <v>#REF!</v>
      </c>
      <c r="HK617" s="680" t="e">
        <f>SUM(#REF!)</f>
        <v>#REF!</v>
      </c>
      <c r="HL617" s="677" t="e">
        <f>#REF!</f>
        <v>#REF!</v>
      </c>
    </row>
    <row r="618" spans="211:220">
      <c r="HC618" s="678" t="e">
        <f>#REF!</f>
        <v>#REF!</v>
      </c>
      <c r="HD618" s="676" t="e">
        <f>#REF!</f>
        <v>#REF!</v>
      </c>
      <c r="HE618" s="680" t="e">
        <f>#REF!</f>
        <v>#REF!</v>
      </c>
      <c r="HF618" s="680" t="e">
        <f>#REF!</f>
        <v>#REF!</v>
      </c>
      <c r="HG618" s="680" t="e">
        <f>#REF!</f>
        <v>#REF!</v>
      </c>
      <c r="HH618" s="680" t="e">
        <f>#REF!</f>
        <v>#REF!</v>
      </c>
      <c r="HI618" s="680" t="e">
        <f>#REF!</f>
        <v>#REF!</v>
      </c>
      <c r="HJ618" s="680" t="e">
        <f>#REF!</f>
        <v>#REF!</v>
      </c>
      <c r="HK618" s="680" t="e">
        <f>SUM(#REF!)</f>
        <v>#REF!</v>
      </c>
      <c r="HL618" s="677" t="e">
        <f>#REF!</f>
        <v>#REF!</v>
      </c>
    </row>
    <row r="619" spans="211:220">
      <c r="HC619" s="678" t="e">
        <f>#REF!</f>
        <v>#REF!</v>
      </c>
      <c r="HD619" s="676" t="e">
        <f>#REF!</f>
        <v>#REF!</v>
      </c>
      <c r="HE619" s="680" t="e">
        <f>#REF!</f>
        <v>#REF!</v>
      </c>
      <c r="HF619" s="680" t="e">
        <f>#REF!</f>
        <v>#REF!</v>
      </c>
      <c r="HG619" s="680" t="e">
        <f>#REF!</f>
        <v>#REF!</v>
      </c>
      <c r="HH619" s="680" t="e">
        <f>#REF!</f>
        <v>#REF!</v>
      </c>
      <c r="HI619" s="680" t="e">
        <f>#REF!</f>
        <v>#REF!</v>
      </c>
      <c r="HJ619" s="680" t="e">
        <f>#REF!</f>
        <v>#REF!</v>
      </c>
      <c r="HK619" s="680" t="e">
        <f>SUM(#REF!)</f>
        <v>#REF!</v>
      </c>
      <c r="HL619" s="677" t="e">
        <f>#REF!</f>
        <v>#REF!</v>
      </c>
    </row>
    <row r="620" spans="211:220">
      <c r="HC620" s="678" t="e">
        <f>#REF!</f>
        <v>#REF!</v>
      </c>
      <c r="HD620" s="676" t="e">
        <f>#REF!</f>
        <v>#REF!</v>
      </c>
      <c r="HE620" s="680" t="e">
        <f>#REF!</f>
        <v>#REF!</v>
      </c>
      <c r="HF620" s="680" t="e">
        <f>#REF!</f>
        <v>#REF!</v>
      </c>
      <c r="HG620" s="680" t="e">
        <f>#REF!</f>
        <v>#REF!</v>
      </c>
      <c r="HH620" s="680" t="e">
        <f>#REF!</f>
        <v>#REF!</v>
      </c>
      <c r="HI620" s="680" t="e">
        <f>#REF!</f>
        <v>#REF!</v>
      </c>
      <c r="HJ620" s="680" t="e">
        <f>#REF!</f>
        <v>#REF!</v>
      </c>
      <c r="HK620" s="680" t="e">
        <f>SUM(#REF!)</f>
        <v>#REF!</v>
      </c>
      <c r="HL620" s="677" t="e">
        <f>#REF!</f>
        <v>#REF!</v>
      </c>
    </row>
    <row r="621" spans="211:220">
      <c r="HC621" s="678" t="e">
        <f>#REF!</f>
        <v>#REF!</v>
      </c>
      <c r="HD621" s="676" t="e">
        <f>#REF!</f>
        <v>#REF!</v>
      </c>
      <c r="HE621" s="680" t="e">
        <f>#REF!</f>
        <v>#REF!</v>
      </c>
      <c r="HF621" s="680" t="e">
        <f>#REF!</f>
        <v>#REF!</v>
      </c>
      <c r="HG621" s="680" t="e">
        <f>#REF!</f>
        <v>#REF!</v>
      </c>
      <c r="HH621" s="680" t="e">
        <f>#REF!</f>
        <v>#REF!</v>
      </c>
      <c r="HI621" s="680" t="e">
        <f>#REF!</f>
        <v>#REF!</v>
      </c>
      <c r="HJ621" s="680" t="e">
        <f>#REF!</f>
        <v>#REF!</v>
      </c>
      <c r="HK621" s="680" t="e">
        <f>SUM(#REF!)</f>
        <v>#REF!</v>
      </c>
      <c r="HL621" s="677" t="e">
        <f>#REF!</f>
        <v>#REF!</v>
      </c>
    </row>
    <row r="622" spans="211:220">
      <c r="HC622" s="678" t="e">
        <f>#REF!</f>
        <v>#REF!</v>
      </c>
      <c r="HD622" s="676" t="e">
        <f>#REF!</f>
        <v>#REF!</v>
      </c>
      <c r="HE622" s="680" t="e">
        <f>#REF!</f>
        <v>#REF!</v>
      </c>
      <c r="HF622" s="680" t="e">
        <f>#REF!</f>
        <v>#REF!</v>
      </c>
      <c r="HG622" s="680" t="e">
        <f>#REF!</f>
        <v>#REF!</v>
      </c>
      <c r="HH622" s="680" t="e">
        <f>#REF!</f>
        <v>#REF!</v>
      </c>
      <c r="HI622" s="680" t="e">
        <f>#REF!</f>
        <v>#REF!</v>
      </c>
      <c r="HJ622" s="680" t="e">
        <f>#REF!</f>
        <v>#REF!</v>
      </c>
      <c r="HK622" s="680" t="e">
        <f>SUM(#REF!)</f>
        <v>#REF!</v>
      </c>
      <c r="HL622" s="677" t="e">
        <f>#REF!</f>
        <v>#REF!</v>
      </c>
    </row>
    <row r="623" spans="211:220">
      <c r="HC623" s="678" t="e">
        <f>#REF!</f>
        <v>#REF!</v>
      </c>
      <c r="HD623" s="676" t="e">
        <f>#REF!</f>
        <v>#REF!</v>
      </c>
      <c r="HE623" s="680" t="e">
        <f>#REF!</f>
        <v>#REF!</v>
      </c>
      <c r="HF623" s="680" t="e">
        <f>#REF!</f>
        <v>#REF!</v>
      </c>
      <c r="HG623" s="680" t="e">
        <f>#REF!</f>
        <v>#REF!</v>
      </c>
      <c r="HH623" s="680" t="e">
        <f>#REF!</f>
        <v>#REF!</v>
      </c>
      <c r="HI623" s="680" t="e">
        <f>#REF!</f>
        <v>#REF!</v>
      </c>
      <c r="HJ623" s="680" t="e">
        <f>#REF!</f>
        <v>#REF!</v>
      </c>
      <c r="HK623" s="680" t="e">
        <f>SUM(#REF!)</f>
        <v>#REF!</v>
      </c>
      <c r="HL623" s="677" t="e">
        <f>#REF!</f>
        <v>#REF!</v>
      </c>
    </row>
    <row r="624" spans="211:220">
      <c r="HC624" s="678" t="e">
        <f>#REF!</f>
        <v>#REF!</v>
      </c>
      <c r="HD624" s="676" t="e">
        <f>#REF!</f>
        <v>#REF!</v>
      </c>
      <c r="HE624" s="680" t="e">
        <f>#REF!</f>
        <v>#REF!</v>
      </c>
      <c r="HF624" s="680" t="e">
        <f>#REF!</f>
        <v>#REF!</v>
      </c>
      <c r="HG624" s="680" t="e">
        <f>#REF!</f>
        <v>#REF!</v>
      </c>
      <c r="HH624" s="680" t="e">
        <f>#REF!</f>
        <v>#REF!</v>
      </c>
      <c r="HI624" s="680" t="e">
        <f>#REF!</f>
        <v>#REF!</v>
      </c>
      <c r="HJ624" s="680" t="e">
        <f>#REF!</f>
        <v>#REF!</v>
      </c>
      <c r="HK624" s="680" t="e">
        <f>SUM(#REF!)</f>
        <v>#REF!</v>
      </c>
      <c r="HL624" s="677" t="e">
        <f>#REF!</f>
        <v>#REF!</v>
      </c>
    </row>
    <row r="625" spans="211:220">
      <c r="HC625" s="678" t="e">
        <f>#REF!</f>
        <v>#REF!</v>
      </c>
      <c r="HD625" s="676" t="e">
        <f>#REF!</f>
        <v>#REF!</v>
      </c>
      <c r="HE625" s="680" t="e">
        <f>#REF!</f>
        <v>#REF!</v>
      </c>
      <c r="HF625" s="680" t="e">
        <f>#REF!</f>
        <v>#REF!</v>
      </c>
      <c r="HG625" s="680" t="e">
        <f>#REF!</f>
        <v>#REF!</v>
      </c>
      <c r="HH625" s="680" t="e">
        <f>#REF!</f>
        <v>#REF!</v>
      </c>
      <c r="HI625" s="680" t="e">
        <f>#REF!</f>
        <v>#REF!</v>
      </c>
      <c r="HJ625" s="680" t="e">
        <f>#REF!</f>
        <v>#REF!</v>
      </c>
      <c r="HK625" s="680" t="e">
        <f>SUM(#REF!)</f>
        <v>#REF!</v>
      </c>
      <c r="HL625" s="677" t="e">
        <f>#REF!</f>
        <v>#REF!</v>
      </c>
    </row>
    <row r="626" spans="211:220">
      <c r="HC626" s="678" t="e">
        <f>#REF!</f>
        <v>#REF!</v>
      </c>
      <c r="HD626" s="676" t="e">
        <f>#REF!</f>
        <v>#REF!</v>
      </c>
      <c r="HE626" s="680" t="e">
        <f>#REF!</f>
        <v>#REF!</v>
      </c>
      <c r="HF626" s="680" t="e">
        <f>#REF!</f>
        <v>#REF!</v>
      </c>
      <c r="HG626" s="680" t="e">
        <f>#REF!</f>
        <v>#REF!</v>
      </c>
      <c r="HH626" s="680" t="e">
        <f>#REF!</f>
        <v>#REF!</v>
      </c>
      <c r="HI626" s="680" t="e">
        <f>#REF!</f>
        <v>#REF!</v>
      </c>
      <c r="HJ626" s="680" t="e">
        <f>#REF!</f>
        <v>#REF!</v>
      </c>
      <c r="HK626" s="680" t="e">
        <f>SUM(#REF!)</f>
        <v>#REF!</v>
      </c>
      <c r="HL626" s="677" t="e">
        <f>#REF!</f>
        <v>#REF!</v>
      </c>
    </row>
    <row r="627" spans="211:220">
      <c r="HC627" s="678" t="e">
        <f>#REF!</f>
        <v>#REF!</v>
      </c>
      <c r="HD627" s="676" t="e">
        <f>#REF!</f>
        <v>#REF!</v>
      </c>
      <c r="HE627" s="680" t="e">
        <f>#REF!</f>
        <v>#REF!</v>
      </c>
      <c r="HF627" s="680" t="e">
        <f>#REF!</f>
        <v>#REF!</v>
      </c>
      <c r="HG627" s="680" t="e">
        <f>#REF!</f>
        <v>#REF!</v>
      </c>
      <c r="HH627" s="680" t="e">
        <f>#REF!</f>
        <v>#REF!</v>
      </c>
      <c r="HI627" s="680" t="e">
        <f>#REF!</f>
        <v>#REF!</v>
      </c>
      <c r="HJ627" s="680" t="e">
        <f>#REF!</f>
        <v>#REF!</v>
      </c>
      <c r="HK627" s="680" t="e">
        <f>SUM(#REF!)</f>
        <v>#REF!</v>
      </c>
      <c r="HL627" s="677" t="e">
        <f>#REF!</f>
        <v>#REF!</v>
      </c>
    </row>
    <row r="628" spans="211:220">
      <c r="HC628" s="678" t="e">
        <f>#REF!</f>
        <v>#REF!</v>
      </c>
      <c r="HD628" s="676" t="e">
        <f>#REF!</f>
        <v>#REF!</v>
      </c>
      <c r="HE628" s="680" t="e">
        <f>#REF!</f>
        <v>#REF!</v>
      </c>
      <c r="HF628" s="680" t="e">
        <f>#REF!</f>
        <v>#REF!</v>
      </c>
      <c r="HG628" s="680" t="e">
        <f>#REF!</f>
        <v>#REF!</v>
      </c>
      <c r="HH628" s="680" t="e">
        <f>#REF!</f>
        <v>#REF!</v>
      </c>
      <c r="HI628" s="680" t="e">
        <f>#REF!</f>
        <v>#REF!</v>
      </c>
      <c r="HJ628" s="680" t="e">
        <f>#REF!</f>
        <v>#REF!</v>
      </c>
      <c r="HK628" s="680" t="e">
        <f>SUM(#REF!)</f>
        <v>#REF!</v>
      </c>
      <c r="HL628" s="677" t="e">
        <f>#REF!</f>
        <v>#REF!</v>
      </c>
    </row>
    <row r="629" spans="211:220">
      <c r="HC629" s="678" t="e">
        <f>#REF!</f>
        <v>#REF!</v>
      </c>
      <c r="HD629" s="676" t="e">
        <f>#REF!</f>
        <v>#REF!</v>
      </c>
      <c r="HE629" s="680" t="e">
        <f>#REF!</f>
        <v>#REF!</v>
      </c>
      <c r="HF629" s="680" t="e">
        <f>#REF!</f>
        <v>#REF!</v>
      </c>
      <c r="HG629" s="680" t="e">
        <f>#REF!</f>
        <v>#REF!</v>
      </c>
      <c r="HH629" s="680" t="e">
        <f>#REF!</f>
        <v>#REF!</v>
      </c>
      <c r="HI629" s="680" t="e">
        <f>#REF!</f>
        <v>#REF!</v>
      </c>
      <c r="HJ629" s="680" t="e">
        <f>#REF!</f>
        <v>#REF!</v>
      </c>
      <c r="HK629" s="680" t="e">
        <f>SUM(#REF!)</f>
        <v>#REF!</v>
      </c>
      <c r="HL629" s="677" t="e">
        <f>#REF!</f>
        <v>#REF!</v>
      </c>
    </row>
    <row r="630" spans="211:220">
      <c r="HC630" s="678" t="e">
        <f>#REF!</f>
        <v>#REF!</v>
      </c>
      <c r="HD630" s="676" t="e">
        <f>#REF!</f>
        <v>#REF!</v>
      </c>
      <c r="HE630" s="680" t="e">
        <f>#REF!</f>
        <v>#REF!</v>
      </c>
      <c r="HF630" s="680" t="e">
        <f>#REF!</f>
        <v>#REF!</v>
      </c>
      <c r="HG630" s="680" t="e">
        <f>#REF!</f>
        <v>#REF!</v>
      </c>
      <c r="HH630" s="680" t="e">
        <f>#REF!</f>
        <v>#REF!</v>
      </c>
      <c r="HI630" s="680" t="e">
        <f>#REF!</f>
        <v>#REF!</v>
      </c>
      <c r="HJ630" s="680" t="e">
        <f>#REF!</f>
        <v>#REF!</v>
      </c>
      <c r="HK630" s="680" t="e">
        <f>SUM(#REF!)</f>
        <v>#REF!</v>
      </c>
      <c r="HL630" s="677" t="e">
        <f>#REF!</f>
        <v>#REF!</v>
      </c>
    </row>
    <row r="631" spans="211:220">
      <c r="HC631" s="678" t="e">
        <f>#REF!</f>
        <v>#REF!</v>
      </c>
      <c r="HD631" s="676" t="e">
        <f>#REF!</f>
        <v>#REF!</v>
      </c>
      <c r="HE631" s="680" t="e">
        <f>#REF!</f>
        <v>#REF!</v>
      </c>
      <c r="HF631" s="680" t="e">
        <f>#REF!</f>
        <v>#REF!</v>
      </c>
      <c r="HG631" s="680" t="e">
        <f>#REF!</f>
        <v>#REF!</v>
      </c>
      <c r="HH631" s="680" t="e">
        <f>#REF!</f>
        <v>#REF!</v>
      </c>
      <c r="HI631" s="680" t="e">
        <f>#REF!</f>
        <v>#REF!</v>
      </c>
      <c r="HJ631" s="680" t="e">
        <f>#REF!</f>
        <v>#REF!</v>
      </c>
      <c r="HK631" s="680" t="e">
        <f>SUM(#REF!)</f>
        <v>#REF!</v>
      </c>
      <c r="HL631" s="677" t="e">
        <f>#REF!</f>
        <v>#REF!</v>
      </c>
    </row>
    <row r="632" spans="211:220">
      <c r="HC632" s="678" t="e">
        <f>#REF!</f>
        <v>#REF!</v>
      </c>
      <c r="HD632" s="676" t="e">
        <f>#REF!</f>
        <v>#REF!</v>
      </c>
      <c r="HE632" s="680" t="e">
        <f>#REF!</f>
        <v>#REF!</v>
      </c>
      <c r="HF632" s="680" t="e">
        <f>#REF!</f>
        <v>#REF!</v>
      </c>
      <c r="HG632" s="680" t="e">
        <f>#REF!</f>
        <v>#REF!</v>
      </c>
      <c r="HH632" s="680" t="e">
        <f>#REF!</f>
        <v>#REF!</v>
      </c>
      <c r="HI632" s="680" t="e">
        <f>#REF!</f>
        <v>#REF!</v>
      </c>
      <c r="HJ632" s="680" t="e">
        <f>#REF!</f>
        <v>#REF!</v>
      </c>
      <c r="HK632" s="680" t="e">
        <f>SUM(#REF!)</f>
        <v>#REF!</v>
      </c>
      <c r="HL632" s="677" t="e">
        <f>#REF!</f>
        <v>#REF!</v>
      </c>
    </row>
    <row r="633" spans="211:220">
      <c r="HC633" s="678" t="e">
        <f>#REF!</f>
        <v>#REF!</v>
      </c>
      <c r="HD633" s="676" t="e">
        <f>#REF!</f>
        <v>#REF!</v>
      </c>
      <c r="HE633" s="680" t="e">
        <f>#REF!</f>
        <v>#REF!</v>
      </c>
      <c r="HF633" s="680" t="e">
        <f>#REF!</f>
        <v>#REF!</v>
      </c>
      <c r="HG633" s="680" t="e">
        <f>#REF!</f>
        <v>#REF!</v>
      </c>
      <c r="HH633" s="680" t="e">
        <f>#REF!</f>
        <v>#REF!</v>
      </c>
      <c r="HI633" s="680" t="e">
        <f>#REF!</f>
        <v>#REF!</v>
      </c>
      <c r="HJ633" s="680" t="e">
        <f>#REF!</f>
        <v>#REF!</v>
      </c>
      <c r="HK633" s="680" t="e">
        <f>SUM(#REF!)</f>
        <v>#REF!</v>
      </c>
      <c r="HL633" s="677" t="e">
        <f>#REF!</f>
        <v>#REF!</v>
      </c>
    </row>
    <row r="634" spans="211:220">
      <c r="HC634" s="678" t="e">
        <f>#REF!</f>
        <v>#REF!</v>
      </c>
      <c r="HD634" s="676" t="e">
        <f>#REF!</f>
        <v>#REF!</v>
      </c>
      <c r="HE634" s="680" t="e">
        <f>#REF!</f>
        <v>#REF!</v>
      </c>
      <c r="HF634" s="680" t="e">
        <f>#REF!</f>
        <v>#REF!</v>
      </c>
      <c r="HG634" s="680" t="e">
        <f>#REF!</f>
        <v>#REF!</v>
      </c>
      <c r="HH634" s="680" t="e">
        <f>#REF!</f>
        <v>#REF!</v>
      </c>
      <c r="HI634" s="680" t="e">
        <f>#REF!</f>
        <v>#REF!</v>
      </c>
      <c r="HJ634" s="680" t="e">
        <f>#REF!</f>
        <v>#REF!</v>
      </c>
      <c r="HK634" s="680" t="e">
        <f>SUM(#REF!)</f>
        <v>#REF!</v>
      </c>
      <c r="HL634" s="677" t="e">
        <f>#REF!</f>
        <v>#REF!</v>
      </c>
    </row>
    <row r="635" spans="211:220">
      <c r="HC635" s="678" t="e">
        <f>#REF!</f>
        <v>#REF!</v>
      </c>
      <c r="HD635" s="676" t="e">
        <f>#REF!</f>
        <v>#REF!</v>
      </c>
      <c r="HE635" s="680" t="e">
        <f>#REF!</f>
        <v>#REF!</v>
      </c>
      <c r="HF635" s="680" t="e">
        <f>#REF!</f>
        <v>#REF!</v>
      </c>
      <c r="HG635" s="680" t="e">
        <f>#REF!</f>
        <v>#REF!</v>
      </c>
      <c r="HH635" s="680" t="e">
        <f>#REF!</f>
        <v>#REF!</v>
      </c>
      <c r="HI635" s="680" t="e">
        <f>#REF!</f>
        <v>#REF!</v>
      </c>
      <c r="HJ635" s="680" t="e">
        <f>#REF!</f>
        <v>#REF!</v>
      </c>
      <c r="HK635" s="680" t="e">
        <f>SUM(#REF!)</f>
        <v>#REF!</v>
      </c>
      <c r="HL635" s="677" t="e">
        <f>#REF!</f>
        <v>#REF!</v>
      </c>
    </row>
    <row r="636" spans="211:220">
      <c r="HC636" s="678" t="e">
        <f>#REF!</f>
        <v>#REF!</v>
      </c>
      <c r="HD636" s="676" t="e">
        <f>#REF!</f>
        <v>#REF!</v>
      </c>
      <c r="HE636" s="680" t="e">
        <f>#REF!</f>
        <v>#REF!</v>
      </c>
      <c r="HF636" s="680" t="e">
        <f>#REF!</f>
        <v>#REF!</v>
      </c>
      <c r="HG636" s="680" t="e">
        <f>#REF!</f>
        <v>#REF!</v>
      </c>
      <c r="HH636" s="680" t="e">
        <f>#REF!</f>
        <v>#REF!</v>
      </c>
      <c r="HI636" s="680" t="e">
        <f>#REF!</f>
        <v>#REF!</v>
      </c>
      <c r="HJ636" s="680" t="e">
        <f>#REF!</f>
        <v>#REF!</v>
      </c>
      <c r="HK636" s="680" t="e">
        <f>SUM(#REF!)</f>
        <v>#REF!</v>
      </c>
      <c r="HL636" s="677" t="e">
        <f>#REF!</f>
        <v>#REF!</v>
      </c>
    </row>
    <row r="637" spans="211:220">
      <c r="HC637" s="678" t="e">
        <f>#REF!</f>
        <v>#REF!</v>
      </c>
      <c r="HD637" s="676" t="e">
        <f>#REF!</f>
        <v>#REF!</v>
      </c>
      <c r="HE637" s="680" t="e">
        <f>#REF!</f>
        <v>#REF!</v>
      </c>
      <c r="HF637" s="680" t="e">
        <f>#REF!</f>
        <v>#REF!</v>
      </c>
      <c r="HG637" s="680" t="e">
        <f>#REF!</f>
        <v>#REF!</v>
      </c>
      <c r="HH637" s="680" t="e">
        <f>#REF!</f>
        <v>#REF!</v>
      </c>
      <c r="HI637" s="680" t="e">
        <f>#REF!</f>
        <v>#REF!</v>
      </c>
      <c r="HJ637" s="680" t="e">
        <f>#REF!</f>
        <v>#REF!</v>
      </c>
      <c r="HK637" s="680" t="e">
        <f>SUM(#REF!)</f>
        <v>#REF!</v>
      </c>
      <c r="HL637" s="677" t="e">
        <f>#REF!</f>
        <v>#REF!</v>
      </c>
    </row>
    <row r="638" spans="211:220">
      <c r="HC638" s="678" t="e">
        <f>#REF!</f>
        <v>#REF!</v>
      </c>
      <c r="HD638" s="676" t="e">
        <f>#REF!</f>
        <v>#REF!</v>
      </c>
      <c r="HE638" s="680" t="e">
        <f>#REF!</f>
        <v>#REF!</v>
      </c>
      <c r="HF638" s="680" t="e">
        <f>#REF!</f>
        <v>#REF!</v>
      </c>
      <c r="HG638" s="680" t="e">
        <f>#REF!</f>
        <v>#REF!</v>
      </c>
      <c r="HH638" s="680" t="e">
        <f>#REF!</f>
        <v>#REF!</v>
      </c>
      <c r="HI638" s="680" t="e">
        <f>#REF!</f>
        <v>#REF!</v>
      </c>
      <c r="HJ638" s="680" t="e">
        <f>#REF!</f>
        <v>#REF!</v>
      </c>
      <c r="HK638" s="680" t="e">
        <f>SUM(#REF!)</f>
        <v>#REF!</v>
      </c>
      <c r="HL638" s="677" t="e">
        <f>#REF!</f>
        <v>#REF!</v>
      </c>
    </row>
    <row r="639" spans="211:220">
      <c r="HC639" s="678" t="e">
        <f>#REF!</f>
        <v>#REF!</v>
      </c>
      <c r="HD639" s="676" t="e">
        <f>#REF!</f>
        <v>#REF!</v>
      </c>
      <c r="HE639" s="680" t="e">
        <f>#REF!</f>
        <v>#REF!</v>
      </c>
      <c r="HF639" s="680" t="e">
        <f>#REF!</f>
        <v>#REF!</v>
      </c>
      <c r="HG639" s="680" t="e">
        <f>#REF!</f>
        <v>#REF!</v>
      </c>
      <c r="HH639" s="680" t="e">
        <f>#REF!</f>
        <v>#REF!</v>
      </c>
      <c r="HI639" s="680" t="e">
        <f>#REF!</f>
        <v>#REF!</v>
      </c>
      <c r="HJ639" s="680" t="e">
        <f>#REF!</f>
        <v>#REF!</v>
      </c>
      <c r="HK639" s="680" t="e">
        <f>SUM(#REF!)</f>
        <v>#REF!</v>
      </c>
      <c r="HL639" s="677" t="e">
        <f>#REF!</f>
        <v>#REF!</v>
      </c>
    </row>
    <row r="640" spans="211:220">
      <c r="HC640" s="678" t="e">
        <f>#REF!</f>
        <v>#REF!</v>
      </c>
      <c r="HD640" s="676" t="e">
        <f>#REF!</f>
        <v>#REF!</v>
      </c>
      <c r="HE640" s="680" t="e">
        <f>#REF!</f>
        <v>#REF!</v>
      </c>
      <c r="HF640" s="680" t="e">
        <f>#REF!</f>
        <v>#REF!</v>
      </c>
      <c r="HG640" s="680" t="e">
        <f>#REF!</f>
        <v>#REF!</v>
      </c>
      <c r="HH640" s="680" t="e">
        <f>#REF!</f>
        <v>#REF!</v>
      </c>
      <c r="HI640" s="680" t="e">
        <f>#REF!</f>
        <v>#REF!</v>
      </c>
      <c r="HJ640" s="680" t="e">
        <f>#REF!</f>
        <v>#REF!</v>
      </c>
      <c r="HK640" s="680" t="e">
        <f>SUM(#REF!)</f>
        <v>#REF!</v>
      </c>
      <c r="HL640" s="677" t="e">
        <f>#REF!</f>
        <v>#REF!</v>
      </c>
    </row>
    <row r="641" spans="211:220">
      <c r="HC641" s="678" t="e">
        <f>#REF!</f>
        <v>#REF!</v>
      </c>
      <c r="HD641" s="676" t="e">
        <f>#REF!</f>
        <v>#REF!</v>
      </c>
      <c r="HE641" s="680" t="e">
        <f>#REF!</f>
        <v>#REF!</v>
      </c>
      <c r="HF641" s="680" t="e">
        <f>#REF!</f>
        <v>#REF!</v>
      </c>
      <c r="HG641" s="680" t="e">
        <f>#REF!</f>
        <v>#REF!</v>
      </c>
      <c r="HH641" s="680" t="e">
        <f>#REF!</f>
        <v>#REF!</v>
      </c>
      <c r="HI641" s="680" t="e">
        <f>#REF!</f>
        <v>#REF!</v>
      </c>
      <c r="HJ641" s="680" t="e">
        <f>#REF!</f>
        <v>#REF!</v>
      </c>
      <c r="HK641" s="680" t="e">
        <f>SUM(#REF!)</f>
        <v>#REF!</v>
      </c>
      <c r="HL641" s="677" t="e">
        <f>#REF!</f>
        <v>#REF!</v>
      </c>
    </row>
    <row r="642" spans="211:220">
      <c r="HC642" s="678" t="e">
        <f>#REF!</f>
        <v>#REF!</v>
      </c>
      <c r="HD642" s="676" t="e">
        <f>#REF!</f>
        <v>#REF!</v>
      </c>
      <c r="HE642" s="680" t="e">
        <f>#REF!</f>
        <v>#REF!</v>
      </c>
      <c r="HF642" s="680" t="e">
        <f>#REF!</f>
        <v>#REF!</v>
      </c>
      <c r="HG642" s="680" t="e">
        <f>#REF!</f>
        <v>#REF!</v>
      </c>
      <c r="HH642" s="680" t="e">
        <f>#REF!</f>
        <v>#REF!</v>
      </c>
      <c r="HI642" s="680" t="e">
        <f>#REF!</f>
        <v>#REF!</v>
      </c>
      <c r="HJ642" s="680" t="e">
        <f>#REF!</f>
        <v>#REF!</v>
      </c>
      <c r="HK642" s="680" t="e">
        <f>SUM(#REF!)</f>
        <v>#REF!</v>
      </c>
      <c r="HL642" s="677" t="e">
        <f>#REF!</f>
        <v>#REF!</v>
      </c>
    </row>
    <row r="643" spans="211:220">
      <c r="HC643" s="678" t="e">
        <f>#REF!</f>
        <v>#REF!</v>
      </c>
      <c r="HD643" s="676" t="e">
        <f>#REF!</f>
        <v>#REF!</v>
      </c>
      <c r="HE643" s="680" t="e">
        <f>#REF!</f>
        <v>#REF!</v>
      </c>
      <c r="HF643" s="680" t="e">
        <f>#REF!</f>
        <v>#REF!</v>
      </c>
      <c r="HG643" s="680" t="e">
        <f>#REF!</f>
        <v>#REF!</v>
      </c>
      <c r="HH643" s="680" t="e">
        <f>#REF!</f>
        <v>#REF!</v>
      </c>
      <c r="HI643" s="680" t="e">
        <f>#REF!</f>
        <v>#REF!</v>
      </c>
      <c r="HJ643" s="680" t="e">
        <f>#REF!</f>
        <v>#REF!</v>
      </c>
      <c r="HK643" s="680" t="e">
        <f>SUM(#REF!)</f>
        <v>#REF!</v>
      </c>
      <c r="HL643" s="677" t="e">
        <f>#REF!</f>
        <v>#REF!</v>
      </c>
    </row>
    <row r="644" spans="211:220">
      <c r="HC644" s="678" t="e">
        <f>#REF!</f>
        <v>#REF!</v>
      </c>
      <c r="HD644" s="676" t="e">
        <f>#REF!</f>
        <v>#REF!</v>
      </c>
      <c r="HE644" s="680" t="e">
        <f>#REF!</f>
        <v>#REF!</v>
      </c>
      <c r="HF644" s="680" t="e">
        <f>#REF!</f>
        <v>#REF!</v>
      </c>
      <c r="HG644" s="680" t="e">
        <f>#REF!</f>
        <v>#REF!</v>
      </c>
      <c r="HH644" s="680" t="e">
        <f>#REF!</f>
        <v>#REF!</v>
      </c>
      <c r="HI644" s="680" t="e">
        <f>#REF!</f>
        <v>#REF!</v>
      </c>
      <c r="HJ644" s="680" t="e">
        <f>#REF!</f>
        <v>#REF!</v>
      </c>
      <c r="HK644" s="680" t="e">
        <f>SUM(#REF!)</f>
        <v>#REF!</v>
      </c>
      <c r="HL644" s="677" t="e">
        <f>#REF!</f>
        <v>#REF!</v>
      </c>
    </row>
    <row r="645" spans="211:220">
      <c r="HC645" s="678" t="e">
        <f>#REF!</f>
        <v>#REF!</v>
      </c>
      <c r="HD645" s="676" t="e">
        <f>#REF!</f>
        <v>#REF!</v>
      </c>
      <c r="HE645" s="680" t="e">
        <f>#REF!</f>
        <v>#REF!</v>
      </c>
      <c r="HF645" s="680" t="e">
        <f>#REF!</f>
        <v>#REF!</v>
      </c>
      <c r="HG645" s="680" t="e">
        <f>#REF!</f>
        <v>#REF!</v>
      </c>
      <c r="HH645" s="680" t="e">
        <f>#REF!</f>
        <v>#REF!</v>
      </c>
      <c r="HI645" s="680" t="e">
        <f>#REF!</f>
        <v>#REF!</v>
      </c>
      <c r="HJ645" s="680" t="e">
        <f>#REF!</f>
        <v>#REF!</v>
      </c>
      <c r="HK645" s="680" t="e">
        <f>SUM(#REF!)</f>
        <v>#REF!</v>
      </c>
      <c r="HL645" s="677" t="e">
        <f>#REF!</f>
        <v>#REF!</v>
      </c>
    </row>
    <row r="646" spans="211:220">
      <c r="HC646" s="678" t="e">
        <f>#REF!</f>
        <v>#REF!</v>
      </c>
      <c r="HD646" s="676" t="e">
        <f>#REF!</f>
        <v>#REF!</v>
      </c>
      <c r="HE646" s="680" t="e">
        <f>#REF!</f>
        <v>#REF!</v>
      </c>
      <c r="HF646" s="680" t="e">
        <f>#REF!</f>
        <v>#REF!</v>
      </c>
      <c r="HG646" s="680" t="e">
        <f>#REF!</f>
        <v>#REF!</v>
      </c>
      <c r="HH646" s="680" t="e">
        <f>#REF!</f>
        <v>#REF!</v>
      </c>
      <c r="HI646" s="680" t="e">
        <f>#REF!</f>
        <v>#REF!</v>
      </c>
      <c r="HJ646" s="680" t="e">
        <f>#REF!</f>
        <v>#REF!</v>
      </c>
      <c r="HK646" s="680" t="e">
        <f>SUM(#REF!)</f>
        <v>#REF!</v>
      </c>
      <c r="HL646" s="677" t="e">
        <f>#REF!</f>
        <v>#REF!</v>
      </c>
    </row>
    <row r="647" spans="211:220">
      <c r="HC647" s="678" t="e">
        <f>#REF!</f>
        <v>#REF!</v>
      </c>
      <c r="HD647" s="676" t="e">
        <f>#REF!</f>
        <v>#REF!</v>
      </c>
      <c r="HE647" s="680" t="e">
        <f>#REF!</f>
        <v>#REF!</v>
      </c>
      <c r="HF647" s="680" t="e">
        <f>#REF!</f>
        <v>#REF!</v>
      </c>
      <c r="HG647" s="680" t="e">
        <f>#REF!</f>
        <v>#REF!</v>
      </c>
      <c r="HH647" s="680" t="e">
        <f>#REF!</f>
        <v>#REF!</v>
      </c>
      <c r="HI647" s="680" t="e">
        <f>#REF!</f>
        <v>#REF!</v>
      </c>
      <c r="HJ647" s="680" t="e">
        <f>#REF!</f>
        <v>#REF!</v>
      </c>
      <c r="HK647" s="680" t="e">
        <f>SUM(#REF!)</f>
        <v>#REF!</v>
      </c>
      <c r="HL647" s="677" t="e">
        <f>#REF!</f>
        <v>#REF!</v>
      </c>
    </row>
    <row r="648" spans="211:220">
      <c r="HC648" s="678" t="e">
        <f>#REF!</f>
        <v>#REF!</v>
      </c>
      <c r="HD648" s="676" t="e">
        <f>#REF!</f>
        <v>#REF!</v>
      </c>
      <c r="HE648" s="680" t="e">
        <f>#REF!</f>
        <v>#REF!</v>
      </c>
      <c r="HF648" s="680" t="e">
        <f>#REF!</f>
        <v>#REF!</v>
      </c>
      <c r="HG648" s="680" t="e">
        <f>#REF!</f>
        <v>#REF!</v>
      </c>
      <c r="HH648" s="680" t="e">
        <f>#REF!</f>
        <v>#REF!</v>
      </c>
      <c r="HI648" s="680" t="e">
        <f>#REF!</f>
        <v>#REF!</v>
      </c>
      <c r="HJ648" s="680" t="e">
        <f>#REF!</f>
        <v>#REF!</v>
      </c>
      <c r="HK648" s="680" t="e">
        <f>SUM(#REF!)</f>
        <v>#REF!</v>
      </c>
      <c r="HL648" s="677" t="e">
        <f>#REF!</f>
        <v>#REF!</v>
      </c>
    </row>
    <row r="649" spans="211:220">
      <c r="HC649" s="678" t="e">
        <f>#REF!</f>
        <v>#REF!</v>
      </c>
      <c r="HD649" s="676" t="e">
        <f>#REF!</f>
        <v>#REF!</v>
      </c>
      <c r="HE649" s="680" t="e">
        <f>#REF!</f>
        <v>#REF!</v>
      </c>
      <c r="HF649" s="680" t="e">
        <f>#REF!</f>
        <v>#REF!</v>
      </c>
      <c r="HG649" s="680" t="e">
        <f>#REF!</f>
        <v>#REF!</v>
      </c>
      <c r="HH649" s="680" t="e">
        <f>#REF!</f>
        <v>#REF!</v>
      </c>
      <c r="HI649" s="680" t="e">
        <f>#REF!</f>
        <v>#REF!</v>
      </c>
      <c r="HJ649" s="680" t="e">
        <f>#REF!</f>
        <v>#REF!</v>
      </c>
      <c r="HK649" s="680" t="e">
        <f>SUM(#REF!)</f>
        <v>#REF!</v>
      </c>
      <c r="HL649" s="677" t="e">
        <f>#REF!</f>
        <v>#REF!</v>
      </c>
    </row>
    <row r="650" spans="211:220">
      <c r="HC650" s="678" t="e">
        <f>#REF!</f>
        <v>#REF!</v>
      </c>
      <c r="HD650" s="676" t="e">
        <f>#REF!</f>
        <v>#REF!</v>
      </c>
      <c r="HE650" s="680" t="e">
        <f>#REF!</f>
        <v>#REF!</v>
      </c>
      <c r="HF650" s="680" t="e">
        <f>#REF!</f>
        <v>#REF!</v>
      </c>
      <c r="HG650" s="680" t="e">
        <f>#REF!</f>
        <v>#REF!</v>
      </c>
      <c r="HH650" s="680" t="e">
        <f>#REF!</f>
        <v>#REF!</v>
      </c>
      <c r="HI650" s="680" t="e">
        <f>#REF!</f>
        <v>#REF!</v>
      </c>
      <c r="HJ650" s="680" t="e">
        <f>#REF!</f>
        <v>#REF!</v>
      </c>
      <c r="HK650" s="680" t="e">
        <f>SUM(#REF!)</f>
        <v>#REF!</v>
      </c>
      <c r="HL650" s="677" t="e">
        <f>#REF!</f>
        <v>#REF!</v>
      </c>
    </row>
    <row r="651" spans="211:220">
      <c r="HC651" s="678" t="e">
        <f>#REF!</f>
        <v>#REF!</v>
      </c>
      <c r="HD651" s="676" t="e">
        <f>#REF!</f>
        <v>#REF!</v>
      </c>
      <c r="HE651" s="680" t="e">
        <f>#REF!</f>
        <v>#REF!</v>
      </c>
      <c r="HF651" s="680" t="e">
        <f>#REF!</f>
        <v>#REF!</v>
      </c>
      <c r="HG651" s="680" t="e">
        <f>#REF!</f>
        <v>#REF!</v>
      </c>
      <c r="HH651" s="680" t="e">
        <f>#REF!</f>
        <v>#REF!</v>
      </c>
      <c r="HI651" s="680" t="e">
        <f>#REF!</f>
        <v>#REF!</v>
      </c>
      <c r="HJ651" s="680" t="e">
        <f>#REF!</f>
        <v>#REF!</v>
      </c>
      <c r="HK651" s="680" t="e">
        <f>SUM(#REF!)</f>
        <v>#REF!</v>
      </c>
      <c r="HL651" s="677" t="e">
        <f>#REF!</f>
        <v>#REF!</v>
      </c>
    </row>
    <row r="652" spans="211:220">
      <c r="HC652" s="678" t="e">
        <f>#REF!</f>
        <v>#REF!</v>
      </c>
      <c r="HD652" s="676" t="e">
        <f>#REF!</f>
        <v>#REF!</v>
      </c>
      <c r="HE652" s="680" t="e">
        <f>#REF!</f>
        <v>#REF!</v>
      </c>
      <c r="HF652" s="680" t="e">
        <f>#REF!</f>
        <v>#REF!</v>
      </c>
      <c r="HG652" s="680" t="e">
        <f>#REF!</f>
        <v>#REF!</v>
      </c>
      <c r="HH652" s="680" t="e">
        <f>#REF!</f>
        <v>#REF!</v>
      </c>
      <c r="HI652" s="680" t="e">
        <f>#REF!</f>
        <v>#REF!</v>
      </c>
      <c r="HJ652" s="680" t="e">
        <f>#REF!</f>
        <v>#REF!</v>
      </c>
      <c r="HK652" s="680" t="e">
        <f>SUM(#REF!)</f>
        <v>#REF!</v>
      </c>
      <c r="HL652" s="677" t="e">
        <f>#REF!</f>
        <v>#REF!</v>
      </c>
    </row>
    <row r="653" spans="211:220">
      <c r="HC653" s="678" t="e">
        <f>#REF!</f>
        <v>#REF!</v>
      </c>
      <c r="HD653" s="676" t="e">
        <f>#REF!</f>
        <v>#REF!</v>
      </c>
      <c r="HE653" s="680" t="e">
        <f>#REF!</f>
        <v>#REF!</v>
      </c>
      <c r="HF653" s="680" t="e">
        <f>#REF!</f>
        <v>#REF!</v>
      </c>
      <c r="HG653" s="680" t="e">
        <f>#REF!</f>
        <v>#REF!</v>
      </c>
      <c r="HH653" s="680" t="e">
        <f>#REF!</f>
        <v>#REF!</v>
      </c>
      <c r="HI653" s="680" t="e">
        <f>#REF!</f>
        <v>#REF!</v>
      </c>
      <c r="HJ653" s="680" t="e">
        <f>#REF!</f>
        <v>#REF!</v>
      </c>
      <c r="HK653" s="680" t="e">
        <f>SUM(#REF!)</f>
        <v>#REF!</v>
      </c>
      <c r="HL653" s="677" t="e">
        <f>#REF!</f>
        <v>#REF!</v>
      </c>
    </row>
    <row r="654" spans="211:220">
      <c r="HC654" s="678" t="e">
        <f>#REF!</f>
        <v>#REF!</v>
      </c>
      <c r="HD654" s="676" t="e">
        <f>#REF!</f>
        <v>#REF!</v>
      </c>
      <c r="HE654" s="680" t="e">
        <f>#REF!</f>
        <v>#REF!</v>
      </c>
      <c r="HF654" s="680" t="e">
        <f>#REF!</f>
        <v>#REF!</v>
      </c>
      <c r="HG654" s="680" t="e">
        <f>#REF!</f>
        <v>#REF!</v>
      </c>
      <c r="HH654" s="680" t="e">
        <f>#REF!</f>
        <v>#REF!</v>
      </c>
      <c r="HI654" s="680" t="e">
        <f>#REF!</f>
        <v>#REF!</v>
      </c>
      <c r="HJ654" s="680" t="e">
        <f>#REF!</f>
        <v>#REF!</v>
      </c>
      <c r="HK654" s="680" t="e">
        <f>SUM(#REF!)</f>
        <v>#REF!</v>
      </c>
      <c r="HL654" s="677" t="e">
        <f>#REF!</f>
        <v>#REF!</v>
      </c>
    </row>
    <row r="655" spans="211:220">
      <c r="HC655" s="678" t="e">
        <f>#REF!</f>
        <v>#REF!</v>
      </c>
      <c r="HD655" s="676" t="e">
        <f>#REF!</f>
        <v>#REF!</v>
      </c>
      <c r="HE655" s="680" t="e">
        <f>#REF!</f>
        <v>#REF!</v>
      </c>
      <c r="HF655" s="680" t="e">
        <f>#REF!</f>
        <v>#REF!</v>
      </c>
      <c r="HG655" s="680" t="e">
        <f>#REF!</f>
        <v>#REF!</v>
      </c>
      <c r="HH655" s="680" t="e">
        <f>#REF!</f>
        <v>#REF!</v>
      </c>
      <c r="HI655" s="680" t="e">
        <f>#REF!</f>
        <v>#REF!</v>
      </c>
      <c r="HJ655" s="680" t="e">
        <f>#REF!</f>
        <v>#REF!</v>
      </c>
      <c r="HK655" s="680" t="e">
        <f>SUM(#REF!)</f>
        <v>#REF!</v>
      </c>
      <c r="HL655" s="677" t="e">
        <f>#REF!</f>
        <v>#REF!</v>
      </c>
    </row>
    <row r="656" spans="211:220">
      <c r="HC656" s="678" t="e">
        <f>#REF!</f>
        <v>#REF!</v>
      </c>
      <c r="HD656" s="676" t="e">
        <f>#REF!</f>
        <v>#REF!</v>
      </c>
      <c r="HE656" s="680" t="e">
        <f>#REF!</f>
        <v>#REF!</v>
      </c>
      <c r="HF656" s="680" t="e">
        <f>#REF!</f>
        <v>#REF!</v>
      </c>
      <c r="HG656" s="680" t="e">
        <f>#REF!</f>
        <v>#REF!</v>
      </c>
      <c r="HH656" s="680" t="e">
        <f>#REF!</f>
        <v>#REF!</v>
      </c>
      <c r="HI656" s="680" t="e">
        <f>#REF!</f>
        <v>#REF!</v>
      </c>
      <c r="HJ656" s="680" t="e">
        <f>#REF!</f>
        <v>#REF!</v>
      </c>
      <c r="HK656" s="680" t="e">
        <f>SUM(#REF!)</f>
        <v>#REF!</v>
      </c>
      <c r="HL656" s="677" t="e">
        <f>#REF!</f>
        <v>#REF!</v>
      </c>
    </row>
    <row r="657" spans="211:220">
      <c r="HC657" s="678" t="e">
        <f>#REF!</f>
        <v>#REF!</v>
      </c>
      <c r="HD657" s="676" t="e">
        <f>#REF!</f>
        <v>#REF!</v>
      </c>
      <c r="HE657" s="680" t="e">
        <f>#REF!</f>
        <v>#REF!</v>
      </c>
      <c r="HF657" s="680" t="e">
        <f>#REF!</f>
        <v>#REF!</v>
      </c>
      <c r="HG657" s="680" t="e">
        <f>#REF!</f>
        <v>#REF!</v>
      </c>
      <c r="HH657" s="680" t="e">
        <f>#REF!</f>
        <v>#REF!</v>
      </c>
      <c r="HI657" s="680" t="e">
        <f>#REF!</f>
        <v>#REF!</v>
      </c>
      <c r="HJ657" s="680" t="e">
        <f>#REF!</f>
        <v>#REF!</v>
      </c>
      <c r="HK657" s="680" t="e">
        <f>SUM(#REF!)</f>
        <v>#REF!</v>
      </c>
      <c r="HL657" s="677" t="e">
        <f>#REF!</f>
        <v>#REF!</v>
      </c>
    </row>
    <row r="658" spans="211:220">
      <c r="HC658" s="678" t="e">
        <f>#REF!</f>
        <v>#REF!</v>
      </c>
      <c r="HD658" s="676" t="e">
        <f>#REF!</f>
        <v>#REF!</v>
      </c>
      <c r="HE658" s="680" t="e">
        <f>#REF!</f>
        <v>#REF!</v>
      </c>
      <c r="HF658" s="680" t="e">
        <f>#REF!</f>
        <v>#REF!</v>
      </c>
      <c r="HG658" s="680" t="e">
        <f>#REF!</f>
        <v>#REF!</v>
      </c>
      <c r="HH658" s="680" t="e">
        <f>#REF!</f>
        <v>#REF!</v>
      </c>
      <c r="HI658" s="680" t="e">
        <f>#REF!</f>
        <v>#REF!</v>
      </c>
      <c r="HJ658" s="680" t="e">
        <f>#REF!</f>
        <v>#REF!</v>
      </c>
      <c r="HK658" s="680" t="e">
        <f>SUM(#REF!)</f>
        <v>#REF!</v>
      </c>
      <c r="HL658" s="677" t="e">
        <f>#REF!</f>
        <v>#REF!</v>
      </c>
    </row>
    <row r="659" spans="211:220">
      <c r="HC659" s="678" t="e">
        <f>#REF!</f>
        <v>#REF!</v>
      </c>
      <c r="HD659" s="676" t="e">
        <f>#REF!</f>
        <v>#REF!</v>
      </c>
      <c r="HE659" s="680" t="e">
        <f>#REF!</f>
        <v>#REF!</v>
      </c>
      <c r="HF659" s="680" t="e">
        <f>#REF!</f>
        <v>#REF!</v>
      </c>
      <c r="HG659" s="680" t="e">
        <f>#REF!</f>
        <v>#REF!</v>
      </c>
      <c r="HH659" s="680" t="e">
        <f>#REF!</f>
        <v>#REF!</v>
      </c>
      <c r="HI659" s="680" t="e">
        <f>#REF!</f>
        <v>#REF!</v>
      </c>
      <c r="HJ659" s="680" t="e">
        <f>#REF!</f>
        <v>#REF!</v>
      </c>
      <c r="HK659" s="680" t="e">
        <f>SUM(#REF!)</f>
        <v>#REF!</v>
      </c>
      <c r="HL659" s="677" t="e">
        <f>#REF!</f>
        <v>#REF!</v>
      </c>
    </row>
    <row r="660" spans="211:220">
      <c r="HC660" s="678" t="e">
        <f>#REF!</f>
        <v>#REF!</v>
      </c>
      <c r="HD660" s="676" t="e">
        <f>#REF!</f>
        <v>#REF!</v>
      </c>
      <c r="HE660" s="680" t="e">
        <f>#REF!</f>
        <v>#REF!</v>
      </c>
      <c r="HF660" s="680" t="e">
        <f>#REF!</f>
        <v>#REF!</v>
      </c>
      <c r="HG660" s="680" t="e">
        <f>#REF!</f>
        <v>#REF!</v>
      </c>
      <c r="HH660" s="680" t="e">
        <f>#REF!</f>
        <v>#REF!</v>
      </c>
      <c r="HI660" s="680" t="e">
        <f>#REF!</f>
        <v>#REF!</v>
      </c>
      <c r="HJ660" s="680" t="e">
        <f>#REF!</f>
        <v>#REF!</v>
      </c>
      <c r="HK660" s="680" t="e">
        <f>SUM(#REF!)</f>
        <v>#REF!</v>
      </c>
      <c r="HL660" s="677" t="e">
        <f>#REF!</f>
        <v>#REF!</v>
      </c>
    </row>
    <row r="661" spans="211:220">
      <c r="HC661" s="678" t="e">
        <f>#REF!</f>
        <v>#REF!</v>
      </c>
      <c r="HD661" s="676" t="e">
        <f>#REF!</f>
        <v>#REF!</v>
      </c>
      <c r="HE661" s="680" t="e">
        <f>#REF!</f>
        <v>#REF!</v>
      </c>
      <c r="HF661" s="680" t="e">
        <f>#REF!</f>
        <v>#REF!</v>
      </c>
      <c r="HG661" s="680" t="e">
        <f>#REF!</f>
        <v>#REF!</v>
      </c>
      <c r="HH661" s="680" t="e">
        <f>#REF!</f>
        <v>#REF!</v>
      </c>
      <c r="HI661" s="680" t="e">
        <f>#REF!</f>
        <v>#REF!</v>
      </c>
      <c r="HJ661" s="680" t="e">
        <f>#REF!</f>
        <v>#REF!</v>
      </c>
      <c r="HK661" s="680" t="e">
        <f>SUM(#REF!)</f>
        <v>#REF!</v>
      </c>
      <c r="HL661" s="677" t="e">
        <f>#REF!</f>
        <v>#REF!</v>
      </c>
    </row>
    <row r="662" spans="211:220">
      <c r="HC662" s="678" t="e">
        <f>#REF!</f>
        <v>#REF!</v>
      </c>
      <c r="HD662" s="676" t="e">
        <f>#REF!</f>
        <v>#REF!</v>
      </c>
      <c r="HE662" s="680" t="e">
        <f>#REF!</f>
        <v>#REF!</v>
      </c>
      <c r="HF662" s="680" t="e">
        <f>#REF!</f>
        <v>#REF!</v>
      </c>
      <c r="HG662" s="680" t="e">
        <f>#REF!</f>
        <v>#REF!</v>
      </c>
      <c r="HH662" s="680" t="e">
        <f>#REF!</f>
        <v>#REF!</v>
      </c>
      <c r="HI662" s="680" t="e">
        <f>#REF!</f>
        <v>#REF!</v>
      </c>
      <c r="HJ662" s="680" t="e">
        <f>#REF!</f>
        <v>#REF!</v>
      </c>
      <c r="HK662" s="680" t="e">
        <f>SUM(#REF!)</f>
        <v>#REF!</v>
      </c>
      <c r="HL662" s="677" t="e">
        <f>#REF!</f>
        <v>#REF!</v>
      </c>
    </row>
    <row r="663" spans="211:220">
      <c r="HC663" s="678" t="e">
        <f>#REF!</f>
        <v>#REF!</v>
      </c>
      <c r="HD663" s="676" t="e">
        <f>#REF!</f>
        <v>#REF!</v>
      </c>
      <c r="HE663" s="680" t="e">
        <f>#REF!</f>
        <v>#REF!</v>
      </c>
      <c r="HF663" s="680" t="e">
        <f>#REF!</f>
        <v>#REF!</v>
      </c>
      <c r="HG663" s="680" t="e">
        <f>#REF!</f>
        <v>#REF!</v>
      </c>
      <c r="HH663" s="680" t="e">
        <f>#REF!</f>
        <v>#REF!</v>
      </c>
      <c r="HI663" s="680" t="e">
        <f>#REF!</f>
        <v>#REF!</v>
      </c>
      <c r="HJ663" s="680" t="e">
        <f>#REF!</f>
        <v>#REF!</v>
      </c>
      <c r="HK663" s="680" t="e">
        <f>SUM(#REF!)</f>
        <v>#REF!</v>
      </c>
      <c r="HL663" s="677" t="e">
        <f>#REF!</f>
        <v>#REF!</v>
      </c>
    </row>
    <row r="664" spans="211:220">
      <c r="HC664" s="678" t="e">
        <f>#REF!</f>
        <v>#REF!</v>
      </c>
      <c r="HD664" s="676" t="e">
        <f>#REF!</f>
        <v>#REF!</v>
      </c>
      <c r="HE664" s="680" t="e">
        <f>#REF!</f>
        <v>#REF!</v>
      </c>
      <c r="HF664" s="680" t="e">
        <f>#REF!</f>
        <v>#REF!</v>
      </c>
      <c r="HG664" s="680" t="e">
        <f>#REF!</f>
        <v>#REF!</v>
      </c>
      <c r="HH664" s="680" t="e">
        <f>#REF!</f>
        <v>#REF!</v>
      </c>
      <c r="HI664" s="680" t="e">
        <f>#REF!</f>
        <v>#REF!</v>
      </c>
      <c r="HJ664" s="680" t="e">
        <f>#REF!</f>
        <v>#REF!</v>
      </c>
      <c r="HK664" s="680" t="e">
        <f>SUM(#REF!)</f>
        <v>#REF!</v>
      </c>
      <c r="HL664" s="677" t="e">
        <f>#REF!</f>
        <v>#REF!</v>
      </c>
    </row>
    <row r="665" spans="211:220">
      <c r="HC665" s="678" t="e">
        <f>#REF!</f>
        <v>#REF!</v>
      </c>
      <c r="HD665" s="676" t="e">
        <f>#REF!</f>
        <v>#REF!</v>
      </c>
      <c r="HE665" s="680" t="e">
        <f>#REF!</f>
        <v>#REF!</v>
      </c>
      <c r="HF665" s="680" t="e">
        <f>#REF!</f>
        <v>#REF!</v>
      </c>
      <c r="HG665" s="680" t="e">
        <f>#REF!</f>
        <v>#REF!</v>
      </c>
      <c r="HH665" s="680" t="e">
        <f>#REF!</f>
        <v>#REF!</v>
      </c>
      <c r="HI665" s="680" t="e">
        <f>#REF!</f>
        <v>#REF!</v>
      </c>
      <c r="HJ665" s="680" t="e">
        <f>#REF!</f>
        <v>#REF!</v>
      </c>
      <c r="HK665" s="680" t="e">
        <f>SUM(#REF!)</f>
        <v>#REF!</v>
      </c>
      <c r="HL665" s="677" t="e">
        <f>#REF!</f>
        <v>#REF!</v>
      </c>
    </row>
    <row r="666" spans="211:220">
      <c r="HC666" s="678" t="e">
        <f>#REF!</f>
        <v>#REF!</v>
      </c>
      <c r="HD666" s="676" t="e">
        <f>#REF!</f>
        <v>#REF!</v>
      </c>
      <c r="HE666" s="680" t="e">
        <f>#REF!</f>
        <v>#REF!</v>
      </c>
      <c r="HF666" s="680" t="e">
        <f>#REF!</f>
        <v>#REF!</v>
      </c>
      <c r="HG666" s="680" t="e">
        <f>#REF!</f>
        <v>#REF!</v>
      </c>
      <c r="HH666" s="680" t="e">
        <f>#REF!</f>
        <v>#REF!</v>
      </c>
      <c r="HI666" s="680" t="e">
        <f>#REF!</f>
        <v>#REF!</v>
      </c>
      <c r="HJ666" s="680" t="e">
        <f>#REF!</f>
        <v>#REF!</v>
      </c>
      <c r="HK666" s="680" t="e">
        <f>SUM(#REF!)</f>
        <v>#REF!</v>
      </c>
      <c r="HL666" s="677" t="e">
        <f>#REF!</f>
        <v>#REF!</v>
      </c>
    </row>
    <row r="667" spans="211:220">
      <c r="HC667" s="678" t="e">
        <f>#REF!</f>
        <v>#REF!</v>
      </c>
      <c r="HD667" s="676" t="e">
        <f>#REF!</f>
        <v>#REF!</v>
      </c>
      <c r="HE667" s="680" t="e">
        <f>#REF!</f>
        <v>#REF!</v>
      </c>
      <c r="HF667" s="680" t="e">
        <f>#REF!</f>
        <v>#REF!</v>
      </c>
      <c r="HG667" s="680" t="e">
        <f>#REF!</f>
        <v>#REF!</v>
      </c>
      <c r="HH667" s="680" t="e">
        <f>#REF!</f>
        <v>#REF!</v>
      </c>
      <c r="HI667" s="680" t="e">
        <f>#REF!</f>
        <v>#REF!</v>
      </c>
      <c r="HJ667" s="680" t="e">
        <f>#REF!</f>
        <v>#REF!</v>
      </c>
      <c r="HK667" s="680" t="e">
        <f>SUM(#REF!)</f>
        <v>#REF!</v>
      </c>
      <c r="HL667" s="677" t="e">
        <f>#REF!</f>
        <v>#REF!</v>
      </c>
    </row>
    <row r="668" spans="211:220">
      <c r="HC668" s="678" t="e">
        <f>#REF!</f>
        <v>#REF!</v>
      </c>
      <c r="HD668" s="676" t="e">
        <f>#REF!</f>
        <v>#REF!</v>
      </c>
      <c r="HE668" s="680" t="e">
        <f>#REF!</f>
        <v>#REF!</v>
      </c>
      <c r="HF668" s="680" t="e">
        <f>#REF!</f>
        <v>#REF!</v>
      </c>
      <c r="HG668" s="680" t="e">
        <f>#REF!</f>
        <v>#REF!</v>
      </c>
      <c r="HH668" s="680" t="e">
        <f>#REF!</f>
        <v>#REF!</v>
      </c>
      <c r="HI668" s="680" t="e">
        <f>#REF!</f>
        <v>#REF!</v>
      </c>
      <c r="HJ668" s="680" t="e">
        <f>#REF!</f>
        <v>#REF!</v>
      </c>
      <c r="HK668" s="680" t="e">
        <f>SUM(#REF!)</f>
        <v>#REF!</v>
      </c>
      <c r="HL668" s="677" t="e">
        <f>#REF!</f>
        <v>#REF!</v>
      </c>
    </row>
    <row r="669" spans="211:220">
      <c r="HC669" s="678" t="e">
        <f>#REF!</f>
        <v>#REF!</v>
      </c>
      <c r="HD669" s="676" t="e">
        <f>#REF!</f>
        <v>#REF!</v>
      </c>
      <c r="HE669" s="680" t="e">
        <f>#REF!</f>
        <v>#REF!</v>
      </c>
      <c r="HF669" s="680" t="e">
        <f>#REF!</f>
        <v>#REF!</v>
      </c>
      <c r="HG669" s="680" t="e">
        <f>#REF!</f>
        <v>#REF!</v>
      </c>
      <c r="HH669" s="680" t="e">
        <f>#REF!</f>
        <v>#REF!</v>
      </c>
      <c r="HI669" s="680" t="e">
        <f>#REF!</f>
        <v>#REF!</v>
      </c>
      <c r="HJ669" s="680" t="e">
        <f>#REF!</f>
        <v>#REF!</v>
      </c>
      <c r="HK669" s="680" t="e">
        <f>SUM(#REF!)</f>
        <v>#REF!</v>
      </c>
      <c r="HL669" s="677" t="e">
        <f>#REF!</f>
        <v>#REF!</v>
      </c>
    </row>
    <row r="670" spans="211:220">
      <c r="HC670" s="678" t="e">
        <f>#REF!</f>
        <v>#REF!</v>
      </c>
      <c r="HD670" s="676" t="e">
        <f>#REF!</f>
        <v>#REF!</v>
      </c>
      <c r="HE670" s="680" t="e">
        <f>#REF!</f>
        <v>#REF!</v>
      </c>
      <c r="HF670" s="680" t="e">
        <f>#REF!</f>
        <v>#REF!</v>
      </c>
      <c r="HG670" s="680" t="e">
        <f>#REF!</f>
        <v>#REF!</v>
      </c>
      <c r="HH670" s="680" t="e">
        <f>#REF!</f>
        <v>#REF!</v>
      </c>
      <c r="HI670" s="680" t="e">
        <f>#REF!</f>
        <v>#REF!</v>
      </c>
      <c r="HJ670" s="680" t="e">
        <f>#REF!</f>
        <v>#REF!</v>
      </c>
      <c r="HK670" s="680" t="e">
        <f>SUM(#REF!)</f>
        <v>#REF!</v>
      </c>
      <c r="HL670" s="677" t="e">
        <f>#REF!</f>
        <v>#REF!</v>
      </c>
    </row>
    <row r="671" spans="211:220">
      <c r="HC671" s="678" t="e">
        <f>#REF!</f>
        <v>#REF!</v>
      </c>
      <c r="HD671" s="676" t="e">
        <f>#REF!</f>
        <v>#REF!</v>
      </c>
      <c r="HE671" s="680" t="e">
        <f>#REF!</f>
        <v>#REF!</v>
      </c>
      <c r="HF671" s="680" t="e">
        <f>#REF!</f>
        <v>#REF!</v>
      </c>
      <c r="HG671" s="680" t="e">
        <f>#REF!</f>
        <v>#REF!</v>
      </c>
      <c r="HH671" s="680" t="e">
        <f>#REF!</f>
        <v>#REF!</v>
      </c>
      <c r="HI671" s="680" t="e">
        <f>#REF!</f>
        <v>#REF!</v>
      </c>
      <c r="HJ671" s="680" t="e">
        <f>#REF!</f>
        <v>#REF!</v>
      </c>
      <c r="HK671" s="680" t="e">
        <f>SUM(#REF!)</f>
        <v>#REF!</v>
      </c>
      <c r="HL671" s="677" t="e">
        <f>#REF!</f>
        <v>#REF!</v>
      </c>
    </row>
    <row r="672" spans="211:220">
      <c r="HC672" s="678" t="e">
        <f>#REF!</f>
        <v>#REF!</v>
      </c>
      <c r="HD672" s="676" t="e">
        <f>#REF!</f>
        <v>#REF!</v>
      </c>
      <c r="HE672" s="680" t="e">
        <f>#REF!</f>
        <v>#REF!</v>
      </c>
      <c r="HF672" s="680" t="e">
        <f>#REF!</f>
        <v>#REF!</v>
      </c>
      <c r="HG672" s="680" t="e">
        <f>#REF!</f>
        <v>#REF!</v>
      </c>
      <c r="HH672" s="680" t="e">
        <f>#REF!</f>
        <v>#REF!</v>
      </c>
      <c r="HI672" s="680" t="e">
        <f>#REF!</f>
        <v>#REF!</v>
      </c>
      <c r="HJ672" s="680" t="e">
        <f>#REF!</f>
        <v>#REF!</v>
      </c>
      <c r="HK672" s="680" t="e">
        <f>SUM(#REF!)</f>
        <v>#REF!</v>
      </c>
      <c r="HL672" s="677" t="e">
        <f>#REF!</f>
        <v>#REF!</v>
      </c>
    </row>
    <row r="673" spans="211:220">
      <c r="HC673" s="678" t="e">
        <f>#REF!</f>
        <v>#REF!</v>
      </c>
      <c r="HD673" s="676" t="e">
        <f>#REF!</f>
        <v>#REF!</v>
      </c>
      <c r="HE673" s="680" t="e">
        <f>#REF!</f>
        <v>#REF!</v>
      </c>
      <c r="HF673" s="680" t="e">
        <f>#REF!</f>
        <v>#REF!</v>
      </c>
      <c r="HG673" s="680" t="e">
        <f>#REF!</f>
        <v>#REF!</v>
      </c>
      <c r="HH673" s="680" t="e">
        <f>#REF!</f>
        <v>#REF!</v>
      </c>
      <c r="HI673" s="680" t="e">
        <f>#REF!</f>
        <v>#REF!</v>
      </c>
      <c r="HJ673" s="680" t="e">
        <f>#REF!</f>
        <v>#REF!</v>
      </c>
      <c r="HK673" s="680" t="e">
        <f>SUM(#REF!)</f>
        <v>#REF!</v>
      </c>
      <c r="HL673" s="677" t="e">
        <f>#REF!</f>
        <v>#REF!</v>
      </c>
    </row>
    <row r="674" spans="211:220">
      <c r="HC674" s="678" t="e">
        <f>#REF!</f>
        <v>#REF!</v>
      </c>
      <c r="HD674" s="676" t="e">
        <f>#REF!</f>
        <v>#REF!</v>
      </c>
      <c r="HE674" s="680" t="e">
        <f>#REF!</f>
        <v>#REF!</v>
      </c>
      <c r="HF674" s="680" t="e">
        <f>#REF!</f>
        <v>#REF!</v>
      </c>
      <c r="HG674" s="680" t="e">
        <f>#REF!</f>
        <v>#REF!</v>
      </c>
      <c r="HH674" s="680" t="e">
        <f>#REF!</f>
        <v>#REF!</v>
      </c>
      <c r="HI674" s="680" t="e">
        <f>#REF!</f>
        <v>#REF!</v>
      </c>
      <c r="HJ674" s="680" t="e">
        <f>#REF!</f>
        <v>#REF!</v>
      </c>
      <c r="HK674" s="680" t="e">
        <f>SUM(#REF!)</f>
        <v>#REF!</v>
      </c>
      <c r="HL674" s="677" t="e">
        <f>#REF!</f>
        <v>#REF!</v>
      </c>
    </row>
    <row r="675" spans="211:220">
      <c r="HC675" s="678" t="e">
        <f>#REF!</f>
        <v>#REF!</v>
      </c>
      <c r="HD675" s="676" t="e">
        <f>#REF!</f>
        <v>#REF!</v>
      </c>
      <c r="HE675" s="680" t="e">
        <f>#REF!</f>
        <v>#REF!</v>
      </c>
      <c r="HF675" s="680" t="e">
        <f>#REF!</f>
        <v>#REF!</v>
      </c>
      <c r="HG675" s="680" t="e">
        <f>#REF!</f>
        <v>#REF!</v>
      </c>
      <c r="HH675" s="680" t="e">
        <f>#REF!</f>
        <v>#REF!</v>
      </c>
      <c r="HI675" s="680" t="e">
        <f>#REF!</f>
        <v>#REF!</v>
      </c>
      <c r="HJ675" s="680" t="e">
        <f>#REF!</f>
        <v>#REF!</v>
      </c>
      <c r="HK675" s="680" t="e">
        <f>SUM(#REF!)</f>
        <v>#REF!</v>
      </c>
      <c r="HL675" s="677" t="e">
        <f>#REF!</f>
        <v>#REF!</v>
      </c>
    </row>
    <row r="676" spans="211:220">
      <c r="HC676" s="678" t="e">
        <f>#REF!</f>
        <v>#REF!</v>
      </c>
      <c r="HD676" s="676" t="e">
        <f>#REF!</f>
        <v>#REF!</v>
      </c>
      <c r="HE676" s="680" t="e">
        <f>#REF!</f>
        <v>#REF!</v>
      </c>
      <c r="HF676" s="680" t="e">
        <f>#REF!</f>
        <v>#REF!</v>
      </c>
      <c r="HG676" s="680" t="e">
        <f>#REF!</f>
        <v>#REF!</v>
      </c>
      <c r="HH676" s="680" t="e">
        <f>#REF!</f>
        <v>#REF!</v>
      </c>
      <c r="HI676" s="680" t="e">
        <f>#REF!</f>
        <v>#REF!</v>
      </c>
      <c r="HJ676" s="680" t="e">
        <f>#REF!</f>
        <v>#REF!</v>
      </c>
      <c r="HK676" s="680" t="e">
        <f>SUM(#REF!)</f>
        <v>#REF!</v>
      </c>
      <c r="HL676" s="677" t="e">
        <f>#REF!</f>
        <v>#REF!</v>
      </c>
    </row>
    <row r="677" spans="211:220">
      <c r="HC677" s="678" t="e">
        <f>#REF!</f>
        <v>#REF!</v>
      </c>
      <c r="HD677" s="676" t="e">
        <f>#REF!</f>
        <v>#REF!</v>
      </c>
      <c r="HE677" s="680" t="e">
        <f>#REF!</f>
        <v>#REF!</v>
      </c>
      <c r="HF677" s="680" t="e">
        <f>#REF!</f>
        <v>#REF!</v>
      </c>
      <c r="HG677" s="680" t="e">
        <f>#REF!</f>
        <v>#REF!</v>
      </c>
      <c r="HH677" s="680" t="e">
        <f>#REF!</f>
        <v>#REF!</v>
      </c>
      <c r="HI677" s="680" t="e">
        <f>#REF!</f>
        <v>#REF!</v>
      </c>
      <c r="HJ677" s="680" t="e">
        <f>#REF!</f>
        <v>#REF!</v>
      </c>
      <c r="HK677" s="680" t="e">
        <f>SUM(#REF!)</f>
        <v>#REF!</v>
      </c>
      <c r="HL677" s="677" t="e">
        <f>#REF!</f>
        <v>#REF!</v>
      </c>
    </row>
    <row r="678" spans="211:220">
      <c r="HC678" s="678" t="e">
        <f>#REF!</f>
        <v>#REF!</v>
      </c>
      <c r="HD678" s="676" t="e">
        <f>#REF!</f>
        <v>#REF!</v>
      </c>
      <c r="HE678" s="680" t="e">
        <f>#REF!</f>
        <v>#REF!</v>
      </c>
      <c r="HF678" s="680" t="e">
        <f>#REF!</f>
        <v>#REF!</v>
      </c>
      <c r="HG678" s="680" t="e">
        <f>#REF!</f>
        <v>#REF!</v>
      </c>
      <c r="HH678" s="680" t="e">
        <f>#REF!</f>
        <v>#REF!</v>
      </c>
      <c r="HI678" s="680" t="e">
        <f>#REF!</f>
        <v>#REF!</v>
      </c>
      <c r="HJ678" s="680" t="e">
        <f>#REF!</f>
        <v>#REF!</v>
      </c>
      <c r="HK678" s="680" t="e">
        <f>SUM(#REF!)</f>
        <v>#REF!</v>
      </c>
      <c r="HL678" s="677" t="e">
        <f>#REF!</f>
        <v>#REF!</v>
      </c>
    </row>
    <row r="679" spans="211:220">
      <c r="HC679" s="678" t="e">
        <f>#REF!</f>
        <v>#REF!</v>
      </c>
      <c r="HD679" s="676" t="e">
        <f>#REF!</f>
        <v>#REF!</v>
      </c>
      <c r="HE679" s="680" t="e">
        <f>#REF!</f>
        <v>#REF!</v>
      </c>
      <c r="HF679" s="680" t="e">
        <f>#REF!</f>
        <v>#REF!</v>
      </c>
      <c r="HG679" s="680" t="e">
        <f>#REF!</f>
        <v>#REF!</v>
      </c>
      <c r="HH679" s="680" t="e">
        <f>#REF!</f>
        <v>#REF!</v>
      </c>
      <c r="HI679" s="680" t="e">
        <f>#REF!</f>
        <v>#REF!</v>
      </c>
      <c r="HJ679" s="680" t="e">
        <f>#REF!</f>
        <v>#REF!</v>
      </c>
      <c r="HK679" s="680" t="e">
        <f>SUM(#REF!)</f>
        <v>#REF!</v>
      </c>
      <c r="HL679" s="677" t="e">
        <f>#REF!</f>
        <v>#REF!</v>
      </c>
    </row>
    <row r="680" spans="211:220">
      <c r="HC680" s="678" t="e">
        <f>#REF!</f>
        <v>#REF!</v>
      </c>
      <c r="HD680" s="676" t="e">
        <f>#REF!</f>
        <v>#REF!</v>
      </c>
      <c r="HE680" s="680" t="e">
        <f>#REF!</f>
        <v>#REF!</v>
      </c>
      <c r="HF680" s="680" t="e">
        <f>#REF!</f>
        <v>#REF!</v>
      </c>
      <c r="HG680" s="680" t="e">
        <f>#REF!</f>
        <v>#REF!</v>
      </c>
      <c r="HH680" s="680" t="e">
        <f>#REF!</f>
        <v>#REF!</v>
      </c>
      <c r="HI680" s="680" t="e">
        <f>#REF!</f>
        <v>#REF!</v>
      </c>
      <c r="HJ680" s="680" t="e">
        <f>#REF!</f>
        <v>#REF!</v>
      </c>
      <c r="HK680" s="680" t="e">
        <f>SUM(#REF!)</f>
        <v>#REF!</v>
      </c>
      <c r="HL680" s="677" t="e">
        <f>#REF!</f>
        <v>#REF!</v>
      </c>
    </row>
    <row r="681" spans="211:220">
      <c r="HC681" s="678" t="e">
        <f>#REF!</f>
        <v>#REF!</v>
      </c>
      <c r="HD681" s="676" t="e">
        <f>#REF!</f>
        <v>#REF!</v>
      </c>
      <c r="HE681" s="680" t="e">
        <f>#REF!</f>
        <v>#REF!</v>
      </c>
      <c r="HF681" s="680" t="e">
        <f>#REF!</f>
        <v>#REF!</v>
      </c>
      <c r="HG681" s="680" t="e">
        <f>#REF!</f>
        <v>#REF!</v>
      </c>
      <c r="HH681" s="680" t="e">
        <f>#REF!</f>
        <v>#REF!</v>
      </c>
      <c r="HI681" s="680" t="e">
        <f>#REF!</f>
        <v>#REF!</v>
      </c>
      <c r="HJ681" s="680" t="e">
        <f>#REF!</f>
        <v>#REF!</v>
      </c>
      <c r="HK681" s="680" t="e">
        <f>SUM(#REF!)</f>
        <v>#REF!</v>
      </c>
      <c r="HL681" s="677" t="e">
        <f>#REF!</f>
        <v>#REF!</v>
      </c>
    </row>
    <row r="682" spans="211:220">
      <c r="HC682" s="678" t="e">
        <f>#REF!</f>
        <v>#REF!</v>
      </c>
      <c r="HD682" s="676" t="e">
        <f>#REF!</f>
        <v>#REF!</v>
      </c>
      <c r="HE682" s="680" t="e">
        <f>#REF!</f>
        <v>#REF!</v>
      </c>
      <c r="HF682" s="680" t="e">
        <f>#REF!</f>
        <v>#REF!</v>
      </c>
      <c r="HG682" s="680" t="e">
        <f>#REF!</f>
        <v>#REF!</v>
      </c>
      <c r="HH682" s="680" t="e">
        <f>#REF!</f>
        <v>#REF!</v>
      </c>
      <c r="HI682" s="680" t="e">
        <f>#REF!</f>
        <v>#REF!</v>
      </c>
      <c r="HJ682" s="680" t="e">
        <f>#REF!</f>
        <v>#REF!</v>
      </c>
      <c r="HK682" s="680" t="e">
        <f>SUM(#REF!)</f>
        <v>#REF!</v>
      </c>
      <c r="HL682" s="677" t="e">
        <f>#REF!</f>
        <v>#REF!</v>
      </c>
    </row>
    <row r="683" spans="211:220">
      <c r="HC683" s="678" t="e">
        <f>#REF!</f>
        <v>#REF!</v>
      </c>
      <c r="HD683" s="676" t="e">
        <f>#REF!</f>
        <v>#REF!</v>
      </c>
      <c r="HE683" s="680" t="e">
        <f>#REF!</f>
        <v>#REF!</v>
      </c>
      <c r="HF683" s="680" t="e">
        <f>#REF!</f>
        <v>#REF!</v>
      </c>
      <c r="HG683" s="680" t="e">
        <f>#REF!</f>
        <v>#REF!</v>
      </c>
      <c r="HH683" s="680" t="e">
        <f>#REF!</f>
        <v>#REF!</v>
      </c>
      <c r="HI683" s="680" t="e">
        <f>#REF!</f>
        <v>#REF!</v>
      </c>
      <c r="HJ683" s="680" t="e">
        <f>#REF!</f>
        <v>#REF!</v>
      </c>
      <c r="HK683" s="680" t="e">
        <f>SUM(#REF!)</f>
        <v>#REF!</v>
      </c>
      <c r="HL683" s="677" t="e">
        <f>#REF!</f>
        <v>#REF!</v>
      </c>
    </row>
    <row r="684" spans="211:220">
      <c r="HC684" s="678" t="e">
        <f>#REF!</f>
        <v>#REF!</v>
      </c>
      <c r="HD684" s="676" t="e">
        <f>#REF!</f>
        <v>#REF!</v>
      </c>
      <c r="HE684" s="680" t="e">
        <f>#REF!</f>
        <v>#REF!</v>
      </c>
      <c r="HF684" s="680" t="e">
        <f>#REF!</f>
        <v>#REF!</v>
      </c>
      <c r="HG684" s="680" t="e">
        <f>#REF!</f>
        <v>#REF!</v>
      </c>
      <c r="HH684" s="680" t="e">
        <f>#REF!</f>
        <v>#REF!</v>
      </c>
      <c r="HI684" s="680" t="e">
        <f>#REF!</f>
        <v>#REF!</v>
      </c>
      <c r="HJ684" s="680" t="e">
        <f>#REF!</f>
        <v>#REF!</v>
      </c>
      <c r="HK684" s="680" t="e">
        <f>SUM(#REF!)</f>
        <v>#REF!</v>
      </c>
      <c r="HL684" s="677" t="e">
        <f>#REF!</f>
        <v>#REF!</v>
      </c>
    </row>
    <row r="685" spans="211:220">
      <c r="HC685" s="678" t="e">
        <f>#REF!</f>
        <v>#REF!</v>
      </c>
      <c r="HD685" s="676" t="e">
        <f>#REF!</f>
        <v>#REF!</v>
      </c>
      <c r="HE685" s="680" t="e">
        <f>#REF!</f>
        <v>#REF!</v>
      </c>
      <c r="HF685" s="680" t="e">
        <f>#REF!</f>
        <v>#REF!</v>
      </c>
      <c r="HG685" s="680" t="e">
        <f>#REF!</f>
        <v>#REF!</v>
      </c>
      <c r="HH685" s="680" t="e">
        <f>#REF!</f>
        <v>#REF!</v>
      </c>
      <c r="HI685" s="680" t="e">
        <f>#REF!</f>
        <v>#REF!</v>
      </c>
      <c r="HJ685" s="680" t="e">
        <f>#REF!</f>
        <v>#REF!</v>
      </c>
      <c r="HK685" s="680" t="e">
        <f>SUM(#REF!)</f>
        <v>#REF!</v>
      </c>
      <c r="HL685" s="677" t="e">
        <f>#REF!</f>
        <v>#REF!</v>
      </c>
    </row>
    <row r="686" spans="211:220">
      <c r="HC686" s="678" t="e">
        <f>#REF!</f>
        <v>#REF!</v>
      </c>
      <c r="HD686" s="676" t="e">
        <f>#REF!</f>
        <v>#REF!</v>
      </c>
      <c r="HE686" s="680" t="e">
        <f>#REF!</f>
        <v>#REF!</v>
      </c>
      <c r="HF686" s="680" t="e">
        <f>#REF!</f>
        <v>#REF!</v>
      </c>
      <c r="HG686" s="680" t="e">
        <f>#REF!</f>
        <v>#REF!</v>
      </c>
      <c r="HH686" s="680" t="e">
        <f>#REF!</f>
        <v>#REF!</v>
      </c>
      <c r="HI686" s="680" t="e">
        <f>#REF!</f>
        <v>#REF!</v>
      </c>
      <c r="HJ686" s="680" t="e">
        <f>#REF!</f>
        <v>#REF!</v>
      </c>
      <c r="HK686" s="680" t="e">
        <f>SUM(#REF!)</f>
        <v>#REF!</v>
      </c>
      <c r="HL686" s="677" t="e">
        <f>#REF!</f>
        <v>#REF!</v>
      </c>
    </row>
    <row r="687" spans="211:220">
      <c r="HC687" s="678" t="e">
        <f>#REF!</f>
        <v>#REF!</v>
      </c>
      <c r="HD687" s="676" t="e">
        <f>#REF!</f>
        <v>#REF!</v>
      </c>
      <c r="HE687" s="680" t="e">
        <f>#REF!</f>
        <v>#REF!</v>
      </c>
      <c r="HF687" s="680" t="e">
        <f>#REF!</f>
        <v>#REF!</v>
      </c>
      <c r="HG687" s="680" t="e">
        <f>#REF!</f>
        <v>#REF!</v>
      </c>
      <c r="HH687" s="680" t="e">
        <f>#REF!</f>
        <v>#REF!</v>
      </c>
      <c r="HI687" s="680" t="e">
        <f>#REF!</f>
        <v>#REF!</v>
      </c>
      <c r="HJ687" s="680" t="e">
        <f>#REF!</f>
        <v>#REF!</v>
      </c>
      <c r="HK687" s="680" t="e">
        <f>SUM(#REF!)</f>
        <v>#REF!</v>
      </c>
      <c r="HL687" s="677" t="e">
        <f>#REF!</f>
        <v>#REF!</v>
      </c>
    </row>
    <row r="688" spans="211:220">
      <c r="HC688" s="678" t="e">
        <f>#REF!</f>
        <v>#REF!</v>
      </c>
      <c r="HD688" s="676" t="e">
        <f>#REF!</f>
        <v>#REF!</v>
      </c>
      <c r="HE688" s="680" t="e">
        <f>#REF!</f>
        <v>#REF!</v>
      </c>
      <c r="HF688" s="680" t="e">
        <f>#REF!</f>
        <v>#REF!</v>
      </c>
      <c r="HG688" s="680" t="e">
        <f>#REF!</f>
        <v>#REF!</v>
      </c>
      <c r="HH688" s="680" t="e">
        <f>#REF!</f>
        <v>#REF!</v>
      </c>
      <c r="HI688" s="680" t="e">
        <f>#REF!</f>
        <v>#REF!</v>
      </c>
      <c r="HJ688" s="680" t="e">
        <f>#REF!</f>
        <v>#REF!</v>
      </c>
      <c r="HK688" s="680" t="e">
        <f>SUM(#REF!)</f>
        <v>#REF!</v>
      </c>
      <c r="HL688" s="677" t="e">
        <f>#REF!</f>
        <v>#REF!</v>
      </c>
    </row>
    <row r="689" spans="211:220">
      <c r="HC689" s="678" t="e">
        <f>#REF!</f>
        <v>#REF!</v>
      </c>
      <c r="HD689" s="676" t="e">
        <f>#REF!</f>
        <v>#REF!</v>
      </c>
      <c r="HE689" s="680" t="e">
        <f>#REF!</f>
        <v>#REF!</v>
      </c>
      <c r="HF689" s="680" t="e">
        <f>#REF!</f>
        <v>#REF!</v>
      </c>
      <c r="HG689" s="680" t="e">
        <f>#REF!</f>
        <v>#REF!</v>
      </c>
      <c r="HH689" s="680" t="e">
        <f>#REF!</f>
        <v>#REF!</v>
      </c>
      <c r="HI689" s="680" t="e">
        <f>#REF!</f>
        <v>#REF!</v>
      </c>
      <c r="HJ689" s="680" t="e">
        <f>#REF!</f>
        <v>#REF!</v>
      </c>
      <c r="HK689" s="680" t="e">
        <f>SUM(#REF!)</f>
        <v>#REF!</v>
      </c>
      <c r="HL689" s="677" t="e">
        <f>#REF!</f>
        <v>#REF!</v>
      </c>
    </row>
    <row r="690" spans="211:220">
      <c r="HC690" s="678" t="e">
        <f>#REF!</f>
        <v>#REF!</v>
      </c>
      <c r="HD690" s="676" t="e">
        <f>#REF!</f>
        <v>#REF!</v>
      </c>
      <c r="HE690" s="680" t="e">
        <f>#REF!</f>
        <v>#REF!</v>
      </c>
      <c r="HF690" s="680" t="e">
        <f>#REF!</f>
        <v>#REF!</v>
      </c>
      <c r="HG690" s="680" t="e">
        <f>#REF!</f>
        <v>#REF!</v>
      </c>
      <c r="HH690" s="680" t="e">
        <f>#REF!</f>
        <v>#REF!</v>
      </c>
      <c r="HI690" s="680" t="e">
        <f>#REF!</f>
        <v>#REF!</v>
      </c>
      <c r="HJ690" s="680" t="e">
        <f>#REF!</f>
        <v>#REF!</v>
      </c>
      <c r="HK690" s="680" t="e">
        <f>SUM(#REF!)</f>
        <v>#REF!</v>
      </c>
      <c r="HL690" s="677" t="e">
        <f>#REF!</f>
        <v>#REF!</v>
      </c>
    </row>
    <row r="691" spans="211:220">
      <c r="HC691" s="678" t="e">
        <f>#REF!</f>
        <v>#REF!</v>
      </c>
      <c r="HD691" s="676" t="e">
        <f>#REF!</f>
        <v>#REF!</v>
      </c>
      <c r="HE691" s="680" t="e">
        <f>#REF!</f>
        <v>#REF!</v>
      </c>
      <c r="HF691" s="680" t="e">
        <f>#REF!</f>
        <v>#REF!</v>
      </c>
      <c r="HG691" s="680" t="e">
        <f>#REF!</f>
        <v>#REF!</v>
      </c>
      <c r="HH691" s="680" t="e">
        <f>#REF!</f>
        <v>#REF!</v>
      </c>
      <c r="HI691" s="680" t="e">
        <f>#REF!</f>
        <v>#REF!</v>
      </c>
      <c r="HJ691" s="680" t="e">
        <f>#REF!</f>
        <v>#REF!</v>
      </c>
      <c r="HK691" s="680" t="e">
        <f>SUM(#REF!)</f>
        <v>#REF!</v>
      </c>
      <c r="HL691" s="677" t="e">
        <f>#REF!</f>
        <v>#REF!</v>
      </c>
    </row>
    <row r="692" spans="211:220">
      <c r="HC692" s="678" t="e">
        <f>#REF!</f>
        <v>#REF!</v>
      </c>
      <c r="HD692" s="676" t="e">
        <f>#REF!</f>
        <v>#REF!</v>
      </c>
      <c r="HE692" s="680" t="e">
        <f>#REF!</f>
        <v>#REF!</v>
      </c>
      <c r="HF692" s="680" t="e">
        <f>#REF!</f>
        <v>#REF!</v>
      </c>
      <c r="HG692" s="680" t="e">
        <f>#REF!</f>
        <v>#REF!</v>
      </c>
      <c r="HH692" s="680" t="e">
        <f>#REF!</f>
        <v>#REF!</v>
      </c>
      <c r="HI692" s="680" t="e">
        <f>#REF!</f>
        <v>#REF!</v>
      </c>
      <c r="HJ692" s="680" t="e">
        <f>#REF!</f>
        <v>#REF!</v>
      </c>
      <c r="HK692" s="680" t="e">
        <f>SUM(#REF!)</f>
        <v>#REF!</v>
      </c>
      <c r="HL692" s="677" t="e">
        <f>#REF!</f>
        <v>#REF!</v>
      </c>
    </row>
    <row r="693" spans="211:220">
      <c r="HC693" s="678" t="e">
        <f>#REF!</f>
        <v>#REF!</v>
      </c>
      <c r="HD693" s="676" t="e">
        <f>#REF!</f>
        <v>#REF!</v>
      </c>
      <c r="HE693" s="680" t="e">
        <f>#REF!</f>
        <v>#REF!</v>
      </c>
      <c r="HF693" s="680" t="e">
        <f>#REF!</f>
        <v>#REF!</v>
      </c>
      <c r="HG693" s="680" t="e">
        <f>#REF!</f>
        <v>#REF!</v>
      </c>
      <c r="HH693" s="680" t="e">
        <f>#REF!</f>
        <v>#REF!</v>
      </c>
      <c r="HI693" s="680" t="e">
        <f>#REF!</f>
        <v>#REF!</v>
      </c>
      <c r="HJ693" s="680" t="e">
        <f>#REF!</f>
        <v>#REF!</v>
      </c>
      <c r="HK693" s="680" t="e">
        <f>SUM(#REF!)</f>
        <v>#REF!</v>
      </c>
      <c r="HL693" s="677" t="e">
        <f>#REF!</f>
        <v>#REF!</v>
      </c>
    </row>
    <row r="694" spans="211:220">
      <c r="HC694" s="678" t="e">
        <f>#REF!</f>
        <v>#REF!</v>
      </c>
      <c r="HD694" s="676" t="e">
        <f>#REF!</f>
        <v>#REF!</v>
      </c>
      <c r="HE694" s="680" t="e">
        <f>#REF!</f>
        <v>#REF!</v>
      </c>
      <c r="HF694" s="680" t="e">
        <f>#REF!</f>
        <v>#REF!</v>
      </c>
      <c r="HG694" s="680" t="e">
        <f>#REF!</f>
        <v>#REF!</v>
      </c>
      <c r="HH694" s="680" t="e">
        <f>#REF!</f>
        <v>#REF!</v>
      </c>
      <c r="HI694" s="680" t="e">
        <f>#REF!</f>
        <v>#REF!</v>
      </c>
      <c r="HJ694" s="680" t="e">
        <f>#REF!</f>
        <v>#REF!</v>
      </c>
      <c r="HK694" s="680" t="e">
        <f>SUM(#REF!)</f>
        <v>#REF!</v>
      </c>
      <c r="HL694" s="677" t="e">
        <f>#REF!</f>
        <v>#REF!</v>
      </c>
    </row>
    <row r="695" spans="211:220">
      <c r="HC695" s="678" t="e">
        <f>#REF!</f>
        <v>#REF!</v>
      </c>
      <c r="HD695" s="676" t="e">
        <f>#REF!</f>
        <v>#REF!</v>
      </c>
      <c r="HE695" s="680" t="e">
        <f>#REF!</f>
        <v>#REF!</v>
      </c>
      <c r="HF695" s="680" t="e">
        <f>#REF!</f>
        <v>#REF!</v>
      </c>
      <c r="HG695" s="680" t="e">
        <f>#REF!</f>
        <v>#REF!</v>
      </c>
      <c r="HH695" s="680" t="e">
        <f>#REF!</f>
        <v>#REF!</v>
      </c>
      <c r="HI695" s="680" t="e">
        <f>#REF!</f>
        <v>#REF!</v>
      </c>
      <c r="HJ695" s="680" t="e">
        <f>#REF!</f>
        <v>#REF!</v>
      </c>
      <c r="HK695" s="680" t="e">
        <f>SUM(#REF!)</f>
        <v>#REF!</v>
      </c>
      <c r="HL695" s="677" t="e">
        <f>#REF!</f>
        <v>#REF!</v>
      </c>
    </row>
    <row r="696" spans="211:220">
      <c r="HC696" s="678" t="e">
        <f>#REF!</f>
        <v>#REF!</v>
      </c>
      <c r="HD696" s="676" t="e">
        <f>#REF!</f>
        <v>#REF!</v>
      </c>
      <c r="HE696" s="680" t="e">
        <f>#REF!</f>
        <v>#REF!</v>
      </c>
      <c r="HF696" s="680" t="e">
        <f>#REF!</f>
        <v>#REF!</v>
      </c>
      <c r="HG696" s="680" t="e">
        <f>#REF!</f>
        <v>#REF!</v>
      </c>
      <c r="HH696" s="680" t="e">
        <f>#REF!</f>
        <v>#REF!</v>
      </c>
      <c r="HI696" s="680" t="e">
        <f>#REF!</f>
        <v>#REF!</v>
      </c>
      <c r="HJ696" s="680" t="e">
        <f>#REF!</f>
        <v>#REF!</v>
      </c>
      <c r="HK696" s="680" t="e">
        <f>SUM(#REF!)</f>
        <v>#REF!</v>
      </c>
      <c r="HL696" s="677" t="e">
        <f>#REF!</f>
        <v>#REF!</v>
      </c>
    </row>
    <row r="697" spans="211:220">
      <c r="HC697" s="678" t="e">
        <f>#REF!</f>
        <v>#REF!</v>
      </c>
      <c r="HD697" s="676" t="e">
        <f>#REF!</f>
        <v>#REF!</v>
      </c>
      <c r="HE697" s="680" t="e">
        <f>#REF!</f>
        <v>#REF!</v>
      </c>
      <c r="HF697" s="680" t="e">
        <f>#REF!</f>
        <v>#REF!</v>
      </c>
      <c r="HG697" s="680" t="e">
        <f>#REF!</f>
        <v>#REF!</v>
      </c>
      <c r="HH697" s="680" t="e">
        <f>#REF!</f>
        <v>#REF!</v>
      </c>
      <c r="HI697" s="680" t="e">
        <f>#REF!</f>
        <v>#REF!</v>
      </c>
      <c r="HJ697" s="680" t="e">
        <f>#REF!</f>
        <v>#REF!</v>
      </c>
      <c r="HK697" s="680" t="e">
        <f>SUM(#REF!)</f>
        <v>#REF!</v>
      </c>
      <c r="HL697" s="677" t="e">
        <f>#REF!</f>
        <v>#REF!</v>
      </c>
    </row>
    <row r="698" spans="211:220">
      <c r="HC698" s="678" t="e">
        <f>#REF!</f>
        <v>#REF!</v>
      </c>
      <c r="HD698" s="676" t="e">
        <f>#REF!</f>
        <v>#REF!</v>
      </c>
      <c r="HE698" s="680" t="e">
        <f>#REF!</f>
        <v>#REF!</v>
      </c>
      <c r="HF698" s="680" t="e">
        <f>#REF!</f>
        <v>#REF!</v>
      </c>
      <c r="HG698" s="680" t="e">
        <f>#REF!</f>
        <v>#REF!</v>
      </c>
      <c r="HH698" s="680" t="e">
        <f>#REF!</f>
        <v>#REF!</v>
      </c>
      <c r="HI698" s="680" t="e">
        <f>#REF!</f>
        <v>#REF!</v>
      </c>
      <c r="HJ698" s="680" t="e">
        <f>#REF!</f>
        <v>#REF!</v>
      </c>
      <c r="HK698" s="680" t="e">
        <f>SUM(#REF!)</f>
        <v>#REF!</v>
      </c>
      <c r="HL698" s="677" t="e">
        <f>#REF!</f>
        <v>#REF!</v>
      </c>
    </row>
    <row r="699" spans="211:220">
      <c r="HC699" s="678" t="e">
        <f>#REF!</f>
        <v>#REF!</v>
      </c>
      <c r="HD699" s="676" t="e">
        <f>#REF!</f>
        <v>#REF!</v>
      </c>
      <c r="HE699" s="680" t="e">
        <f>#REF!</f>
        <v>#REF!</v>
      </c>
      <c r="HF699" s="680" t="e">
        <f>#REF!</f>
        <v>#REF!</v>
      </c>
      <c r="HG699" s="680" t="e">
        <f>#REF!</f>
        <v>#REF!</v>
      </c>
      <c r="HH699" s="680" t="e">
        <f>#REF!</f>
        <v>#REF!</v>
      </c>
      <c r="HI699" s="680" t="e">
        <f>#REF!</f>
        <v>#REF!</v>
      </c>
      <c r="HJ699" s="680" t="e">
        <f>#REF!</f>
        <v>#REF!</v>
      </c>
      <c r="HK699" s="680" t="e">
        <f>SUM(#REF!)</f>
        <v>#REF!</v>
      </c>
      <c r="HL699" s="677" t="e">
        <f>#REF!</f>
        <v>#REF!</v>
      </c>
    </row>
    <row r="700" spans="211:220">
      <c r="HC700" s="678" t="e">
        <f>#REF!</f>
        <v>#REF!</v>
      </c>
      <c r="HD700" s="676" t="e">
        <f>#REF!</f>
        <v>#REF!</v>
      </c>
      <c r="HE700" s="680" t="e">
        <f>#REF!</f>
        <v>#REF!</v>
      </c>
      <c r="HF700" s="680" t="e">
        <f>#REF!</f>
        <v>#REF!</v>
      </c>
      <c r="HG700" s="680" t="e">
        <f>#REF!</f>
        <v>#REF!</v>
      </c>
      <c r="HH700" s="680" t="e">
        <f>#REF!</f>
        <v>#REF!</v>
      </c>
      <c r="HI700" s="680" t="e">
        <f>#REF!</f>
        <v>#REF!</v>
      </c>
      <c r="HJ700" s="680" t="e">
        <f>#REF!</f>
        <v>#REF!</v>
      </c>
      <c r="HK700" s="680" t="e">
        <f>SUM(#REF!)</f>
        <v>#REF!</v>
      </c>
      <c r="HL700" s="677" t="e">
        <f>#REF!</f>
        <v>#REF!</v>
      </c>
    </row>
    <row r="701" spans="211:220">
      <c r="HC701" s="678" t="e">
        <f>#REF!</f>
        <v>#REF!</v>
      </c>
      <c r="HD701" s="676" t="e">
        <f>#REF!</f>
        <v>#REF!</v>
      </c>
      <c r="HE701" s="680" t="e">
        <f>#REF!</f>
        <v>#REF!</v>
      </c>
      <c r="HF701" s="680" t="e">
        <f>#REF!</f>
        <v>#REF!</v>
      </c>
      <c r="HG701" s="680" t="e">
        <f>#REF!</f>
        <v>#REF!</v>
      </c>
      <c r="HH701" s="680" t="e">
        <f>#REF!</f>
        <v>#REF!</v>
      </c>
      <c r="HI701" s="680" t="e">
        <f>#REF!</f>
        <v>#REF!</v>
      </c>
      <c r="HJ701" s="680" t="e">
        <f>#REF!</f>
        <v>#REF!</v>
      </c>
      <c r="HK701" s="680" t="e">
        <f>SUM(#REF!)</f>
        <v>#REF!</v>
      </c>
      <c r="HL701" s="677" t="e">
        <f>#REF!</f>
        <v>#REF!</v>
      </c>
    </row>
    <row r="702" spans="211:220">
      <c r="HC702" s="678" t="e">
        <f>#REF!</f>
        <v>#REF!</v>
      </c>
      <c r="HD702" s="676" t="e">
        <f>#REF!</f>
        <v>#REF!</v>
      </c>
      <c r="HE702" s="680" t="e">
        <f>#REF!</f>
        <v>#REF!</v>
      </c>
      <c r="HF702" s="680" t="e">
        <f>#REF!</f>
        <v>#REF!</v>
      </c>
      <c r="HG702" s="680" t="e">
        <f>#REF!</f>
        <v>#REF!</v>
      </c>
      <c r="HH702" s="680" t="e">
        <f>#REF!</f>
        <v>#REF!</v>
      </c>
      <c r="HI702" s="680" t="e">
        <f>#REF!</f>
        <v>#REF!</v>
      </c>
      <c r="HJ702" s="680" t="e">
        <f>#REF!</f>
        <v>#REF!</v>
      </c>
      <c r="HK702" s="680" t="e">
        <f>SUM(#REF!)</f>
        <v>#REF!</v>
      </c>
      <c r="HL702" s="677" t="e">
        <f>#REF!</f>
        <v>#REF!</v>
      </c>
    </row>
    <row r="703" spans="211:220">
      <c r="HC703" s="678" t="e">
        <f>#REF!</f>
        <v>#REF!</v>
      </c>
      <c r="HD703" s="676" t="e">
        <f>#REF!</f>
        <v>#REF!</v>
      </c>
      <c r="HE703" s="680" t="e">
        <f>#REF!</f>
        <v>#REF!</v>
      </c>
      <c r="HF703" s="680" t="e">
        <f>#REF!</f>
        <v>#REF!</v>
      </c>
      <c r="HG703" s="680" t="e">
        <f>#REF!</f>
        <v>#REF!</v>
      </c>
      <c r="HH703" s="680" t="e">
        <f>#REF!</f>
        <v>#REF!</v>
      </c>
      <c r="HI703" s="680" t="e">
        <f>#REF!</f>
        <v>#REF!</v>
      </c>
      <c r="HJ703" s="680" t="e">
        <f>#REF!</f>
        <v>#REF!</v>
      </c>
      <c r="HK703" s="680" t="e">
        <f>SUM(#REF!)</f>
        <v>#REF!</v>
      </c>
      <c r="HL703" s="677" t="e">
        <f>#REF!</f>
        <v>#REF!</v>
      </c>
    </row>
    <row r="704" spans="211:220">
      <c r="HC704" s="678" t="e">
        <f>#REF!</f>
        <v>#REF!</v>
      </c>
      <c r="HD704" s="676" t="e">
        <f>#REF!</f>
        <v>#REF!</v>
      </c>
      <c r="HE704" s="680" t="e">
        <f>#REF!</f>
        <v>#REF!</v>
      </c>
      <c r="HF704" s="680" t="e">
        <f>#REF!</f>
        <v>#REF!</v>
      </c>
      <c r="HG704" s="680" t="e">
        <f>#REF!</f>
        <v>#REF!</v>
      </c>
      <c r="HH704" s="680" t="e">
        <f>#REF!</f>
        <v>#REF!</v>
      </c>
      <c r="HI704" s="680" t="e">
        <f>#REF!</f>
        <v>#REF!</v>
      </c>
      <c r="HJ704" s="680" t="e">
        <f>#REF!</f>
        <v>#REF!</v>
      </c>
      <c r="HK704" s="680" t="e">
        <f>SUM(#REF!)</f>
        <v>#REF!</v>
      </c>
      <c r="HL704" s="677" t="e">
        <f>#REF!</f>
        <v>#REF!</v>
      </c>
    </row>
    <row r="705" spans="211:225">
      <c r="HC705" s="685" t="s">
        <v>3</v>
      </c>
      <c r="HD705" s="547"/>
      <c r="HE705" s="547" t="e">
        <f>SUM(HE340:HE704)</f>
        <v>#REF!</v>
      </c>
      <c r="HF705" s="547" t="e">
        <f t="shared" ref="HF705:HL705" si="27">SUM(HF340:HF704)</f>
        <v>#REF!</v>
      </c>
      <c r="HG705" s="547" t="e">
        <f t="shared" si="27"/>
        <v>#REF!</v>
      </c>
      <c r="HH705" s="547" t="e">
        <f t="shared" si="27"/>
        <v>#REF!</v>
      </c>
      <c r="HI705" s="547" t="e">
        <f t="shared" si="27"/>
        <v>#REF!</v>
      </c>
      <c r="HJ705" s="547" t="e">
        <f t="shared" si="27"/>
        <v>#REF!</v>
      </c>
      <c r="HK705" s="547" t="e">
        <f t="shared" si="27"/>
        <v>#REF!</v>
      </c>
      <c r="HL705" s="686" t="e">
        <f t="shared" si="27"/>
        <v>#REF!</v>
      </c>
    </row>
    <row r="706" spans="211:225">
      <c r="HO706" s="693" t="s">
        <v>811</v>
      </c>
      <c r="HP706" s="693" t="s">
        <v>810</v>
      </c>
      <c r="HQ706" s="1187" t="s">
        <v>812</v>
      </c>
    </row>
    <row r="707" spans="211:225">
      <c r="HN707" s="698" t="s">
        <v>809</v>
      </c>
      <c r="HO707" s="693" t="e">
        <f>'Seguimiento mensual'!AN43</f>
        <v>#REF!</v>
      </c>
      <c r="HP707" s="693" t="e">
        <f>+HO707</f>
        <v>#REF!</v>
      </c>
      <c r="HQ707" s="1188"/>
    </row>
    <row r="708" spans="211:225">
      <c r="HN708" s="699" t="str">
        <f>'Seguimiento mensual'!B44</f>
        <v>Ventas</v>
      </c>
      <c r="HO708" s="694" t="e">
        <f>'Seguimiento mensual'!AN44</f>
        <v>#REF!</v>
      </c>
      <c r="HP708" s="694"/>
      <c r="HQ708" s="694"/>
    </row>
    <row r="709" spans="211:225">
      <c r="HN709" s="699" t="str">
        <f>'Seguimiento mensual'!B45</f>
        <v>Coste de compras</v>
      </c>
      <c r="HO709" s="694" t="e">
        <f>'Seguimiento mensual'!AN45</f>
        <v>#REF!</v>
      </c>
      <c r="HP709" s="694"/>
      <c r="HQ709" s="694"/>
    </row>
    <row r="710" spans="211:225">
      <c r="HN710" s="700" t="str">
        <f>'Seguimiento mensual'!B46</f>
        <v>MARGEN BRUTO</v>
      </c>
      <c r="HO710" s="701" t="e">
        <f>'Seguimiento mensual'!AN46</f>
        <v>#REF!</v>
      </c>
      <c r="HP710" s="701"/>
      <c r="HQ710" s="701"/>
    </row>
    <row r="711" spans="211:225">
      <c r="HN711" s="699" t="str">
        <f>'Seguimiento mensual'!B47</f>
        <v>Coste de personal</v>
      </c>
      <c r="HO711" s="694" t="e">
        <f>'Seguimiento mensual'!AN47</f>
        <v>#REF!</v>
      </c>
      <c r="HP711" s="694"/>
      <c r="HQ711" s="694"/>
    </row>
    <row r="712" spans="211:225">
      <c r="HN712" s="699" t="str">
        <f>'Seguimiento mensual'!B48</f>
        <v>Publicidad</v>
      </c>
      <c r="HO712" s="694" t="e">
        <f>'Seguimiento mensual'!AN48</f>
        <v>#REF!</v>
      </c>
      <c r="HP712" s="694"/>
      <c r="HQ712" s="694"/>
    </row>
    <row r="713" spans="211:225">
      <c r="HN713" s="699" t="s">
        <v>121</v>
      </c>
      <c r="HO713" s="694" t="e">
        <f>'Seguimiento mensual'!AN49</f>
        <v>#REF!</v>
      </c>
      <c r="HP713" s="694"/>
      <c r="HQ713" s="694"/>
    </row>
    <row r="714" spans="211:225">
      <c r="HN714" s="699" t="s">
        <v>769</v>
      </c>
      <c r="HO714" s="694"/>
      <c r="HP714" s="694"/>
      <c r="HQ714" s="694"/>
    </row>
    <row r="715" spans="211:225">
      <c r="HN715" s="699" t="s">
        <v>511</v>
      </c>
      <c r="HO715" s="694"/>
      <c r="HP715" s="694"/>
      <c r="HQ715" s="694"/>
    </row>
    <row r="716" spans="211:225">
      <c r="HN716" s="700" t="str">
        <f>'Seguimiento mensual'!B53</f>
        <v>GASTOS EXPLOTACIÓN</v>
      </c>
      <c r="HO716" s="701" t="e">
        <f>'Seguimiento mensual'!AN53</f>
        <v>#REF!</v>
      </c>
      <c r="HP716" s="701"/>
      <c r="HQ716" s="701"/>
    </row>
    <row r="717" spans="211:225">
      <c r="HN717" s="700" t="str">
        <f>'Seguimiento mensual'!B54</f>
        <v>RESULTADOS ANTES IMP.</v>
      </c>
      <c r="HO717" s="701" t="e">
        <f>'Seguimiento mensual'!AN54</f>
        <v>#REF!</v>
      </c>
      <c r="HP717" s="701"/>
      <c r="HQ717" s="701"/>
    </row>
    <row r="718" spans="211:225" ht="7.5" customHeight="1"/>
    <row r="719" spans="211:225">
      <c r="HN719" s="700" t="str">
        <f>'Seguimiento mensual'!B56</f>
        <v>Inmovilizado acum. (inversión)</v>
      </c>
      <c r="HO719" s="701" t="e">
        <f>'Seguimiento mensual'!AN56</f>
        <v>#REF!</v>
      </c>
      <c r="HP719" s="701"/>
      <c r="HQ719" s="701"/>
    </row>
    <row r="720" spans="211:225">
      <c r="HN720" s="700" t="str">
        <f>'Seguimiento mensual'!B57</f>
        <v>Clientes pendientes cobro</v>
      </c>
      <c r="HO720" s="701" t="e">
        <f>'Seguimiento mensual'!AN57</f>
        <v>#REF!</v>
      </c>
      <c r="HP720" s="701"/>
      <c r="HQ720" s="701"/>
    </row>
    <row r="721" spans="222:230">
      <c r="HN721" s="700" t="str">
        <f>'Seguimiento mensual'!B58</f>
        <v>Saldo bancario (tesorería)</v>
      </c>
      <c r="HO721" s="701" t="e">
        <f>'Seguimiento mensual'!AN58</f>
        <v>#REF!</v>
      </c>
      <c r="HP721" s="701"/>
      <c r="HQ721" s="701"/>
    </row>
    <row r="722" spans="222:230" ht="6" customHeight="1"/>
    <row r="723" spans="222:230">
      <c r="HN723" s="700" t="str">
        <f>'Seguimiento mensual'!B60</f>
        <v>Préstamos pend.pago (financiación)</v>
      </c>
      <c r="HO723" s="701" t="e">
        <f>'Seguimiento mensual'!AN60</f>
        <v>#REF!</v>
      </c>
      <c r="HP723" s="701"/>
      <c r="HQ723" s="701"/>
    </row>
    <row r="724" spans="222:230">
      <c r="HN724" s="700" t="str">
        <f>'Seguimiento mensual'!B61</f>
        <v>Proveedores pend.pago</v>
      </c>
      <c r="HO724" s="701" t="e">
        <f>'Seguimiento mensual'!AN61</f>
        <v>#REF!</v>
      </c>
      <c r="HP724" s="701"/>
      <c r="HQ724" s="701"/>
    </row>
    <row r="725" spans="222:230" ht="7.5" customHeight="1"/>
    <row r="726" spans="222:230">
      <c r="HN726" s="700" t="str">
        <f>'Seguimiento mensual'!B63</f>
        <v>Total puestos trabajo promotores</v>
      </c>
      <c r="HO726" s="701" t="e">
        <f>'Seguimiento mensual'!AN63</f>
        <v>#REF!</v>
      </c>
      <c r="HP726" s="701"/>
      <c r="HQ726" s="701"/>
    </row>
    <row r="727" spans="222:230">
      <c r="HN727" s="700" t="str">
        <f>'Seguimiento mensual'!B64</f>
        <v>Total puestos trabajo trabajadores</v>
      </c>
      <c r="HO727" s="701" t="e">
        <f>'Seguimiento mensual'!AN64</f>
        <v>#REF!</v>
      </c>
      <c r="HP727" s="701"/>
      <c r="HQ727" s="701"/>
    </row>
    <row r="729" spans="222:230">
      <c r="HT729" s="740"/>
      <c r="HU729" s="748" t="s">
        <v>840</v>
      </c>
      <c r="HV729" s="749">
        <f>SUM(HT730:HT731)</f>
        <v>0</v>
      </c>
    </row>
    <row r="730" spans="222:230" hidden="1" outlineLevel="1">
      <c r="HS730" s="738" t="s">
        <v>25</v>
      </c>
      <c r="HT730" s="741">
        <f>IF(ISERROR(VLOOKUP(HS730,'Inversión-Financiación'!$C$4:$F$19,4,0)),0,(VLOOKUP(HS730,'Inversión-Financiación'!$C$4:$F$19,4,0)))</f>
        <v>0</v>
      </c>
      <c r="HU730" s="737"/>
      <c r="HV730" s="746"/>
    </row>
    <row r="731" spans="222:230" hidden="1" outlineLevel="1">
      <c r="HS731" s="738" t="s">
        <v>26</v>
      </c>
      <c r="HT731" s="741">
        <f>IF(ISERROR(VLOOKUP(HS731,'Inversión-Financiación'!$C$4:$F$19,4,0)),0,(VLOOKUP(HS731,'Inversión-Financiación'!$C$4:$F$19,4,0)))</f>
        <v>0</v>
      </c>
      <c r="HU731" s="737"/>
      <c r="HV731" s="746"/>
    </row>
    <row r="732" spans="222:230" collapsed="1">
      <c r="HT732" s="740"/>
      <c r="HU732" s="748" t="s">
        <v>841</v>
      </c>
      <c r="HV732" s="749">
        <f>SUM(HT733:HT736)</f>
        <v>0</v>
      </c>
    </row>
    <row r="733" spans="222:230" hidden="1" outlineLevel="1">
      <c r="HS733" s="738" t="s">
        <v>27</v>
      </c>
      <c r="HT733" s="741">
        <f>IF(ISERROR(VLOOKUP(HS733,'Inversión-Financiación'!$C$4:$F$19,4,0)),0,(VLOOKUP(HS733,'Inversión-Financiación'!$C$4:$F$19,4,0)))</f>
        <v>0</v>
      </c>
      <c r="HU733" s="748"/>
      <c r="HV733" s="749"/>
    </row>
    <row r="734" spans="222:230" hidden="1" outlineLevel="1">
      <c r="HS734" s="738" t="s">
        <v>2</v>
      </c>
      <c r="HT734" s="741">
        <f>IF(ISERROR(VLOOKUP(HS734,'Inversión-Financiación'!$C$4:$F$19,4,0)),0,(VLOOKUP(HS734,'Inversión-Financiación'!$C$4:$F$19,4,0)))</f>
        <v>0</v>
      </c>
      <c r="HU734" s="748"/>
      <c r="HV734" s="749"/>
    </row>
    <row r="735" spans="222:230" hidden="1" outlineLevel="1">
      <c r="HS735" s="738" t="s">
        <v>24</v>
      </c>
      <c r="HT735" s="741">
        <f>IF(ISERROR(VLOOKUP(HS735,'Inversión-Financiación'!$C$4:$F$19,4,0)),0,(VLOOKUP(HS735,'Inversión-Financiación'!$C$4:$F$19,4,0)))</f>
        <v>0</v>
      </c>
      <c r="HU735" s="748"/>
      <c r="HV735" s="749"/>
    </row>
    <row r="736" spans="222:230" hidden="1" outlineLevel="1">
      <c r="HS736" s="738" t="s">
        <v>31</v>
      </c>
      <c r="HT736" s="741">
        <f>IF(ISERROR(VLOOKUP(HS736,'Inversión-Financiación'!$C$4:$F$19,4,0)),0,(VLOOKUP(HS736,'Inversión-Financiación'!$C$4:$F$19,4,0)))</f>
        <v>0</v>
      </c>
      <c r="HU736" s="748"/>
      <c r="HV736" s="749"/>
    </row>
    <row r="737" spans="227:230" collapsed="1">
      <c r="HS737" s="738" t="s">
        <v>28</v>
      </c>
      <c r="HT737" s="741">
        <f>IF(ISERROR(VLOOKUP(HS737,'Inversión-Financiación'!$C$4:$F$19,4,0)),0,(VLOOKUP(HS737,'Inversión-Financiación'!$C$4:$F$19,4,0)))</f>
        <v>0</v>
      </c>
      <c r="HU737" s="748" t="s">
        <v>842</v>
      </c>
      <c r="HV737" s="749">
        <f>+HT737</f>
        <v>0</v>
      </c>
    </row>
    <row r="738" spans="227:230">
      <c r="HS738" s="738" t="s">
        <v>30</v>
      </c>
      <c r="HT738" s="741">
        <f>IF(ISERROR(VLOOKUP(HS738,'Inversión-Financiación'!$C$4:$F$19,4,0)),0,(VLOOKUP(HS738,'Inversión-Financiación'!$C$4:$F$19,4,0)))</f>
        <v>0</v>
      </c>
      <c r="HU738" s="748" t="s">
        <v>843</v>
      </c>
      <c r="HV738" s="749">
        <f>+HT738</f>
        <v>0</v>
      </c>
    </row>
    <row r="739" spans="227:230">
      <c r="HS739" s="738" t="s">
        <v>29</v>
      </c>
      <c r="HT739" s="741">
        <f>IF(ISERROR(VLOOKUP(HS739,'Inversión-Financiación'!$C$4:$F$19,4,0)),0,(VLOOKUP(HS739,'Inversión-Financiación'!$C$4:$F$19,4,0)))</f>
        <v>0</v>
      </c>
      <c r="HU739" s="748" t="s">
        <v>844</v>
      </c>
      <c r="HV739" s="749">
        <f>+HT739</f>
        <v>0</v>
      </c>
    </row>
    <row r="740" spans="227:230">
      <c r="HT740" s="740" t="str">
        <f>IF(ISERROR(VLOOKUP(HS740,'Inversión-Financiación'!$C$4:$F$19,4,0)),"",(VLOOKUP(HS740,'Inversión-Financiación'!$C$4:$F$19,4,0)))</f>
        <v/>
      </c>
      <c r="HU740" s="748" t="s">
        <v>845</v>
      </c>
      <c r="HV740" s="749">
        <f>SUM(HT741:HT742)</f>
        <v>0</v>
      </c>
    </row>
    <row r="741" spans="227:230" hidden="1" outlineLevel="2">
      <c r="HS741" s="738" t="s">
        <v>23</v>
      </c>
      <c r="HT741" s="741">
        <f>IF(ISERROR(VLOOKUP(HS741,'Inversión-Financiación'!$C$4:$F$19,4,0)),0,(VLOOKUP(HS741,'Inversión-Financiación'!$C$4:$F$19,4,0)))</f>
        <v>0</v>
      </c>
      <c r="HU741" s="748"/>
      <c r="HV741" s="749"/>
    </row>
    <row r="742" spans="227:230" hidden="1" outlineLevel="2">
      <c r="HS742" s="738" t="s">
        <v>22</v>
      </c>
      <c r="HT742" s="741">
        <f>IF(ISERROR(VLOOKUP(HS742,'Inversión-Financiación'!$C$4:$F$19,4,0)),0,(VLOOKUP(HS742,'Inversión-Financiación'!$C$4:$F$19,4,0)))</f>
        <v>0</v>
      </c>
      <c r="HU742" s="748"/>
      <c r="HV742" s="749"/>
    </row>
    <row r="743" spans="227:230" collapsed="1">
      <c r="HS743" s="738" t="s">
        <v>1</v>
      </c>
      <c r="HT743" s="741">
        <f>IF(ISERROR(VLOOKUP(HS743,'Inversión-Financiación'!$C$4:$F$19,4,0)),0,(VLOOKUP(HS743,'Inversión-Financiación'!$C$4:$F$19,4,0)))</f>
        <v>0</v>
      </c>
      <c r="HU743" s="748" t="s">
        <v>846</v>
      </c>
      <c r="HV743" s="749">
        <f>+HT743</f>
        <v>0</v>
      </c>
    </row>
    <row r="744" spans="227:230">
      <c r="HT744" s="740" t="str">
        <f>IF(ISERROR(VLOOKUP(HS744,'Inversión-Financiación'!$C$4:$F$19,4,0)),"",(VLOOKUP(HS744,'Inversión-Financiación'!$C$4:$F$19,4,0)))</f>
        <v/>
      </c>
      <c r="HU744" s="748" t="s">
        <v>847</v>
      </c>
      <c r="HV744" s="749" t="str">
        <f>+HT744</f>
        <v/>
      </c>
    </row>
    <row r="745" spans="227:230">
      <c r="HS745" s="738" t="s">
        <v>33</v>
      </c>
      <c r="HT745" s="741">
        <f>IF(ISERROR(VLOOKUP(HS745,'Inversión-Financiación'!$C$4:$F$19,4,0)),0,(VLOOKUP(HS745,'Inversión-Financiación'!$C$4:$F$19,4,0)))</f>
        <v>0</v>
      </c>
      <c r="HU745" s="748" t="s">
        <v>848</v>
      </c>
      <c r="HV745" s="749">
        <f>+HT745</f>
        <v>0</v>
      </c>
    </row>
    <row r="746" spans="227:230">
      <c r="HT746" s="740" t="str">
        <f>IF(ISERROR(VLOOKUP(HS746,'Inversión-Financiación'!$C$4:$F$19,4,0)),"",(VLOOKUP(HS746,'Inversión-Financiación'!$C$4:$F$19,4,0)))</f>
        <v/>
      </c>
      <c r="HU746" s="748" t="s">
        <v>830</v>
      </c>
      <c r="HV746" s="749"/>
    </row>
    <row r="747" spans="227:230">
      <c r="HT747" s="740" t="str">
        <f>IF(ISERROR(VLOOKUP(HS747,'Inversión-Financiación'!$C$4:$F$19,4,0)),"",(VLOOKUP(HS747,'Inversión-Financiación'!$C$4:$F$19,4,0)))</f>
        <v/>
      </c>
      <c r="HU747" s="748" t="s">
        <v>849</v>
      </c>
      <c r="HV747" s="749"/>
    </row>
    <row r="748" spans="227:230">
      <c r="HT748" s="740" t="str">
        <f>IF(ISERROR(VLOOKUP(HS748,'Inversión-Financiación'!$C$4:$F$19,4,0)),"",(VLOOKUP(HS748,'Inversión-Financiación'!$C$4:$F$19,4,0)))</f>
        <v/>
      </c>
      <c r="HU748" s="748" t="s">
        <v>850</v>
      </c>
      <c r="HV748" s="749"/>
    </row>
    <row r="749" spans="227:230">
      <c r="HT749" s="740" t="str">
        <f>IF(ISERROR(VLOOKUP(HS749,'Inversión-Financiación'!$C$4:$F$19,4,0)),"",(VLOOKUP(HS749,'Inversión-Financiación'!$C$4:$F$19,4,0)))</f>
        <v/>
      </c>
      <c r="HU749" s="748" t="s">
        <v>851</v>
      </c>
      <c r="HV749" s="749"/>
    </row>
    <row r="750" spans="227:230">
      <c r="HS750" s="738" t="s">
        <v>333</v>
      </c>
      <c r="HT750" s="741">
        <f>IF(ISERROR(VLOOKUP(HS750,'Inversión-Financiación'!$C$4:$F$19,4,0)),0,(VLOOKUP(HS750,'Inversión-Financiación'!$C$4:$F$19,4,0)))</f>
        <v>0</v>
      </c>
      <c r="HU750" s="748" t="s">
        <v>852</v>
      </c>
      <c r="HV750" s="749">
        <f>+HT750</f>
        <v>0</v>
      </c>
    </row>
    <row r="751" spans="227:230">
      <c r="HU751" s="739" t="s">
        <v>853</v>
      </c>
      <c r="HV751" s="747">
        <f>SUM(HV729:HV750)</f>
        <v>0</v>
      </c>
    </row>
    <row r="753" spans="227:230">
      <c r="HS753" t="s">
        <v>38</v>
      </c>
      <c r="HT753" s="741">
        <f>IF(ISERROR(VLOOKUP(HS753,'Inversión-Financiación'!$C$33:$F$45,4,0)),0,(VLOOKUP(HS753,'Inversión-Financiación'!$C$33:$F$45,4,0)))</f>
        <v>0</v>
      </c>
      <c r="HU753" s="748" t="s">
        <v>854</v>
      </c>
      <c r="HV753" s="749">
        <f>+HT753</f>
        <v>0</v>
      </c>
    </row>
    <row r="754" spans="227:230">
      <c r="HU754" s="748" t="s">
        <v>855</v>
      </c>
      <c r="HV754" s="749">
        <f>SUM(HT755:HT758)</f>
        <v>0</v>
      </c>
    </row>
    <row r="755" spans="227:230" ht="15.75" hidden="1" customHeight="1" outlineLevel="1">
      <c r="HS755" t="s">
        <v>36</v>
      </c>
      <c r="HT755" s="741">
        <f>IF(ISERROR(VLOOKUP(HS755,'Inversión-Financiación'!$C$33:$F$45,4,0)),0,(VLOOKUP(HS755,'Inversión-Financiación'!$C$33:$F$45,4,0)))</f>
        <v>0</v>
      </c>
      <c r="HU755" s="748"/>
      <c r="HV755" s="749"/>
    </row>
    <row r="756" spans="227:230" ht="15.75" hidden="1" customHeight="1" outlineLevel="1">
      <c r="HS756" t="s">
        <v>37</v>
      </c>
      <c r="HT756" s="741">
        <f>IF(ISERROR(VLOOKUP(HS756,'Inversión-Financiación'!$C$33:$F$45,4,0)),0,(VLOOKUP(HS756,'Inversión-Financiación'!$C$33:$F$45,4,0)))</f>
        <v>0</v>
      </c>
      <c r="HU756" s="748"/>
      <c r="HV756" s="749"/>
    </row>
    <row r="757" spans="227:230" ht="15.75" hidden="1" customHeight="1" outlineLevel="1">
      <c r="HS757" t="s">
        <v>4</v>
      </c>
      <c r="HT757" s="741">
        <f>IF(ISERROR(VLOOKUP(HS757,'Inversión-Financiación'!$C$33:$F$45,4,0)),0,(VLOOKUP(HS757,'Inversión-Financiación'!$C$33:$F$45,4,0)))</f>
        <v>0</v>
      </c>
      <c r="HU757" s="748"/>
      <c r="HV757" s="749"/>
    </row>
    <row r="758" spans="227:230" ht="15.75" hidden="1" customHeight="1" outlineLevel="1">
      <c r="HS758"/>
      <c r="HT758" s="741">
        <f>-'Inversión-Financiación'!F48</f>
        <v>0</v>
      </c>
      <c r="HU758" s="748"/>
      <c r="HV758" s="749"/>
    </row>
    <row r="759" spans="227:230" collapsed="1">
      <c r="HS759" t="s">
        <v>63</v>
      </c>
      <c r="HT759" s="741">
        <f>IF(ISERROR(VLOOKUP(HS759,'Inversión-Financiación'!$C$33:$F$45,4,0)),0,(VLOOKUP(HS759,'Inversión-Financiación'!$C$33:$F$45,4,0)))</f>
        <v>0</v>
      </c>
      <c r="HU759" s="748" t="s">
        <v>856</v>
      </c>
      <c r="HV759" s="749">
        <f>+HT759</f>
        <v>0</v>
      </c>
    </row>
    <row r="760" spans="227:230">
      <c r="HS760" t="s">
        <v>39</v>
      </c>
      <c r="HT760" s="741">
        <f>IF(ISERROR(VLOOKUP(HS760,'Inversión-Financiación'!$C$33:$F$45,4,0)),0,(VLOOKUP(HS760,'Inversión-Financiación'!$C$33:$F$45,4,0)))</f>
        <v>0</v>
      </c>
      <c r="HU760" s="748" t="s">
        <v>857</v>
      </c>
      <c r="HV760" s="749">
        <f>+HT760</f>
        <v>0</v>
      </c>
    </row>
    <row r="761" spans="227:230">
      <c r="HU761" s="748" t="s">
        <v>858</v>
      </c>
      <c r="HV761" s="749"/>
    </row>
    <row r="762" spans="227:230">
      <c r="HU762" s="739" t="s">
        <v>853</v>
      </c>
      <c r="HV762" s="747">
        <f>SUM(HV753:HV761)</f>
        <v>0</v>
      </c>
    </row>
    <row r="763" spans="227:230">
      <c r="HU763" s="737"/>
      <c r="HV763" s="746"/>
    </row>
    <row r="764" spans="227:230">
      <c r="HU764" s="737"/>
      <c r="HV764" s="746"/>
    </row>
    <row r="765" spans="227:230">
      <c r="HU765" s="745" t="s">
        <v>831</v>
      </c>
      <c r="HV765" s="746"/>
    </row>
    <row r="766" spans="227:230">
      <c r="HU766" s="745"/>
      <c r="HV766" s="746"/>
    </row>
    <row r="767" spans="227:230" ht="18.75">
      <c r="HS767" s="6" t="s">
        <v>110</v>
      </c>
      <c r="HT767" s="546">
        <f>VLOOKUP(HS767,Resultados!$B$4:$C$19,2,0)</f>
        <v>0</v>
      </c>
      <c r="HU767" s="748" t="s">
        <v>859</v>
      </c>
      <c r="HV767" s="749">
        <f>+Resultados!C4</f>
        <v>0</v>
      </c>
    </row>
    <row r="768" spans="227:230">
      <c r="HU768" s="748" t="s">
        <v>860</v>
      </c>
      <c r="HV768" s="749"/>
    </row>
    <row r="769" spans="227:230">
      <c r="HU769" s="748" t="s">
        <v>861</v>
      </c>
      <c r="HV769" s="749"/>
    </row>
    <row r="770" spans="227:230">
      <c r="HU770" s="748" t="s">
        <v>857</v>
      </c>
      <c r="HV770" s="749"/>
    </row>
    <row r="771" spans="227:230">
      <c r="HU771" s="748" t="s">
        <v>862</v>
      </c>
      <c r="HV771" s="749"/>
    </row>
    <row r="772" spans="227:230">
      <c r="HU772" s="739" t="s">
        <v>853</v>
      </c>
      <c r="HV772" s="747">
        <f>SUM(HV767:HV771)</f>
        <v>0</v>
      </c>
    </row>
    <row r="773" spans="227:230">
      <c r="HU773" s="342"/>
      <c r="HV773" s="746"/>
    </row>
    <row r="774" spans="227:230">
      <c r="HU774" s="745" t="s">
        <v>832</v>
      </c>
      <c r="HV774" s="746"/>
    </row>
    <row r="775" spans="227:230">
      <c r="HU775" s="748" t="s">
        <v>863</v>
      </c>
      <c r="HV775" s="749">
        <f>SUM(HT776:HT777)</f>
        <v>0</v>
      </c>
    </row>
    <row r="776" spans="227:230" ht="18.75" hidden="1" customHeight="1" outlineLevel="1">
      <c r="HS776" s="6" t="s">
        <v>881</v>
      </c>
      <c r="HT776" s="546">
        <f>VLOOKUP(HS776,Resultados!$B$4:$C$19,2,0)</f>
        <v>0</v>
      </c>
      <c r="HU776" s="737"/>
      <c r="HV776" s="746"/>
    </row>
    <row r="777" spans="227:230" ht="18.75" hidden="1" customHeight="1" outlineLevel="1">
      <c r="HS777" s="6" t="s">
        <v>88</v>
      </c>
      <c r="HU777" s="737"/>
      <c r="HV777" s="746"/>
    </row>
    <row r="778" spans="227:230" collapsed="1">
      <c r="HU778" s="748" t="s">
        <v>864</v>
      </c>
      <c r="HV778" s="749"/>
    </row>
    <row r="779" spans="227:230">
      <c r="HU779" s="748" t="s">
        <v>833</v>
      </c>
      <c r="HV779" s="749">
        <f>HV83</f>
        <v>0</v>
      </c>
    </row>
    <row r="780" spans="227:230" ht="18.75">
      <c r="HS780" s="74" t="s">
        <v>119</v>
      </c>
      <c r="HT780" s="546">
        <f>VLOOKUP(HS780,Resultados!$B$4:$C$19,2,0)</f>
        <v>0</v>
      </c>
      <c r="HU780" s="748" t="s">
        <v>878</v>
      </c>
      <c r="HV780" s="749">
        <f>+HT780</f>
        <v>0</v>
      </c>
    </row>
    <row r="781" spans="227:230" ht="18.75">
      <c r="HS781" s="74" t="s">
        <v>120</v>
      </c>
      <c r="HT781" s="546">
        <f>VLOOKUP(HS781,Resultados!$B$4:$C$19,2,0)</f>
        <v>0</v>
      </c>
      <c r="HU781" s="748" t="s">
        <v>877</v>
      </c>
      <c r="HV781" s="749">
        <f>+HT781</f>
        <v>0</v>
      </c>
    </row>
    <row r="782" spans="227:230" ht="18.75">
      <c r="HS782" s="74"/>
      <c r="HU782" s="748" t="s">
        <v>876</v>
      </c>
      <c r="HV782" s="749"/>
    </row>
    <row r="783" spans="227:230">
      <c r="HU783" s="748" t="s">
        <v>875</v>
      </c>
      <c r="HV783" s="749"/>
    </row>
    <row r="784" spans="227:230" ht="18.75">
      <c r="HS784" s="74" t="s">
        <v>118</v>
      </c>
      <c r="HT784" s="546">
        <f ca="1">VLOOKUP(HS784,Resultados!$B$4:$C$19,2,0)</f>
        <v>0</v>
      </c>
      <c r="HU784" s="748" t="s">
        <v>865</v>
      </c>
      <c r="HV784" s="749">
        <f ca="1">+HT784</f>
        <v>0</v>
      </c>
    </row>
    <row r="785" spans="227:230">
      <c r="HU785" s="748" t="s">
        <v>866</v>
      </c>
      <c r="HV785" s="749"/>
    </row>
    <row r="786" spans="227:230" ht="18.75">
      <c r="HS786" s="74" t="s">
        <v>769</v>
      </c>
      <c r="HT786" s="546" t="e">
        <f>VLOOKUP(HS786,Resultados!$B$4:$C$19,2,0)</f>
        <v>#N/A</v>
      </c>
      <c r="HU786" s="748" t="s">
        <v>867</v>
      </c>
      <c r="HV786" s="749" t="e">
        <f>+HT786</f>
        <v>#N/A</v>
      </c>
    </row>
    <row r="787" spans="227:230" ht="18.75">
      <c r="HS787" s="74" t="s">
        <v>121</v>
      </c>
      <c r="HT787" s="546">
        <f>VLOOKUP(HS787,Resultados!$B$4:$C$19,2,0)</f>
        <v>0</v>
      </c>
      <c r="HU787" s="748" t="s">
        <v>868</v>
      </c>
      <c r="HV787" s="749">
        <f>+HT787</f>
        <v>0</v>
      </c>
    </row>
    <row r="788" spans="227:230" ht="18.75">
      <c r="HS788" s="74"/>
      <c r="HU788" s="748" t="s">
        <v>869</v>
      </c>
      <c r="HV788" s="749"/>
    </row>
    <row r="789" spans="227:230">
      <c r="HU789" s="748" t="s">
        <v>870</v>
      </c>
      <c r="HV789" s="749"/>
    </row>
    <row r="790" spans="227:230" ht="18.75">
      <c r="HS790" s="74" t="s">
        <v>627</v>
      </c>
      <c r="HT790" s="546" t="e">
        <f>VLOOKUP(HS790,Resultados!$B$4:$C$19,2,0)</f>
        <v>#N/A</v>
      </c>
      <c r="HU790" s="748" t="s">
        <v>871</v>
      </c>
      <c r="HV790" s="749" t="e">
        <f>+HT790</f>
        <v>#N/A</v>
      </c>
    </row>
    <row r="791" spans="227:230">
      <c r="HU791" s="748" t="s">
        <v>872</v>
      </c>
      <c r="HV791" s="749"/>
    </row>
    <row r="792" spans="227:230">
      <c r="HU792" s="748" t="s">
        <v>873</v>
      </c>
      <c r="HV792" s="749">
        <f>SUM(HT793:HT794)</f>
        <v>0</v>
      </c>
    </row>
    <row r="793" spans="227:230" ht="15.75" hidden="1" customHeight="1" outlineLevel="1">
      <c r="HS793" s="74" t="s">
        <v>116</v>
      </c>
      <c r="HT793" s="546">
        <f>VLOOKUP(HS793,Resultados!$B$4:$C$19,2,0)</f>
        <v>0</v>
      </c>
      <c r="HU793" s="748"/>
      <c r="HV793" s="749"/>
    </row>
    <row r="794" spans="227:230" ht="18.75" hidden="1" customHeight="1" outlineLevel="1">
      <c r="HS794" s="74" t="s">
        <v>510</v>
      </c>
      <c r="HT794" s="546">
        <f>VLOOKUP(HS794,Resultados!$B$4:$C$19,2,0)</f>
        <v>0</v>
      </c>
      <c r="HU794" s="748"/>
      <c r="HV794" s="749"/>
    </row>
    <row r="795" spans="227:230" collapsed="1">
      <c r="HU795" s="748" t="s">
        <v>874</v>
      </c>
      <c r="HV795" s="749"/>
    </row>
    <row r="796" spans="227:230" ht="18.75">
      <c r="HS796" s="74" t="s">
        <v>117</v>
      </c>
      <c r="HT796" s="546">
        <f ca="1">VLOOKUP(HS796,Resultados!$B$4:$C$19,2,0)</f>
        <v>0</v>
      </c>
      <c r="HU796" s="748" t="s">
        <v>879</v>
      </c>
      <c r="HV796" s="749">
        <f ca="1">+HT796</f>
        <v>0</v>
      </c>
    </row>
    <row r="797" spans="227:230">
      <c r="HU797" s="748" t="s">
        <v>880</v>
      </c>
      <c r="HV797" s="749"/>
    </row>
    <row r="798" spans="227:230">
      <c r="HU798" s="739" t="s">
        <v>853</v>
      </c>
      <c r="HV798" s="747" t="e">
        <f ca="1">SUM(HV775:HV797)</f>
        <v>#N/A</v>
      </c>
    </row>
    <row r="799" spans="227:230" ht="22.9" customHeight="1">
      <c r="HU799" s="752" t="s">
        <v>424</v>
      </c>
      <c r="HV799" s="753" t="e">
        <f ca="1">+HV772+HV798</f>
        <v>#N/A</v>
      </c>
    </row>
    <row r="802" spans="231:237">
      <c r="HW802" s="342" t="s">
        <v>887</v>
      </c>
      <c r="HX802" s="1184" t="s">
        <v>888</v>
      </c>
      <c r="HY802" s="1184"/>
      <c r="HZ802" s="1184"/>
      <c r="IA802" s="1184"/>
      <c r="IB802" s="1184"/>
      <c r="IC802" s="1184"/>
    </row>
    <row r="803" spans="231:237">
      <c r="HW803" s="342"/>
      <c r="HX803" s="742"/>
      <c r="HY803" s="742"/>
      <c r="HZ803" s="742"/>
      <c r="IA803" s="742"/>
      <c r="IB803" s="742"/>
      <c r="IC803" s="742"/>
    </row>
    <row r="804" spans="231:237">
      <c r="HW804" s="342"/>
      <c r="HX804" s="742" t="s">
        <v>882</v>
      </c>
      <c r="HY804" s="742" t="s">
        <v>883</v>
      </c>
      <c r="HZ804" s="742" t="s">
        <v>885</v>
      </c>
      <c r="IA804" s="742" t="s">
        <v>886</v>
      </c>
      <c r="IB804" s="742"/>
      <c r="IC804" s="742" t="s">
        <v>884</v>
      </c>
    </row>
    <row r="805" spans="231:237">
      <c r="HW805" s="745" t="s">
        <v>834</v>
      </c>
      <c r="HX805" s="746"/>
      <c r="HY805" s="746"/>
      <c r="HZ805" s="746"/>
      <c r="IA805" s="746"/>
      <c r="IB805" s="746"/>
      <c r="IC805" s="746"/>
    </row>
    <row r="806" spans="231:237">
      <c r="HW806" s="750" t="s">
        <v>889</v>
      </c>
      <c r="HX806" s="749">
        <f>+'Tesorería mensual'!C4</f>
        <v>0</v>
      </c>
      <c r="HY806" s="749">
        <f>+'Tesorería mensual'!D4</f>
        <v>0</v>
      </c>
      <c r="HZ806" s="749">
        <f>+'Tesorería mensual'!E4</f>
        <v>0</v>
      </c>
      <c r="IA806" s="749">
        <f>+'Tesorería mensual'!F4</f>
        <v>0</v>
      </c>
      <c r="IB806" s="749"/>
      <c r="IC806" s="749">
        <f>+'Tesorería mensual'!N4</f>
        <v>0</v>
      </c>
    </row>
    <row r="807" spans="231:237">
      <c r="HW807" s="750" t="s">
        <v>890</v>
      </c>
      <c r="HX807" s="749">
        <f>+'Tesorería mensual'!C3</f>
        <v>0</v>
      </c>
      <c r="HY807" s="749">
        <f>+'Tesorería mensual'!D3</f>
        <v>0</v>
      </c>
      <c r="HZ807" s="749">
        <f>+'Tesorería mensual'!E3</f>
        <v>0</v>
      </c>
      <c r="IA807" s="749">
        <f>+'Tesorería mensual'!F3</f>
        <v>0</v>
      </c>
      <c r="IB807" s="749"/>
      <c r="IC807" s="749">
        <f>+'Tesorería mensual'!N3</f>
        <v>0</v>
      </c>
    </row>
    <row r="808" spans="231:237">
      <c r="HW808" s="342"/>
      <c r="HX808" s="746"/>
      <c r="HY808" s="746"/>
      <c r="HZ808" s="746"/>
      <c r="IA808" s="746"/>
      <c r="IB808" s="746"/>
      <c r="IC808" s="746"/>
    </row>
    <row r="809" spans="231:237">
      <c r="HW809" s="745" t="s">
        <v>835</v>
      </c>
      <c r="HX809" s="746"/>
      <c r="HY809" s="746"/>
      <c r="HZ809" s="746"/>
      <c r="IA809" s="746"/>
      <c r="IB809" s="746"/>
      <c r="IC809" s="746"/>
    </row>
    <row r="810" spans="231:237">
      <c r="HW810" s="750" t="s">
        <v>891</v>
      </c>
      <c r="HX810" s="749">
        <f>+'Tesorería mensual'!C7</f>
        <v>0</v>
      </c>
      <c r="HY810" s="749">
        <f>+'Tesorería mensual'!D7</f>
        <v>0</v>
      </c>
      <c r="HZ810" s="749">
        <f>+'Tesorería mensual'!E7</f>
        <v>0</v>
      </c>
      <c r="IA810" s="749">
        <f>+'Tesorería mensual'!F7</f>
        <v>0</v>
      </c>
      <c r="IB810" s="749"/>
      <c r="IC810" s="749">
        <f>+'Tesorería mensual'!N7</f>
        <v>0</v>
      </c>
    </row>
    <row r="811" spans="231:237">
      <c r="HW811" s="750" t="s">
        <v>892</v>
      </c>
      <c r="HX811" s="749">
        <f>+'Tesorería mensual'!C8</f>
        <v>0</v>
      </c>
      <c r="HY811" s="749">
        <f>+'Tesorería mensual'!D8</f>
        <v>0</v>
      </c>
      <c r="HZ811" s="749">
        <f>+'Tesorería mensual'!E8</f>
        <v>0</v>
      </c>
      <c r="IA811" s="749">
        <f>+'Tesorería mensual'!F8</f>
        <v>0</v>
      </c>
      <c r="IB811" s="749"/>
      <c r="IC811" s="749">
        <f>+'Tesorería mensual'!N8</f>
        <v>0</v>
      </c>
    </row>
    <row r="812" spans="231:237">
      <c r="HW812" s="750" t="s">
        <v>893</v>
      </c>
      <c r="HX812" s="749">
        <f>+'Tesorería mensual'!C10</f>
        <v>0</v>
      </c>
      <c r="HY812" s="749">
        <f>+'Tesorería mensual'!D10</f>
        <v>0</v>
      </c>
      <c r="HZ812" s="749">
        <f>+'Tesorería mensual'!E10</f>
        <v>0</v>
      </c>
      <c r="IA812" s="749">
        <f>+'Tesorería mensual'!F10</f>
        <v>0</v>
      </c>
      <c r="IB812" s="749"/>
      <c r="IC812" s="749">
        <f>+'Tesorería mensual'!N10</f>
        <v>0</v>
      </c>
    </row>
    <row r="813" spans="231:237">
      <c r="HW813" s="750" t="s">
        <v>894</v>
      </c>
      <c r="HX813" s="749">
        <f>+'Tesorería mensual'!C11</f>
        <v>0</v>
      </c>
      <c r="HY813" s="749">
        <f>+'Tesorería mensual'!D11</f>
        <v>0</v>
      </c>
      <c r="HZ813" s="749">
        <f>+'Tesorería mensual'!E11</f>
        <v>0</v>
      </c>
      <c r="IA813" s="749">
        <f>+'Tesorería mensual'!F11</f>
        <v>0</v>
      </c>
      <c r="IB813" s="749"/>
      <c r="IC813" s="749">
        <f>+'Tesorería mensual'!N11</f>
        <v>0</v>
      </c>
    </row>
    <row r="814" spans="231:237">
      <c r="HW814" s="750" t="s">
        <v>895</v>
      </c>
      <c r="HX814" s="749">
        <f>+'Tesorería mensual'!C12</f>
        <v>0</v>
      </c>
      <c r="HY814" s="749">
        <f>+'Tesorería mensual'!D12</f>
        <v>0</v>
      </c>
      <c r="HZ814" s="749">
        <f>+'Tesorería mensual'!E12</f>
        <v>0</v>
      </c>
      <c r="IA814" s="749">
        <f>+'Tesorería mensual'!F12</f>
        <v>0</v>
      </c>
      <c r="IB814" s="749"/>
      <c r="IC814" s="749">
        <f>+'Tesorería mensual'!N12</f>
        <v>0</v>
      </c>
    </row>
    <row r="815" spans="231:237">
      <c r="HW815" s="750" t="s">
        <v>896</v>
      </c>
      <c r="HX815" s="749"/>
      <c r="HY815" s="749"/>
      <c r="HZ815" s="749"/>
      <c r="IA815" s="749"/>
      <c r="IB815" s="749"/>
      <c r="IC815" s="749"/>
    </row>
    <row r="816" spans="231:237">
      <c r="HW816" s="750" t="s">
        <v>889</v>
      </c>
      <c r="HX816" s="749"/>
      <c r="HY816" s="749"/>
      <c r="HZ816" s="749"/>
      <c r="IA816" s="749"/>
      <c r="IB816" s="749"/>
      <c r="IC816" s="749"/>
    </row>
    <row r="817" spans="231:239">
      <c r="HW817" s="750" t="s">
        <v>897</v>
      </c>
      <c r="HX817" s="749"/>
      <c r="HY817" s="749"/>
      <c r="HZ817" s="749"/>
      <c r="IA817" s="749"/>
      <c r="IB817" s="749"/>
      <c r="IC817" s="749"/>
    </row>
    <row r="818" spans="231:239">
      <c r="HW818" s="750" t="s">
        <v>898</v>
      </c>
      <c r="HX818" s="749">
        <f>+'Tesorería mensual'!C16</f>
        <v>0</v>
      </c>
      <c r="HY818" s="749">
        <f>+'Tesorería mensual'!D16</f>
        <v>0</v>
      </c>
      <c r="HZ818" s="749">
        <f>+'Tesorería mensual'!E16</f>
        <v>0</v>
      </c>
      <c r="IA818" s="749">
        <f>+'Tesorería mensual'!F16</f>
        <v>0</v>
      </c>
      <c r="IB818" s="749"/>
      <c r="IC818" s="749">
        <f>+'Tesorería mensual'!N16</f>
        <v>0</v>
      </c>
    </row>
    <row r="819" spans="231:239">
      <c r="HW819" s="750" t="s">
        <v>899</v>
      </c>
      <c r="HX819" s="749">
        <f>+'Tesorería mensual'!C13</f>
        <v>0</v>
      </c>
      <c r="HY819" s="749">
        <f>+'Tesorería mensual'!D13</f>
        <v>0</v>
      </c>
      <c r="HZ819" s="749">
        <f>+'Tesorería mensual'!E13</f>
        <v>0</v>
      </c>
      <c r="IA819" s="749">
        <f>+'Tesorería mensual'!F13</f>
        <v>0</v>
      </c>
      <c r="IB819" s="749"/>
      <c r="IC819" s="749">
        <f>+'Tesorería mensual'!N13</f>
        <v>0</v>
      </c>
    </row>
    <row r="820" spans="231:239">
      <c r="HW820" s="750" t="s">
        <v>900</v>
      </c>
      <c r="HX820" s="749">
        <f>+'Tesorería mensual'!C15</f>
        <v>0</v>
      </c>
      <c r="HY820" s="749">
        <f>+'Tesorería mensual'!D15</f>
        <v>0</v>
      </c>
      <c r="HZ820" s="749">
        <f>+'Tesorería mensual'!E15</f>
        <v>0</v>
      </c>
      <c r="IA820" s="749">
        <f>+'Tesorería mensual'!F15</f>
        <v>0</v>
      </c>
      <c r="IB820" s="749"/>
      <c r="IC820" s="749">
        <f>+'Tesorería mensual'!N15</f>
        <v>0</v>
      </c>
    </row>
    <row r="821" spans="231:239">
      <c r="HW821" s="750" t="s">
        <v>901</v>
      </c>
      <c r="HX821" s="749">
        <f>SUM('Tesorería mensual'!C14:C30)-HX815-HX816-HX817-HX818-GX820</f>
        <v>0</v>
      </c>
      <c r="HY821" s="749">
        <f>SUM('Tesorería mensual'!D14:D30)-HY815-HY816-HY817-HY818-GY820</f>
        <v>0</v>
      </c>
      <c r="HZ821" s="749">
        <f>SUM('Tesorería mensual'!E14:E30)-HZ815-HZ816-HZ817-HZ818-GZ820</f>
        <v>0</v>
      </c>
      <c r="IA821" s="749">
        <f>SUM('Tesorería mensual'!F14:F30)-IA815-IA816-IA817-IA818-HA820</f>
        <v>0</v>
      </c>
      <c r="IB821" s="749"/>
      <c r="IC821" s="749">
        <f>SUM('Tesorería mensual'!N14:N30)-IC815-IC816-IC817-IC818-IC820</f>
        <v>0</v>
      </c>
    </row>
    <row r="822" spans="231:239">
      <c r="HW822" s="750" t="s">
        <v>902</v>
      </c>
      <c r="HX822" s="749">
        <f>+'Tesorería mensual'!C38</f>
        <v>0</v>
      </c>
      <c r="HY822" s="749">
        <f>+'Tesorería mensual'!D38</f>
        <v>0</v>
      </c>
      <c r="HZ822" s="749">
        <f>+'Tesorería mensual'!E38</f>
        <v>0</v>
      </c>
      <c r="IA822" s="749">
        <f>+'Tesorería mensual'!F38</f>
        <v>0</v>
      </c>
      <c r="IB822" s="749"/>
      <c r="IC822" s="749">
        <f>+'Tesorería mensual'!N38</f>
        <v>0</v>
      </c>
    </row>
    <row r="823" spans="231:239">
      <c r="HW823" s="750" t="s">
        <v>903</v>
      </c>
      <c r="HX823" s="749">
        <f>+'Tesorería mensual'!C36+'Tesorería mensual'!C37</f>
        <v>0</v>
      </c>
      <c r="HY823" s="749">
        <f>+'Tesorería mensual'!D36+'Tesorería mensual'!D37</f>
        <v>0</v>
      </c>
      <c r="HZ823" s="749">
        <f>+'Tesorería mensual'!E36+'Tesorería mensual'!E37</f>
        <v>0</v>
      </c>
      <c r="IA823" s="749">
        <f>+'Tesorería mensual'!F36+'Tesorería mensual'!F37</f>
        <v>0</v>
      </c>
      <c r="IB823" s="749"/>
      <c r="IC823" s="749">
        <f>+'Tesorería mensual'!N36+'Tesorería mensual'!N37</f>
        <v>0</v>
      </c>
    </row>
    <row r="824" spans="231:239">
      <c r="HW824" s="750" t="s">
        <v>904</v>
      </c>
      <c r="HX824" s="749">
        <f>+'Tesorería mensual'!C3</f>
        <v>0</v>
      </c>
      <c r="HY824" s="749">
        <f>+'Tesorería mensual'!D3</f>
        <v>0</v>
      </c>
      <c r="HZ824" s="749">
        <f>+'Tesorería mensual'!E3</f>
        <v>0</v>
      </c>
      <c r="IA824" s="749">
        <f>+'Tesorería mensual'!F3</f>
        <v>0</v>
      </c>
      <c r="IB824" s="749"/>
      <c r="IC824" s="749">
        <f>+'Tesorería mensual'!N3</f>
        <v>0</v>
      </c>
    </row>
    <row r="825" spans="231:239">
      <c r="HW825" s="750" t="s">
        <v>905</v>
      </c>
      <c r="HX825" s="749">
        <f ca="1">SUM('Tesorería mensual'!C33:C34)</f>
        <v>0</v>
      </c>
      <c r="HY825" s="749">
        <f ca="1">SUM('Tesorería mensual'!D33:D34)</f>
        <v>0</v>
      </c>
      <c r="HZ825" s="749">
        <f ca="1">SUM('Tesorería mensual'!E33:E34)</f>
        <v>0</v>
      </c>
      <c r="IA825" s="749">
        <f ca="1">SUM('Tesorería mensual'!F33:F34)</f>
        <v>0</v>
      </c>
      <c r="IB825" s="749"/>
      <c r="IC825" s="749">
        <f ca="1">SUM('Tesorería mensual'!H33:N34)</f>
        <v>0</v>
      </c>
    </row>
    <row r="826" spans="231:239">
      <c r="HW826" s="342"/>
      <c r="HX826" s="746"/>
      <c r="HY826" s="746"/>
      <c r="HZ826" s="746"/>
      <c r="IA826" s="746"/>
      <c r="IB826" s="746"/>
      <c r="IC826" s="746"/>
    </row>
    <row r="827" spans="231:239">
      <c r="HW827" s="751" t="s">
        <v>906</v>
      </c>
      <c r="HX827" s="749">
        <f ca="1">SUM(HX810:HX825)</f>
        <v>0</v>
      </c>
      <c r="HY827" s="749">
        <f ca="1">SUM(HY810:HY825)</f>
        <v>0</v>
      </c>
      <c r="HZ827" s="749">
        <f ca="1">SUM(HZ810:HZ825)</f>
        <v>0</v>
      </c>
      <c r="IA827" s="749">
        <f ca="1">SUM(IA810:IA825)</f>
        <v>0</v>
      </c>
      <c r="IB827" s="749"/>
      <c r="IC827" s="749">
        <f ca="1">SUM(IC810:IC825)</f>
        <v>0</v>
      </c>
    </row>
    <row r="828" spans="231:239">
      <c r="HW828" s="751" t="s">
        <v>907</v>
      </c>
      <c r="HX828" s="749">
        <f ca="1">+'Tesorería mensual'!C46</f>
        <v>0</v>
      </c>
      <c r="HY828" s="749">
        <f ca="1">+'Tesorería mensual'!D46</f>
        <v>0</v>
      </c>
      <c r="HZ828" s="749">
        <f ca="1">+'Tesorería mensual'!E46</f>
        <v>0</v>
      </c>
      <c r="IA828" s="749">
        <f ca="1">+'Tesorería mensual'!F46</f>
        <v>0</v>
      </c>
      <c r="IB828" s="749"/>
      <c r="IC828" s="749">
        <f ca="1">+'Tesorería mensual'!N46</f>
        <v>0</v>
      </c>
    </row>
    <row r="829" spans="231:239">
      <c r="HW829" s="751" t="s">
        <v>908</v>
      </c>
      <c r="HX829" s="749"/>
      <c r="HY829" s="749">
        <f ca="1">+'Tesorería mensual'!C47</f>
        <v>0</v>
      </c>
      <c r="HZ829" s="749">
        <f ca="1">+'Tesorería mensual'!D47</f>
        <v>0</v>
      </c>
      <c r="IA829" s="749">
        <f ca="1">+'Tesorería mensual'!E47</f>
        <v>0</v>
      </c>
      <c r="IB829" s="749"/>
      <c r="IC829" s="749">
        <f ca="1">+'Tesorería mensual'!M47</f>
        <v>0</v>
      </c>
    </row>
    <row r="830" spans="231:239">
      <c r="HW830" s="751" t="s">
        <v>909</v>
      </c>
      <c r="HX830" s="749">
        <f ca="1">+'Tesorería mensual'!C47</f>
        <v>0</v>
      </c>
      <c r="HY830" s="749">
        <f ca="1">+'Tesorería mensual'!D47</f>
        <v>0</v>
      </c>
      <c r="HZ830" s="749">
        <f ca="1">+'Tesorería mensual'!E47</f>
        <v>0</v>
      </c>
      <c r="IA830" s="749">
        <f ca="1">+'Tesorería mensual'!F47</f>
        <v>0</v>
      </c>
      <c r="IB830" s="749"/>
      <c r="IC830" s="749">
        <f ca="1">+'Tesorería mensual'!N47</f>
        <v>0</v>
      </c>
    </row>
    <row r="832" spans="231:239" ht="18.75">
      <c r="IE832" s="744" t="s">
        <v>911</v>
      </c>
    </row>
    <row r="833" spans="239:240" ht="15.75" customHeight="1">
      <c r="IE833" s="743" t="s">
        <v>910</v>
      </c>
      <c r="IF833" s="565">
        <f>+Cuestionario!I134</f>
        <v>0</v>
      </c>
    </row>
    <row r="834" spans="239:240" ht="15.75" customHeight="1">
      <c r="IE834" s="743" t="s">
        <v>912</v>
      </c>
      <c r="IF834" s="565" t="e">
        <f>+Cuestionario!#REF!</f>
        <v>#REF!</v>
      </c>
    </row>
    <row r="835" spans="239:240" ht="15.75" customHeight="1">
      <c r="IE835" s="743" t="s">
        <v>913</v>
      </c>
      <c r="IF835" s="565" t="e">
        <f>+Cuestionario!#REF!</f>
        <v>#REF!</v>
      </c>
    </row>
    <row r="836" spans="239:240" ht="15.75" customHeight="1">
      <c r="IE836" s="743" t="s">
        <v>914</v>
      </c>
      <c r="IF836" s="565" t="e">
        <f>+Cuestionario!#REF!</f>
        <v>#REF!</v>
      </c>
    </row>
  </sheetData>
  <mergeCells count="44">
    <mergeCell ref="GI316:GK316"/>
    <mergeCell ref="CK127:CL127"/>
    <mergeCell ref="GG317:GK317"/>
    <mergeCell ref="HX802:IC802"/>
    <mergeCell ref="CE157:CF157"/>
    <mergeCell ref="CG157:CH157"/>
    <mergeCell ref="CI157:CJ157"/>
    <mergeCell ref="CK157:CL157"/>
    <mergeCell ref="HQ706:HQ707"/>
    <mergeCell ref="GM317:GN317"/>
    <mergeCell ref="GM327:GN327"/>
    <mergeCell ref="GC310:GE310"/>
    <mergeCell ref="GC307:GE307"/>
    <mergeCell ref="GC309:GE309"/>
    <mergeCell ref="ET245:FG245"/>
    <mergeCell ref="GG315:GH315"/>
    <mergeCell ref="GI315:GK315"/>
    <mergeCell ref="CX184:DC184"/>
    <mergeCell ref="DE184:DJ184"/>
    <mergeCell ref="DL184:DW184"/>
    <mergeCell ref="CE155:CF155"/>
    <mergeCell ref="CG155:CH155"/>
    <mergeCell ref="CI155:CJ155"/>
    <mergeCell ref="CK155:CL155"/>
    <mergeCell ref="CE156:CF156"/>
    <mergeCell ref="CG156:CH156"/>
    <mergeCell ref="CI156:CJ156"/>
    <mergeCell ref="CK156:CL156"/>
    <mergeCell ref="GJ301:GL301"/>
    <mergeCell ref="GC311:GE311"/>
    <mergeCell ref="CE127:CF127"/>
    <mergeCell ref="CG127:CH127"/>
    <mergeCell ref="CI127:CJ127"/>
    <mergeCell ref="DY184:EJ184"/>
    <mergeCell ref="X15:Y15"/>
    <mergeCell ref="Z15:AA15"/>
    <mergeCell ref="AB15:AC15"/>
    <mergeCell ref="BY117:BZ117"/>
    <mergeCell ref="AB22:AC22"/>
    <mergeCell ref="X22:Y22"/>
    <mergeCell ref="AF22:AG22"/>
    <mergeCell ref="AH22:AI22"/>
    <mergeCell ref="AJ22:AK22"/>
    <mergeCell ref="Z22:AA22"/>
  </mergeCells>
  <conditionalFormatting sqref="A12:XFD21">
    <cfRule type="cellIs" dxfId="109" priority="12" operator="equal">
      <formula>0</formula>
    </cfRule>
  </conditionalFormatting>
  <conditionalFormatting sqref="A185:XFD301 A158:XFD183 A1:XFD1 J2:J6 S2:XFD6 J7:XFD7 B8:J8 T8:XFD8 G9:XFD10 G11:T11 V11:XFD11 B22:AD22 AE22:XFD35 B23:J27 S23:AD27 B28:AD35 A36:XFD110 B111:BK111 BM111:XFD111 A112:XFD116 B117:BY117 CA117:XFD117 A118:XFD154 B155:CE157 CG155:CG157 CI155:CI157 CK155:CK157 CM155:XFD157 B184:DL184 DX184:DY184 EK184:XFD184 B302:FP304 FZ302:XFD304 A305:XFD307 B308:GE308 GG308:XFD308 A309:XFD310 B311:GF311 GH311 GJ311:XFD311 A312:XFD314 GL315:XFD315 B315:GF317 GL316:GN316 GO316:HA317 HB316:XFD336 B318:GL336 A337:XFD337 B338:HB704 HM338:XFD704 B705:HK705 HM705 HR705:XFD716 HN706 B706:HM716 A717:XFD718 HO719:XFD721 B719:HM724 HN722:XFD722 HO723:XFD724 A725:XFD725 B726:HM727 HO726:XFD727 A728:XFD728 B729:HQ749 HT729:HT750 HW729:XFD751 HS730:HT731 HS733:HT739 HS741:HT743 HS745:HT745 HR747:HR749 B750:HT751 A752:XFD752 HS753:HT753 B753:HR798 HT753:HT798 ID753:XFD830 HS755:HS760 B799:HT801 B802:HR830 HT802:HT830">
    <cfRule type="cellIs" dxfId="108" priority="72" operator="equal">
      <formula>0</formula>
    </cfRule>
  </conditionalFormatting>
  <conditionalFormatting sqref="B2:I2">
    <cfRule type="cellIs" dxfId="107" priority="14" operator="equal">
      <formula>0</formula>
    </cfRule>
  </conditionalFormatting>
  <conditionalFormatting sqref="B3:I7">
    <cfRule type="cellIs" dxfId="106" priority="9" operator="equal">
      <formula>0</formula>
    </cfRule>
    <cfRule type="cellIs" dxfId="105" priority="10" operator="equal">
      <formula>0</formula>
    </cfRule>
  </conditionalFormatting>
  <conditionalFormatting sqref="B831:XFD1048576">
    <cfRule type="cellIs" dxfId="104" priority="26" operator="equal">
      <formula>0</formula>
    </cfRule>
  </conditionalFormatting>
  <conditionalFormatting sqref="F3:F7">
    <cfRule type="cellIs" dxfId="103" priority="2" operator="greaterThanOrEqual">
      <formula>"124 Años"</formula>
    </cfRule>
    <cfRule type="cellIs" dxfId="102" priority="8" operator="greaterThanOrEqual">
      <formula>123</formula>
    </cfRule>
  </conditionalFormatting>
  <conditionalFormatting sqref="K15:R15">
    <cfRule type="cellIs" dxfId="101" priority="70" operator="equal">
      <formula>0</formula>
    </cfRule>
  </conditionalFormatting>
  <conditionalFormatting sqref="K8:S8">
    <cfRule type="cellIs" dxfId="100" priority="69" operator="equal">
      <formula>0</formula>
    </cfRule>
  </conditionalFormatting>
  <conditionalFormatting sqref="U15:AC20">
    <cfRule type="expression" dxfId="99" priority="7">
      <formula>$V$14=1</formula>
    </cfRule>
  </conditionalFormatting>
  <conditionalFormatting sqref="AQ44">
    <cfRule type="cellIs" dxfId="98" priority="64" operator="equal">
      <formula>0</formula>
    </cfRule>
  </conditionalFormatting>
  <conditionalFormatting sqref="AQ44:BB58">
    <cfRule type="cellIs" dxfId="97" priority="155" operator="equal">
      <formula>0</formula>
    </cfRule>
  </conditionalFormatting>
  <conditionalFormatting sqref="BL96:BM108">
    <cfRule type="cellIs" dxfId="96" priority="109" operator="equal">
      <formula>0</formula>
    </cfRule>
  </conditionalFormatting>
  <conditionalFormatting sqref="BL77:BP92">
    <cfRule type="cellIs" dxfId="95" priority="105" operator="equal">
      <formula>0</formula>
    </cfRule>
  </conditionalFormatting>
  <conditionalFormatting sqref="BP96:BP108">
    <cfRule type="cellIs" dxfId="94" priority="108" operator="equal">
      <formula>0</formula>
    </cfRule>
  </conditionalFormatting>
  <conditionalFormatting sqref="BS89">
    <cfRule type="cellIs" dxfId="93" priority="106" operator="equal">
      <formula>0</formula>
    </cfRule>
  </conditionalFormatting>
  <conditionalFormatting sqref="BS112:BV114">
    <cfRule type="cellIs" dxfId="92" priority="362" operator="equal">
      <formula>0</formula>
    </cfRule>
  </conditionalFormatting>
  <conditionalFormatting sqref="BX119:CB124">
    <cfRule type="cellIs" dxfId="91" priority="103" operator="equal">
      <formula>0</formula>
    </cfRule>
  </conditionalFormatting>
  <conditionalFormatting sqref="CE155:CE157 CG155:CG157 CI155:CI157 CK155:CK157">
    <cfRule type="cellIs" dxfId="90" priority="38" operator="equal">
      <formula>0</formula>
    </cfRule>
  </conditionalFormatting>
  <conditionalFormatting sqref="CE128:CL137 CE139:CL153">
    <cfRule type="cellIs" dxfId="89" priority="101" operator="equal">
      <formula>0</formula>
    </cfRule>
  </conditionalFormatting>
  <conditionalFormatting sqref="CO158:CS158">
    <cfRule type="cellIs" dxfId="88" priority="39" operator="equal">
      <formula>0</formula>
    </cfRule>
  </conditionalFormatting>
  <conditionalFormatting sqref="CO158:CT158">
    <cfRule type="cellIs" dxfId="87" priority="332" operator="equal">
      <formula>0</formula>
    </cfRule>
  </conditionalFormatting>
  <conditionalFormatting sqref="CO159:CT162">
    <cfRule type="cellIs" dxfId="86" priority="341" operator="equal">
      <formula>"ERROR"</formula>
    </cfRule>
  </conditionalFormatting>
  <conditionalFormatting sqref="CO164:CT164">
    <cfRule type="cellIs" dxfId="85" priority="344" operator="equal">
      <formula>"ERROR"</formula>
    </cfRule>
  </conditionalFormatting>
  <conditionalFormatting sqref="CO166:CT175 CO177:CT177 CO179:CT179 CO181:CT181">
    <cfRule type="cellIs" dxfId="84" priority="346" operator="equal">
      <formula>"ERROR"</formula>
    </cfRule>
  </conditionalFormatting>
  <conditionalFormatting sqref="CU160:CU162">
    <cfRule type="cellIs" dxfId="83" priority="338" operator="equal">
      <formula>0</formula>
    </cfRule>
  </conditionalFormatting>
  <conditionalFormatting sqref="CU166:CU175">
    <cfRule type="cellIs" dxfId="82" priority="329" operator="equal">
      <formula>0</formula>
    </cfRule>
  </conditionalFormatting>
  <conditionalFormatting sqref="CW208">
    <cfRule type="cellIs" dxfId="81" priority="307" operator="equal">
      <formula>0</formula>
    </cfRule>
  </conditionalFormatting>
  <conditionalFormatting sqref="CW210:DC210 CW212:DC212 CW214:DC214">
    <cfRule type="cellIs" dxfId="80" priority="325" operator="equal">
      <formula>0</formula>
    </cfRule>
  </conditionalFormatting>
  <conditionalFormatting sqref="CX187:DC190 DE187:DJ190 DL187:DW190 DY187:EJ190 CX192:DC201 DE192:DJ201 DL192:DW201 DY192:EJ201 CX203:DC203 DE203:DJ203 DL203:DW203 DY203:EJ203 CX205:DC206 DE205:DJ206 DL205:DW206 DY205:EJ206 CX208:DC208 DE208:DJ208 DL208:DW208 DY208:EJ208 CX210:DC210 DE210:DJ210 DL210:DW210 DY210:EJ210 CX212:DC212 DE212:DJ212 DL212:DW212 DY212:EJ212 CX214:DC214 DE214:DJ214 DL214:DW214 DY214:EJ214">
    <cfRule type="cellIs" dxfId="79" priority="323" operator="equal">
      <formula>0</formula>
    </cfRule>
  </conditionalFormatting>
  <conditionalFormatting sqref="DD184:DD185">
    <cfRule type="cellIs" dxfId="78" priority="100" operator="equal">
      <formula>0</formula>
    </cfRule>
  </conditionalFormatting>
  <conditionalFormatting sqref="DD187:DD190 DD192:DD201 DD203 DD205:DD206">
    <cfRule type="cellIs" dxfId="77" priority="97" operator="equal">
      <formula>0</formula>
    </cfRule>
  </conditionalFormatting>
  <conditionalFormatting sqref="DD208">
    <cfRule type="cellIs" dxfId="76" priority="96" operator="equal">
      <formula>0</formula>
    </cfRule>
  </conditionalFormatting>
  <conditionalFormatting sqref="DD210 DD212 DD214">
    <cfRule type="cellIs" dxfId="75" priority="94" operator="equal">
      <formula>0</formula>
    </cfRule>
  </conditionalFormatting>
  <conditionalFormatting sqref="DE184 DK184:DL184 DY184 CX185:DC185 DY185:EJ185 CW187:DC190 DE187:DJ190 DL187:DW190 DY187:EJ190 CW192:DC201 DE192:DJ201 DL192:DW201 DY192:EJ201 CW203:DC203 DE203:DJ203 DL203:DW203 DY203:EJ203 CW205:DC206 DE205:DJ206 DL205:DW206 DY205:EJ206 CX208:DC208 DE208:DJ208 DL208:DW208 DY208:EJ208 DE210:DJ210 DL210:DW210 DY210:EJ210 DE212:DJ212 DL212:DW212 DY212:EJ212 DE214:DJ214 DL214:DW214 DY214:EJ214">
    <cfRule type="cellIs" dxfId="74" priority="328" operator="equal">
      <formula>0</formula>
    </cfRule>
  </conditionalFormatting>
  <conditionalFormatting sqref="DE184 DK184:DL184 DY184 CX185:DC185 DY185:EJ185">
    <cfRule type="cellIs" dxfId="73" priority="326" operator="equal">
      <formula>0</formula>
    </cfRule>
  </conditionalFormatting>
  <conditionalFormatting sqref="DE185:DW185">
    <cfRule type="cellIs" dxfId="72" priority="319" operator="equal">
      <formula>0</formula>
    </cfRule>
    <cfRule type="cellIs" dxfId="71" priority="320" operator="equal">
      <formula>0</formula>
    </cfRule>
  </conditionalFormatting>
  <conditionalFormatting sqref="DK187:DK190 DK192:DK201 DK203 DK205:DK206">
    <cfRule type="cellIs" dxfId="70" priority="315" operator="equal">
      <formula>0</formula>
    </cfRule>
  </conditionalFormatting>
  <conditionalFormatting sqref="DK208">
    <cfRule type="cellIs" dxfId="69" priority="309" operator="equal">
      <formula>0</formula>
    </cfRule>
  </conditionalFormatting>
  <conditionalFormatting sqref="DK210 DK212 DK214">
    <cfRule type="cellIs" dxfId="68" priority="314" operator="equal">
      <formula>0</formula>
    </cfRule>
  </conditionalFormatting>
  <conditionalFormatting sqref="DX187:DX190 DX192:DX201 DX203 DX205:DX206">
    <cfRule type="cellIs" dxfId="67" priority="313" operator="equal">
      <formula>0</formula>
    </cfRule>
  </conditionalFormatting>
  <conditionalFormatting sqref="DX208">
    <cfRule type="cellIs" dxfId="66" priority="308" operator="equal">
      <formula>0</formula>
    </cfRule>
  </conditionalFormatting>
  <conditionalFormatting sqref="DX210 DX212 DX214">
    <cfRule type="cellIs" dxfId="65" priority="312" operator="equal">
      <formula>0</formula>
    </cfRule>
  </conditionalFormatting>
  <conditionalFormatting sqref="DY185:EJ185">
    <cfRule type="cellIs" dxfId="64" priority="68" operator="equal">
      <formula>0</formula>
    </cfRule>
    <cfRule type="cellIs" dxfId="63" priority="67" operator="equal">
      <formula>0</formula>
    </cfRule>
  </conditionalFormatting>
  <conditionalFormatting sqref="EM220:EM222">
    <cfRule type="cellIs" dxfId="62" priority="305" operator="equal">
      <formula>0</formula>
    </cfRule>
    <cfRule type="cellIs" dxfId="61" priority="306" operator="equal">
      <formula>0</formula>
    </cfRule>
  </conditionalFormatting>
  <conditionalFormatting sqref="EM226:EM235">
    <cfRule type="cellIs" dxfId="60" priority="303" operator="equal">
      <formula>0</formula>
    </cfRule>
    <cfRule type="cellIs" dxfId="59" priority="304" operator="equal">
      <formula>0</formula>
    </cfRule>
  </conditionalFormatting>
  <conditionalFormatting sqref="EO220:EO222">
    <cfRule type="cellIs" dxfId="58" priority="301" operator="equal">
      <formula>0</formula>
    </cfRule>
    <cfRule type="cellIs" dxfId="57" priority="302" operator="equal">
      <formula>0</formula>
    </cfRule>
  </conditionalFormatting>
  <conditionalFormatting sqref="EO226:EO235">
    <cfRule type="cellIs" dxfId="56" priority="300" operator="equal">
      <formula>0</formula>
    </cfRule>
    <cfRule type="cellIs" dxfId="55" priority="299" operator="equal">
      <formula>0</formula>
    </cfRule>
  </conditionalFormatting>
  <conditionalFormatting sqref="EQ220:EQ222">
    <cfRule type="cellIs" dxfId="54" priority="298" operator="equal">
      <formula>0</formula>
    </cfRule>
    <cfRule type="cellIs" dxfId="53" priority="297" operator="equal">
      <formula>0</formula>
    </cfRule>
  </conditionalFormatting>
  <conditionalFormatting sqref="EQ226:EQ235">
    <cfRule type="cellIs" dxfId="52" priority="296" operator="equal">
      <formula>0</formula>
    </cfRule>
    <cfRule type="cellIs" dxfId="51" priority="295" operator="equal">
      <formula>0</formula>
    </cfRule>
  </conditionalFormatting>
  <conditionalFormatting sqref="ES249">
    <cfRule type="cellIs" dxfId="50" priority="283" operator="equal">
      <formula>0</formula>
    </cfRule>
  </conditionalFormatting>
  <conditionalFormatting sqref="ES253:ES259">
    <cfRule type="cellIs" dxfId="49" priority="291" operator="equal">
      <formula>0</formula>
    </cfRule>
  </conditionalFormatting>
  <conditionalFormatting sqref="ES261:ES267">
    <cfRule type="cellIs" dxfId="48" priority="281" operator="equal">
      <formula>0</formula>
    </cfRule>
  </conditionalFormatting>
  <conditionalFormatting sqref="ET247:EZ249 FB247:FG249">
    <cfRule type="cellIs" dxfId="47" priority="196" operator="equal">
      <formula>0</formula>
    </cfRule>
    <cfRule type="cellIs" dxfId="46" priority="195" operator="equal">
      <formula>0</formula>
    </cfRule>
  </conditionalFormatting>
  <conditionalFormatting sqref="ET251:EZ268 FB251:FG268">
    <cfRule type="cellIs" dxfId="45" priority="184" operator="equal">
      <formula>0</formula>
    </cfRule>
    <cfRule type="cellIs" dxfId="44" priority="183" operator="equal">
      <formula>0</formula>
    </cfRule>
  </conditionalFormatting>
  <conditionalFormatting sqref="ET270:EZ272 FB270:FG272">
    <cfRule type="cellIs" dxfId="43" priority="182" operator="equal">
      <formula>0</formula>
    </cfRule>
    <cfRule type="cellIs" dxfId="42" priority="181" operator="equal">
      <formula>0</formula>
    </cfRule>
  </conditionalFormatting>
  <conditionalFormatting sqref="ET245:FG245 ET246:EZ246 FB246:FG246">
    <cfRule type="cellIs" dxfId="41" priority="293" operator="equal">
      <formula>0</formula>
    </cfRule>
    <cfRule type="cellIs" dxfId="40" priority="294" operator="equal">
      <formula>0</formula>
    </cfRule>
  </conditionalFormatting>
  <conditionalFormatting sqref="FA249">
    <cfRule type="cellIs" dxfId="39" priority="159" operator="equal">
      <formula>0</formula>
    </cfRule>
  </conditionalFormatting>
  <conditionalFormatting sqref="FA253:FA259">
    <cfRule type="cellIs" dxfId="38" priority="167" operator="equal">
      <formula>0</formula>
    </cfRule>
  </conditionalFormatting>
  <conditionalFormatting sqref="FA261:FA267">
    <cfRule type="cellIs" dxfId="37" priority="157" operator="equal">
      <formula>0</formula>
    </cfRule>
  </conditionalFormatting>
  <conditionalFormatting sqref="FI276:FM281">
    <cfRule type="cellIs" dxfId="36" priority="92" operator="equal">
      <formula>0</formula>
    </cfRule>
  </conditionalFormatting>
  <conditionalFormatting sqref="FM282">
    <cfRule type="cellIs" dxfId="35" priority="87" operator="equal">
      <formula>0</formula>
    </cfRule>
    <cfRule type="cellIs" dxfId="34" priority="88" operator="equal">
      <formula>0</formula>
    </cfRule>
  </conditionalFormatting>
  <conditionalFormatting sqref="FN277:FN281">
    <cfRule type="cellIs" dxfId="33" priority="76" operator="equal">
      <formula>0</formula>
    </cfRule>
    <cfRule type="cellIs" dxfId="32" priority="75" operator="equal">
      <formula>0</formula>
    </cfRule>
  </conditionalFormatting>
  <conditionalFormatting sqref="FN276:FO276">
    <cfRule type="cellIs" dxfId="31" priority="84" operator="equal">
      <formula>0</formula>
    </cfRule>
    <cfRule type="cellIs" dxfId="30" priority="83" operator="equal">
      <formula>0</formula>
    </cfRule>
  </conditionalFormatting>
  <conditionalFormatting sqref="FO277:FO281">
    <cfRule type="cellIs" dxfId="29" priority="73" operator="equal">
      <formula>0</formula>
    </cfRule>
  </conditionalFormatting>
  <conditionalFormatting sqref="GG315 GI315 GG316:GI316 GG317:GL317">
    <cfRule type="cellIs" dxfId="28" priority="1" operator="equal">
      <formula>0</formula>
    </cfRule>
  </conditionalFormatting>
  <conditionalFormatting sqref="GM319:HA326">
    <cfRule type="cellIs" dxfId="27" priority="40" operator="equal">
      <formula>0</formula>
    </cfRule>
  </conditionalFormatting>
  <conditionalFormatting sqref="GM329:HA336">
    <cfRule type="cellIs" dxfId="26" priority="42" operator="equal">
      <formula>0</formula>
    </cfRule>
  </conditionalFormatting>
  <conditionalFormatting sqref="GN328:GN336">
    <cfRule type="cellIs" dxfId="25" priority="65" operator="equal">
      <formula>0</formula>
    </cfRule>
  </conditionalFormatting>
  <conditionalFormatting sqref="GO327:HA327">
    <cfRule type="cellIs" dxfId="24" priority="66" operator="equal">
      <formula>0</formula>
    </cfRule>
  </conditionalFormatting>
  <conditionalFormatting sqref="HG338:HK338 HL338:HL339 HD339:HK339 HD340:HL704">
    <cfRule type="cellIs" dxfId="23" priority="63" operator="equal">
      <formula>"Festivo"</formula>
    </cfRule>
    <cfRule type="cellIs" dxfId="22" priority="62" operator="equal">
      <formula>"Laboral"</formula>
    </cfRule>
  </conditionalFormatting>
  <conditionalFormatting sqref="HL705">
    <cfRule type="cellIs" dxfId="21" priority="49" operator="equal">
      <formula>"Laboral"</formula>
    </cfRule>
    <cfRule type="cellIs" dxfId="20" priority="50" operator="equal">
      <formula>"Festivo"</formula>
    </cfRule>
  </conditionalFormatting>
  <conditionalFormatting sqref="HO707:HP707">
    <cfRule type="cellIs" dxfId="19" priority="47" operator="equal">
      <formula>0</formula>
    </cfRule>
  </conditionalFormatting>
  <conditionalFormatting sqref="HO707:HP717">
    <cfRule type="cellIs" dxfId="18" priority="48" operator="equal">
      <formula>0</formula>
    </cfRule>
  </conditionalFormatting>
  <conditionalFormatting sqref="HO719:HP721 HO723:HP724">
    <cfRule type="cellIs" dxfId="17" priority="44" operator="equal">
      <formula>0</formula>
    </cfRule>
  </conditionalFormatting>
  <conditionalFormatting sqref="HO726:HP727">
    <cfRule type="cellIs" dxfId="16" priority="43" operator="equal">
      <formula>0</formula>
    </cfRule>
  </conditionalFormatting>
  <conditionalFormatting sqref="HO706:HQ706">
    <cfRule type="cellIs" dxfId="15" priority="45" operator="equal">
      <formula>0</formula>
    </cfRule>
    <cfRule type="cellIs" dxfId="14" priority="46" operator="equal">
      <formula>0</formula>
    </cfRule>
  </conditionalFormatting>
  <conditionalFormatting sqref="HU729 HV729:HV750 HU732:HU750 HU751:HV751">
    <cfRule type="cellIs" dxfId="13" priority="25" operator="equal">
      <formula>0</formula>
    </cfRule>
  </conditionalFormatting>
  <conditionalFormatting sqref="HU753:IC801">
    <cfRule type="cellIs" dxfId="12" priority="20" operator="equal">
      <formula>0</formula>
    </cfRule>
  </conditionalFormatting>
  <conditionalFormatting sqref="HW802:HW830">
    <cfRule type="cellIs" dxfId="11" priority="17" operator="equal">
      <formula>0</formula>
    </cfRule>
  </conditionalFormatting>
  <conditionalFormatting sqref="HX802 HX803:IC830">
    <cfRule type="cellIs" dxfId="10" priority="24" operator="equal">
      <formula>0</formula>
    </cfRule>
  </conditionalFormatting>
  <dataValidations count="3">
    <dataValidation allowBlank="1" showInputMessage="1" showErrorMessage="1" prompt="Elementos, recursos de energía, habilidades y actitudes que la empresa tiene y que constituyen barreras para lograr la buena marcha de la organización. Ejemplo: Falta dirección estratégica clara.Incapacidad de financiación.Falta habilidades clave.Costes _x000a_" sqref="AN39 AN41" xr:uid="{00000000-0002-0000-2600-000000000000}"/>
    <dataValidation allowBlank="1" showInputMessage="1" showErrorMessage="1" prompt="Situaciones negativas, externas al proyecto, que pueden atentar contra la empresa._x000a_Obstáculos se enfrenta_x000a_Qué están haciendo los competidores_x000a_Problemas de recursos de capital_x000a_" sqref="AO39 AO41" xr:uid="{00000000-0002-0000-2600-000001000000}"/>
    <dataValidation type="decimal" operator="notEqual" allowBlank="1" showInputMessage="1" showErrorMessage="1" sqref="BP96:BP108" xr:uid="{00000000-0002-0000-2600-000002000000}">
      <formula1>0.001</formula1>
    </dataValidation>
  </dataValidations>
  <pageMargins left="0.70866141732283472" right="0.70866141732283472" top="0.74803149606299213" bottom="0.74803149606299213" header="0.31496062992125984" footer="0.31496062992125984"/>
  <pageSetup paperSize="9" scale="52" fitToHeight="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753B16-2A71-44DF-8766-5C4AF7F85D6C}">
          <x14:formula1>
            <xm:f>DATOS!$B$16:$B$17</xm:f>
          </x14:formula1>
          <xm:sqref>IF833:IF836</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17">
    <tabColor rgb="FF000000"/>
  </sheetPr>
  <dimension ref="A1:X44"/>
  <sheetViews>
    <sheetView workbookViewId="0">
      <selection activeCell="L16" sqref="L16"/>
    </sheetView>
  </sheetViews>
  <sheetFormatPr baseColWidth="10" defaultColWidth="11.42578125" defaultRowHeight="43.5" customHeight="1"/>
  <cols>
    <col min="1" max="1" width="3" bestFit="1" customWidth="1"/>
    <col min="4" max="4" width="2.7109375" customWidth="1"/>
    <col min="5" max="5" width="27.85546875" bestFit="1" customWidth="1"/>
    <col min="8" max="8" width="2.85546875" customWidth="1"/>
    <col min="11" max="11" width="3.85546875" customWidth="1"/>
    <col min="13" max="13" width="2.5703125" customWidth="1"/>
    <col min="14" max="14" width="36.5703125" customWidth="1"/>
    <col min="16" max="16" width="32" customWidth="1"/>
    <col min="18" max="18" width="23.140625" customWidth="1"/>
    <col min="20" max="20" width="27.42578125" customWidth="1"/>
    <col min="22" max="22" width="19.5703125" bestFit="1" customWidth="1"/>
  </cols>
  <sheetData>
    <row r="1" spans="1:24" s="86" customFormat="1" ht="23.25" thickBot="1">
      <c r="B1" s="1" t="s">
        <v>17</v>
      </c>
      <c r="E1" s="1" t="s">
        <v>34</v>
      </c>
      <c r="F1" s="3" t="s">
        <v>35</v>
      </c>
      <c r="G1" s="161" t="s">
        <v>172</v>
      </c>
      <c r="I1" s="1192" t="s">
        <v>40</v>
      </c>
      <c r="J1" s="1192"/>
      <c r="L1" s="3" t="s">
        <v>71</v>
      </c>
      <c r="N1" s="3" t="s">
        <v>407</v>
      </c>
      <c r="O1" s="271" t="s">
        <v>408</v>
      </c>
      <c r="P1" s="1192" t="s">
        <v>459</v>
      </c>
      <c r="Q1" s="1192"/>
      <c r="R1" s="1192" t="s">
        <v>500</v>
      </c>
      <c r="S1" s="1192"/>
      <c r="T1" s="357" t="s">
        <v>407</v>
      </c>
      <c r="V1" s="357" t="s">
        <v>572</v>
      </c>
      <c r="X1" s="357" t="s">
        <v>667</v>
      </c>
    </row>
    <row r="2" spans="1:24" ht="18" customHeight="1">
      <c r="A2">
        <v>1</v>
      </c>
      <c r="B2" t="s">
        <v>5</v>
      </c>
      <c r="C2" t="s">
        <v>6</v>
      </c>
      <c r="E2" t="s">
        <v>22</v>
      </c>
      <c r="F2" s="4">
        <v>0.25</v>
      </c>
      <c r="G2" s="4">
        <v>0.21</v>
      </c>
      <c r="I2" t="s">
        <v>36</v>
      </c>
      <c r="L2" s="12">
        <v>0</v>
      </c>
      <c r="N2" t="s">
        <v>258</v>
      </c>
      <c r="P2" t="s">
        <v>411</v>
      </c>
      <c r="Q2" s="160" t="s">
        <v>415</v>
      </c>
      <c r="R2" t="s">
        <v>501</v>
      </c>
      <c r="S2" s="342">
        <v>1</v>
      </c>
      <c r="T2" t="s">
        <v>520</v>
      </c>
      <c r="U2" t="s">
        <v>631</v>
      </c>
      <c r="V2" t="s">
        <v>573</v>
      </c>
      <c r="X2" t="s">
        <v>1101</v>
      </c>
    </row>
    <row r="3" spans="1:24" ht="18" customHeight="1">
      <c r="A3">
        <v>2</v>
      </c>
      <c r="B3" t="s">
        <v>6</v>
      </c>
      <c r="C3" t="s">
        <v>7</v>
      </c>
      <c r="E3" t="s">
        <v>23</v>
      </c>
      <c r="F3" s="4">
        <v>0.25</v>
      </c>
      <c r="G3" s="4">
        <v>0</v>
      </c>
      <c r="I3" t="s">
        <v>37</v>
      </c>
      <c r="L3" s="12">
        <v>30</v>
      </c>
      <c r="N3" t="s">
        <v>505</v>
      </c>
      <c r="O3" s="272"/>
      <c r="P3" t="s">
        <v>412</v>
      </c>
      <c r="Q3" s="160" t="s">
        <v>416</v>
      </c>
      <c r="R3" t="s">
        <v>502</v>
      </c>
      <c r="S3">
        <v>2</v>
      </c>
      <c r="T3" t="s">
        <v>524</v>
      </c>
      <c r="U3" t="s">
        <v>633</v>
      </c>
      <c r="V3" t="s">
        <v>574</v>
      </c>
      <c r="X3" t="s">
        <v>668</v>
      </c>
    </row>
    <row r="4" spans="1:24" ht="18" customHeight="1">
      <c r="A4">
        <v>3</v>
      </c>
      <c r="B4" t="s">
        <v>7</v>
      </c>
      <c r="C4" t="s">
        <v>8</v>
      </c>
      <c r="E4" t="s">
        <v>24</v>
      </c>
      <c r="F4" s="4">
        <v>0.2</v>
      </c>
      <c r="G4" s="4">
        <v>0.21</v>
      </c>
      <c r="I4" t="s">
        <v>4</v>
      </c>
      <c r="L4" s="12">
        <v>60</v>
      </c>
      <c r="N4" t="s">
        <v>259</v>
      </c>
      <c r="O4" s="272">
        <v>0.23</v>
      </c>
      <c r="P4" t="s">
        <v>413</v>
      </c>
      <c r="Q4" s="160" t="s">
        <v>417</v>
      </c>
      <c r="R4" t="s">
        <v>503</v>
      </c>
      <c r="S4">
        <v>4</v>
      </c>
      <c r="T4" t="s">
        <v>521</v>
      </c>
      <c r="U4" t="s">
        <v>634</v>
      </c>
      <c r="V4" t="s">
        <v>245</v>
      </c>
      <c r="X4" t="s">
        <v>631</v>
      </c>
    </row>
    <row r="5" spans="1:24" ht="18" customHeight="1">
      <c r="A5">
        <v>4</v>
      </c>
      <c r="B5" t="s">
        <v>8</v>
      </c>
      <c r="C5" t="s">
        <v>9</v>
      </c>
      <c r="E5" t="s">
        <v>25</v>
      </c>
      <c r="F5" s="4">
        <v>0</v>
      </c>
      <c r="G5" s="4">
        <v>0.21</v>
      </c>
      <c r="I5" t="s">
        <v>38</v>
      </c>
      <c r="L5" s="12">
        <v>90</v>
      </c>
      <c r="N5" t="s">
        <v>261</v>
      </c>
      <c r="O5" s="272">
        <v>0.23</v>
      </c>
      <c r="R5" t="s">
        <v>504</v>
      </c>
      <c r="S5">
        <v>12</v>
      </c>
      <c r="T5" t="s">
        <v>522</v>
      </c>
      <c r="U5" t="s">
        <v>635</v>
      </c>
      <c r="V5" t="s">
        <v>575</v>
      </c>
      <c r="X5" t="s">
        <v>669</v>
      </c>
    </row>
    <row r="6" spans="1:24" ht="18" customHeight="1">
      <c r="A6">
        <v>5</v>
      </c>
      <c r="B6" t="s">
        <v>9</v>
      </c>
      <c r="C6" t="s">
        <v>10</v>
      </c>
      <c r="E6" t="s">
        <v>26</v>
      </c>
      <c r="F6" s="4">
        <v>0.05</v>
      </c>
      <c r="G6" s="4">
        <v>0.21</v>
      </c>
      <c r="I6" t="s">
        <v>39</v>
      </c>
      <c r="L6" s="12">
        <v>120</v>
      </c>
      <c r="N6" t="s">
        <v>947</v>
      </c>
      <c r="O6" s="272">
        <v>0.23</v>
      </c>
      <c r="P6" t="s">
        <v>414</v>
      </c>
      <c r="Q6" s="189" t="s">
        <v>418</v>
      </c>
      <c r="T6" t="s">
        <v>523</v>
      </c>
      <c r="U6" t="s">
        <v>636</v>
      </c>
      <c r="X6" t="s">
        <v>673</v>
      </c>
    </row>
    <row r="7" spans="1:24" ht="18" customHeight="1">
      <c r="A7">
        <v>6</v>
      </c>
      <c r="B7" t="s">
        <v>10</v>
      </c>
      <c r="C7" t="s">
        <v>11</v>
      </c>
      <c r="E7" t="s">
        <v>27</v>
      </c>
      <c r="F7" s="4">
        <v>0.08</v>
      </c>
      <c r="G7" s="4">
        <v>0.21</v>
      </c>
      <c r="I7" t="s">
        <v>63</v>
      </c>
      <c r="L7" s="12">
        <v>-30</v>
      </c>
      <c r="N7" t="s">
        <v>409</v>
      </c>
      <c r="O7" s="272">
        <v>0.2</v>
      </c>
      <c r="T7" t="s">
        <v>506</v>
      </c>
      <c r="U7" t="s">
        <v>637</v>
      </c>
      <c r="X7" t="s">
        <v>670</v>
      </c>
    </row>
    <row r="8" spans="1:24" ht="18" customHeight="1">
      <c r="A8">
        <v>7</v>
      </c>
      <c r="B8" t="s">
        <v>11</v>
      </c>
      <c r="C8" t="s">
        <v>12</v>
      </c>
      <c r="E8" t="s">
        <v>28</v>
      </c>
      <c r="F8" s="4">
        <v>0.2</v>
      </c>
      <c r="G8" s="4">
        <v>0.21</v>
      </c>
      <c r="I8" t="s">
        <v>108</v>
      </c>
      <c r="L8" s="12">
        <v>-60</v>
      </c>
      <c r="N8" t="s">
        <v>410</v>
      </c>
      <c r="O8" s="272">
        <v>0.1</v>
      </c>
      <c r="P8" t="s">
        <v>322</v>
      </c>
      <c r="Q8" t="s">
        <v>419</v>
      </c>
      <c r="T8" t="s">
        <v>546</v>
      </c>
      <c r="U8" t="s">
        <v>632</v>
      </c>
    </row>
    <row r="9" spans="1:24" ht="18" customHeight="1">
      <c r="A9">
        <v>8</v>
      </c>
      <c r="B9" t="s">
        <v>12</v>
      </c>
      <c r="C9" t="s">
        <v>13</v>
      </c>
      <c r="E9" t="s">
        <v>29</v>
      </c>
      <c r="F9" s="4">
        <v>0.2</v>
      </c>
      <c r="G9" s="4">
        <v>0.21</v>
      </c>
      <c r="I9" t="s">
        <v>4</v>
      </c>
      <c r="L9" s="12">
        <v>-90</v>
      </c>
      <c r="N9" t="s">
        <v>260</v>
      </c>
      <c r="O9" s="272">
        <v>0.23</v>
      </c>
    </row>
    <row r="10" spans="1:24" ht="18" customHeight="1">
      <c r="A10">
        <v>9</v>
      </c>
      <c r="B10" t="s">
        <v>13</v>
      </c>
      <c r="C10" t="s">
        <v>14</v>
      </c>
      <c r="E10" t="s">
        <v>2</v>
      </c>
      <c r="F10" s="4">
        <v>0.2</v>
      </c>
      <c r="G10" s="4">
        <v>0.21</v>
      </c>
      <c r="I10" t="s">
        <v>1087</v>
      </c>
      <c r="L10" s="12">
        <v>-120</v>
      </c>
      <c r="N10" t="s">
        <v>1066</v>
      </c>
      <c r="O10" s="272">
        <v>0.15</v>
      </c>
      <c r="T10" t="s">
        <v>639</v>
      </c>
      <c r="U10">
        <v>0</v>
      </c>
    </row>
    <row r="11" spans="1:24" ht="18" customHeight="1">
      <c r="A11">
        <v>10</v>
      </c>
      <c r="B11" t="s">
        <v>14</v>
      </c>
      <c r="C11" t="s">
        <v>15</v>
      </c>
      <c r="E11" t="s">
        <v>30</v>
      </c>
      <c r="F11" s="4">
        <v>0.2</v>
      </c>
      <c r="G11" s="4">
        <v>0.21</v>
      </c>
      <c r="I11" t="s">
        <v>1088</v>
      </c>
      <c r="T11" t="s">
        <v>638</v>
      </c>
      <c r="U11">
        <v>1</v>
      </c>
    </row>
    <row r="12" spans="1:24" ht="18" customHeight="1">
      <c r="A12">
        <v>11</v>
      </c>
      <c r="B12" t="s">
        <v>15</v>
      </c>
      <c r="C12" t="s">
        <v>16</v>
      </c>
      <c r="E12" t="s">
        <v>31</v>
      </c>
      <c r="F12" s="4">
        <v>0.2</v>
      </c>
      <c r="G12" s="4">
        <v>0.21</v>
      </c>
    </row>
    <row r="13" spans="1:24" ht="18" customHeight="1">
      <c r="A13">
        <v>12</v>
      </c>
      <c r="B13" t="s">
        <v>16</v>
      </c>
      <c r="C13" t="s">
        <v>5</v>
      </c>
      <c r="E13" t="s">
        <v>333</v>
      </c>
      <c r="F13" s="4">
        <v>0.2</v>
      </c>
      <c r="G13" s="4">
        <v>0.21</v>
      </c>
    </row>
    <row r="14" spans="1:24" ht="43.5" customHeight="1">
      <c r="E14" t="s">
        <v>1</v>
      </c>
      <c r="F14" s="4"/>
      <c r="G14" s="4">
        <v>0</v>
      </c>
    </row>
    <row r="15" spans="1:24" ht="43.5" customHeight="1">
      <c r="E15" t="s">
        <v>33</v>
      </c>
      <c r="F15" s="4"/>
      <c r="G15" s="4">
        <v>0.21</v>
      </c>
    </row>
    <row r="16" spans="1:24" ht="43.5" customHeight="1">
      <c r="B16" t="s">
        <v>309</v>
      </c>
      <c r="E16" t="s">
        <v>32</v>
      </c>
      <c r="F16" s="4"/>
      <c r="G16" s="4"/>
    </row>
    <row r="17" spans="2:5" ht="43.5" customHeight="1">
      <c r="B17" t="s">
        <v>257</v>
      </c>
      <c r="E17" t="s">
        <v>99</v>
      </c>
    </row>
    <row r="18" spans="2:5" ht="43.5" customHeight="1">
      <c r="B18" s="125" t="s">
        <v>337</v>
      </c>
    </row>
    <row r="19" spans="2:5" ht="43.5" customHeight="1">
      <c r="B19" s="125"/>
    </row>
    <row r="20" spans="2:5" ht="43.5" customHeight="1">
      <c r="B20" s="125"/>
    </row>
    <row r="21" spans="2:5" ht="43.5" customHeight="1">
      <c r="B21" s="125" t="s">
        <v>398</v>
      </c>
      <c r="C21">
        <v>1</v>
      </c>
    </row>
    <row r="22" spans="2:5" ht="43.5" customHeight="1">
      <c r="B22" s="125" t="s">
        <v>399</v>
      </c>
      <c r="C22">
        <v>2</v>
      </c>
    </row>
    <row r="23" spans="2:5" ht="43.5" customHeight="1">
      <c r="B23" s="125" t="s">
        <v>400</v>
      </c>
      <c r="C23">
        <v>3</v>
      </c>
    </row>
    <row r="24" spans="2:5" ht="43.5" customHeight="1">
      <c r="B24" s="125" t="s">
        <v>401</v>
      </c>
      <c r="C24">
        <v>4</v>
      </c>
    </row>
    <row r="25" spans="2:5" ht="43.5" customHeight="1">
      <c r="B25" s="125" t="s">
        <v>402</v>
      </c>
      <c r="C25">
        <v>5</v>
      </c>
    </row>
    <row r="26" spans="2:5" ht="43.5" customHeight="1">
      <c r="B26" s="125" t="s">
        <v>403</v>
      </c>
      <c r="C26">
        <v>6</v>
      </c>
    </row>
    <row r="27" spans="2:5" ht="43.5" customHeight="1">
      <c r="B27" s="125" t="s">
        <v>404</v>
      </c>
      <c r="C27">
        <v>7</v>
      </c>
    </row>
    <row r="28" spans="2:5" ht="43.5" customHeight="1">
      <c r="B28" s="125"/>
    </row>
    <row r="29" spans="2:5" ht="43.5" customHeight="1">
      <c r="B29" s="125" t="s">
        <v>309</v>
      </c>
    </row>
    <row r="30" spans="2:5" ht="43.5" customHeight="1">
      <c r="B30" s="125" t="s">
        <v>257</v>
      </c>
    </row>
    <row r="31" spans="2:5" ht="43.5" customHeight="1">
      <c r="B31" s="125" t="s">
        <v>613</v>
      </c>
    </row>
    <row r="32" spans="2:5" ht="43.5" customHeight="1">
      <c r="B32" s="125" t="s">
        <v>614</v>
      </c>
    </row>
    <row r="33" spans="2:2" ht="43.5" customHeight="1">
      <c r="B33" s="125" t="s">
        <v>618</v>
      </c>
    </row>
    <row r="34" spans="2:2" ht="43.5" customHeight="1">
      <c r="B34" s="125" t="s">
        <v>617</v>
      </c>
    </row>
    <row r="35" spans="2:2" ht="43.5" customHeight="1">
      <c r="B35" s="125" t="s">
        <v>615</v>
      </c>
    </row>
    <row r="36" spans="2:2" ht="43.5" customHeight="1">
      <c r="B36" s="125" t="s">
        <v>616</v>
      </c>
    </row>
    <row r="37" spans="2:2" ht="43.5" customHeight="1">
      <c r="B37" s="125"/>
    </row>
    <row r="38" spans="2:2" ht="43.5" customHeight="1">
      <c r="B38" t="s">
        <v>625</v>
      </c>
    </row>
    <row r="39" spans="2:2" ht="43.5" customHeight="1">
      <c r="B39" t="s">
        <v>614</v>
      </c>
    </row>
    <row r="40" spans="2:2" ht="43.5" customHeight="1">
      <c r="B40" t="s">
        <v>615</v>
      </c>
    </row>
    <row r="41" spans="2:2" ht="43.5" customHeight="1">
      <c r="B41" s="125"/>
    </row>
    <row r="42" spans="2:2" ht="43.5" customHeight="1">
      <c r="B42" s="125" t="s">
        <v>776</v>
      </c>
    </row>
    <row r="43" spans="2:2" ht="43.5" customHeight="1">
      <c r="B43" s="125" t="s">
        <v>777</v>
      </c>
    </row>
    <row r="44" spans="2:2" ht="43.5" customHeight="1">
      <c r="B44" s="125" t="s">
        <v>778</v>
      </c>
    </row>
  </sheetData>
  <mergeCells count="3">
    <mergeCell ref="I1:J1"/>
    <mergeCell ref="P1:Q1"/>
    <mergeCell ref="R1:S1"/>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7"/>
  <dimension ref="A1:M164"/>
  <sheetViews>
    <sheetView workbookViewId="0"/>
  </sheetViews>
  <sheetFormatPr baseColWidth="10" defaultColWidth="11.42578125" defaultRowHeight="15"/>
  <cols>
    <col min="1" max="1" width="41.85546875" customWidth="1"/>
    <col min="2" max="5" width="8.5703125" customWidth="1"/>
    <col min="6" max="6" width="3.140625" customWidth="1"/>
    <col min="7" max="7" width="8.5703125" customWidth="1"/>
    <col min="8" max="8" width="1.7109375" customWidth="1"/>
  </cols>
  <sheetData>
    <row r="1" spans="1:13" ht="15.75" thickBot="1">
      <c r="A1" s="729" t="s">
        <v>948</v>
      </c>
      <c r="B1" s="729"/>
      <c r="C1" s="729"/>
      <c r="D1" s="729"/>
      <c r="E1" s="729"/>
      <c r="F1" s="729"/>
      <c r="G1" s="729"/>
      <c r="H1" s="729"/>
    </row>
    <row r="2" spans="1:13" ht="16.5" thickTop="1" thickBot="1">
      <c r="A2" s="730" t="s">
        <v>949</v>
      </c>
      <c r="B2" s="730"/>
      <c r="C2" s="730"/>
      <c r="D2" s="730"/>
      <c r="E2" s="730"/>
      <c r="F2" s="730"/>
      <c r="G2" s="730"/>
      <c r="H2" s="730"/>
    </row>
    <row r="3" spans="1:13">
      <c r="A3" s="1194" t="s">
        <v>1034</v>
      </c>
      <c r="B3" s="1194"/>
      <c r="C3" s="1194"/>
      <c r="D3" t="s">
        <v>1035</v>
      </c>
    </row>
    <row r="4" spans="1:13">
      <c r="A4" s="1193">
        <f>+Cuestionario!C23</f>
        <v>0</v>
      </c>
      <c r="B4" s="1193"/>
      <c r="C4" s="754"/>
      <c r="D4" s="754">
        <f>Cuestionario!H23</f>
        <v>0</v>
      </c>
      <c r="E4" s="754"/>
      <c r="F4" s="754"/>
      <c r="G4" s="754"/>
      <c r="H4" s="754"/>
    </row>
    <row r="5" spans="1:13">
      <c r="A5" t="s">
        <v>950</v>
      </c>
    </row>
    <row r="6" spans="1:13">
      <c r="A6" s="1195">
        <f>+Cuestionario!C24</f>
        <v>0</v>
      </c>
      <c r="B6" s="1195"/>
      <c r="C6" s="1195"/>
      <c r="D6" s="1195"/>
      <c r="E6" s="1195"/>
      <c r="F6" s="1195"/>
      <c r="G6" s="1195"/>
      <c r="H6" s="1195"/>
    </row>
    <row r="7" spans="1:13">
      <c r="A7" t="s">
        <v>951</v>
      </c>
    </row>
    <row r="8" spans="1:13">
      <c r="A8" s="755">
        <f>+Cuestionario!J24</f>
        <v>0</v>
      </c>
      <c r="B8" s="755"/>
      <c r="C8" s="755"/>
      <c r="D8" s="755"/>
      <c r="E8" s="755"/>
      <c r="F8" s="755"/>
      <c r="G8" s="755"/>
      <c r="H8" s="755"/>
    </row>
    <row r="9" spans="1:13">
      <c r="A9" t="s">
        <v>952</v>
      </c>
    </row>
    <row r="10" spans="1:13" ht="29.25" customHeight="1">
      <c r="A10" s="1195">
        <f>+Cuestionario!C27</f>
        <v>0</v>
      </c>
      <c r="B10" s="1195"/>
      <c r="C10" s="1195"/>
      <c r="D10" s="1195"/>
      <c r="E10" s="1195"/>
      <c r="F10" s="1195"/>
      <c r="G10" s="1195"/>
      <c r="H10" s="1195"/>
    </row>
    <row r="11" spans="1:13">
      <c r="A11" t="s">
        <v>953</v>
      </c>
    </row>
    <row r="12" spans="1:13" ht="41.25" customHeight="1" thickBot="1">
      <c r="A12" s="1196">
        <f>+Cuestionario!C28</f>
        <v>0</v>
      </c>
      <c r="B12" s="1196"/>
      <c r="C12" s="1196"/>
      <c r="D12" s="1196"/>
      <c r="E12" s="1196"/>
      <c r="F12" s="1196"/>
      <c r="G12" s="1196"/>
      <c r="H12" s="1196"/>
    </row>
    <row r="13" spans="1:13" ht="16.5" thickTop="1" thickBot="1">
      <c r="A13" s="730" t="s">
        <v>954</v>
      </c>
      <c r="B13" s="730"/>
      <c r="C13" s="730"/>
      <c r="D13" s="730"/>
      <c r="E13" s="730"/>
      <c r="F13" s="730"/>
      <c r="G13" s="730"/>
      <c r="H13" s="730"/>
    </row>
    <row r="14" spans="1:13">
      <c r="A14" s="1194" t="s">
        <v>1034</v>
      </c>
      <c r="B14" s="1194"/>
      <c r="C14" s="1194"/>
      <c r="D14" t="s">
        <v>1035</v>
      </c>
    </row>
    <row r="15" spans="1:13">
      <c r="A15" s="754">
        <f>+Cuestionario!C30</f>
        <v>0</v>
      </c>
      <c r="B15" s="754"/>
      <c r="C15" s="754"/>
      <c r="D15" s="754">
        <f>Cuestionario!H30</f>
        <v>0</v>
      </c>
      <c r="E15" s="754"/>
      <c r="F15" s="754"/>
      <c r="G15" s="754"/>
      <c r="H15" s="754"/>
    </row>
    <row r="16" spans="1:13">
      <c r="A16" t="s">
        <v>950</v>
      </c>
      <c r="M16" t="s">
        <v>44</v>
      </c>
    </row>
    <row r="17" spans="1:8">
      <c r="A17" s="1195">
        <f>+Cuestionario!C31</f>
        <v>0</v>
      </c>
      <c r="B17" s="1195"/>
      <c r="C17" s="1195"/>
      <c r="D17" s="1195"/>
      <c r="E17" s="1195"/>
      <c r="F17" s="1195"/>
      <c r="G17" s="1195"/>
      <c r="H17" s="1195"/>
    </row>
    <row r="18" spans="1:8">
      <c r="A18" t="s">
        <v>951</v>
      </c>
    </row>
    <row r="19" spans="1:8">
      <c r="A19" s="755">
        <f>+Cuestionario!J31</f>
        <v>0</v>
      </c>
      <c r="B19" s="755"/>
      <c r="C19" s="755"/>
      <c r="D19" s="755"/>
      <c r="E19" s="755"/>
      <c r="F19" s="755"/>
      <c r="G19" s="755"/>
      <c r="H19" s="755"/>
    </row>
    <row r="20" spans="1:8">
      <c r="A20" t="s">
        <v>952</v>
      </c>
    </row>
    <row r="21" spans="1:8" ht="28.5" customHeight="1">
      <c r="A21" s="1195">
        <f>+Cuestionario!C34</f>
        <v>0</v>
      </c>
      <c r="B21" s="1195"/>
      <c r="C21" s="1195"/>
      <c r="D21" s="1195"/>
      <c r="E21" s="1195"/>
      <c r="F21" s="1195"/>
      <c r="G21" s="1195"/>
      <c r="H21" s="1195"/>
    </row>
    <row r="22" spans="1:8">
      <c r="A22" t="s">
        <v>953</v>
      </c>
    </row>
    <row r="23" spans="1:8" ht="38.25" customHeight="1" thickBot="1">
      <c r="A23" s="1195">
        <f>+Cuestionario!C35</f>
        <v>0</v>
      </c>
      <c r="B23" s="1195"/>
      <c r="C23" s="1195"/>
      <c r="D23" s="1195"/>
      <c r="E23" s="1195"/>
      <c r="F23" s="1195"/>
      <c r="G23" s="1195"/>
      <c r="H23" s="1195"/>
    </row>
    <row r="24" spans="1:8" ht="16.5" thickTop="1" thickBot="1">
      <c r="A24" s="730" t="s">
        <v>954</v>
      </c>
      <c r="B24" s="730"/>
      <c r="C24" s="730"/>
      <c r="D24" s="730"/>
      <c r="E24" s="730"/>
      <c r="F24" s="730"/>
      <c r="G24" s="730"/>
      <c r="H24" s="730"/>
    </row>
    <row r="25" spans="1:8">
      <c r="A25" s="1194" t="s">
        <v>1034</v>
      </c>
      <c r="B25" s="1194"/>
      <c r="C25" s="1194"/>
      <c r="D25" t="s">
        <v>1035</v>
      </c>
    </row>
    <row r="26" spans="1:8">
      <c r="A26" s="754">
        <f>+Cuestionario!C37</f>
        <v>0</v>
      </c>
      <c r="B26" s="754"/>
      <c r="C26" s="754"/>
      <c r="D26" s="754">
        <f>Cuestionario!H37</f>
        <v>0</v>
      </c>
      <c r="E26" s="754"/>
      <c r="F26" s="754"/>
      <c r="G26" s="754"/>
      <c r="H26" s="754"/>
    </row>
    <row r="27" spans="1:8">
      <c r="A27" t="s">
        <v>950</v>
      </c>
    </row>
    <row r="28" spans="1:8">
      <c r="A28" s="1195">
        <f>+Cuestionario!C38</f>
        <v>0</v>
      </c>
      <c r="B28" s="1195"/>
      <c r="C28" s="1195"/>
      <c r="D28" s="1195"/>
      <c r="E28" s="1195"/>
      <c r="F28" s="1195"/>
      <c r="G28" s="1195"/>
      <c r="H28" s="1195"/>
    </row>
    <row r="29" spans="1:8">
      <c r="A29" t="s">
        <v>951</v>
      </c>
    </row>
    <row r="30" spans="1:8">
      <c r="A30" s="755">
        <f>+Cuestionario!J38</f>
        <v>0</v>
      </c>
      <c r="B30" s="755"/>
      <c r="C30" s="755"/>
      <c r="D30" s="755"/>
      <c r="E30" s="755"/>
      <c r="F30" s="755"/>
      <c r="G30" s="755"/>
      <c r="H30" s="755"/>
    </row>
    <row r="31" spans="1:8">
      <c r="A31" t="s">
        <v>952</v>
      </c>
    </row>
    <row r="32" spans="1:8" ht="33" customHeight="1">
      <c r="A32" s="1195">
        <f>+Cuestionario!C41</f>
        <v>0</v>
      </c>
      <c r="B32" s="1195"/>
      <c r="C32" s="1195"/>
      <c r="D32" s="1195"/>
      <c r="E32" s="1195"/>
      <c r="F32" s="1195"/>
      <c r="G32" s="1195"/>
      <c r="H32" s="1195"/>
    </row>
    <row r="33" spans="1:12">
      <c r="A33" t="s">
        <v>953</v>
      </c>
      <c r="L33" t="s">
        <v>44</v>
      </c>
    </row>
    <row r="34" spans="1:12" ht="34.5" customHeight="1">
      <c r="A34" s="1195">
        <f>+Cuestionario!C42</f>
        <v>0</v>
      </c>
      <c r="B34" s="1195"/>
      <c r="C34" s="1195"/>
      <c r="D34" s="1195"/>
      <c r="E34" s="1195"/>
      <c r="F34" s="1195"/>
      <c r="G34" s="1195"/>
      <c r="H34" s="1195"/>
    </row>
    <row r="35" spans="1:12">
      <c r="A35" s="731" t="s">
        <v>825</v>
      </c>
      <c r="B35" s="731"/>
      <c r="C35" s="731"/>
      <c r="D35" s="731"/>
      <c r="E35" s="731"/>
      <c r="F35" s="731"/>
      <c r="G35" s="731"/>
      <c r="H35" s="731"/>
    </row>
    <row r="36" spans="1:12">
      <c r="A36" s="731" t="s">
        <v>826</v>
      </c>
      <c r="B36" s="731"/>
      <c r="C36" s="731"/>
      <c r="D36" s="731"/>
      <c r="E36" s="731"/>
      <c r="F36" s="731"/>
      <c r="G36" s="731"/>
      <c r="H36" s="731"/>
    </row>
    <row r="37" spans="1:12" ht="36" customHeight="1" thickBot="1">
      <c r="A37" s="857" t="s">
        <v>955</v>
      </c>
      <c r="B37" s="857"/>
      <c r="C37" s="857"/>
      <c r="D37" s="857"/>
      <c r="E37" s="857"/>
      <c r="F37" s="857"/>
      <c r="G37" s="857"/>
      <c r="H37" s="857"/>
    </row>
    <row r="38" spans="1:12">
      <c r="A38" t="s">
        <v>956</v>
      </c>
    </row>
    <row r="39" spans="1:12" ht="21" customHeight="1">
      <c r="A39" s="1193">
        <f>+Cuestionario!C5</f>
        <v>0</v>
      </c>
      <c r="B39" s="1193"/>
      <c r="C39" s="1193"/>
      <c r="D39" s="1193"/>
      <c r="E39" s="1193"/>
      <c r="F39" s="1193"/>
      <c r="G39" s="1193"/>
      <c r="H39" s="1193"/>
    </row>
    <row r="40" spans="1:12">
      <c r="A40" t="s">
        <v>957</v>
      </c>
    </row>
    <row r="41" spans="1:12" ht="25.5" customHeight="1">
      <c r="A41" s="1193">
        <f>Cuestionario!C20</f>
        <v>0</v>
      </c>
      <c r="B41" s="1193"/>
      <c r="C41" s="1193"/>
      <c r="D41" s="1193"/>
      <c r="E41" s="1193"/>
      <c r="F41" s="1193"/>
      <c r="G41" s="1193"/>
      <c r="H41" s="1193"/>
    </row>
    <row r="42" spans="1:12">
      <c r="A42" t="s">
        <v>933</v>
      </c>
    </row>
    <row r="43" spans="1:12" ht="21" customHeight="1">
      <c r="A43" s="1193">
        <f>+A8</f>
        <v>0</v>
      </c>
      <c r="B43" s="1193"/>
      <c r="C43" s="1193"/>
      <c r="D43" s="1193"/>
      <c r="E43" s="1193"/>
      <c r="F43" s="1193"/>
      <c r="G43" s="1193"/>
      <c r="H43" s="1193"/>
    </row>
    <row r="44" spans="1:12">
      <c r="A44" t="s">
        <v>958</v>
      </c>
    </row>
    <row r="45" spans="1:12" ht="26.25" customHeight="1" thickBot="1">
      <c r="A45" s="1197">
        <f>Cuestionario!I13</f>
        <v>46113</v>
      </c>
      <c r="B45" s="1197"/>
      <c r="C45" s="1197"/>
      <c r="D45" s="1197"/>
      <c r="E45" s="1197"/>
      <c r="F45" s="1197"/>
      <c r="G45" s="1197"/>
      <c r="H45" s="1197"/>
    </row>
    <row r="46" spans="1:12" ht="16.5" thickTop="1" thickBot="1">
      <c r="A46" s="730" t="s">
        <v>827</v>
      </c>
      <c r="B46" s="730"/>
      <c r="C46" s="730"/>
      <c r="D46" s="730"/>
      <c r="E46" s="730"/>
      <c r="F46" s="730"/>
      <c r="G46" s="730"/>
      <c r="H46" s="730"/>
    </row>
    <row r="47" spans="1:12" ht="108" customHeight="1" thickBot="1">
      <c r="A47" s="1198" t="str">
        <f>Cuestionario!I5&amp;CHAR(10)&amp;Cuestionario!E103&amp;
"Las oblicaciones periódicas fiscales son:"
&amp;CHAR(10)&amp;'Plan de Viabilidad'!A291</f>
        <v xml:space="preserve">Empresario Individual
Las oblicaciones periódicas fiscales son:
Declaraciones de IVA Trimestrales y anual (Modelo 303 y 390)
Declaraciones de Pago fraccionado IRPF Trimestrales (Modelo 130)
Declaraciones de IRPF Trimestrales facturas de profesionales recibidas (Modelo 111 y 190)
Declaración informativa 347
Declaraciones operaciones intracomunitarias 349
Declaracions operacions intracomunitaries 349
</v>
      </c>
      <c r="B47" s="1198"/>
      <c r="C47" s="1198"/>
      <c r="D47" s="1198"/>
      <c r="E47" s="1198"/>
      <c r="F47" s="1198"/>
      <c r="G47" s="1198"/>
      <c r="H47" s="1198"/>
    </row>
    <row r="48" spans="1:12" ht="15.75" thickTop="1">
      <c r="A48" s="856" t="s">
        <v>959</v>
      </c>
      <c r="B48" s="856"/>
      <c r="C48" s="856"/>
      <c r="D48" s="856"/>
      <c r="E48" s="856"/>
      <c r="F48" s="856"/>
      <c r="G48" s="856"/>
      <c r="H48" s="856"/>
    </row>
    <row r="49" spans="1:8" ht="279.75" customHeight="1">
      <c r="A49" s="1199" t="str">
        <f>+Cuestionario!C15&amp;" "&amp;Cuestionario!C16&amp; CHAR(10) &amp;"El problema que soluciona es: "&amp;Cuestionario!C18&amp; CHAR(10) &amp;"El origen de la idea es: "&amp;Cuestionario!C18</f>
        <v xml:space="preserve"> 
El problema que soluciona es: 
El origen de la idea es: </v>
      </c>
      <c r="B49" s="1199"/>
      <c r="C49" s="1199"/>
      <c r="D49" s="1199"/>
      <c r="E49" s="1199"/>
      <c r="F49" s="1199"/>
      <c r="G49" s="1199"/>
      <c r="H49" s="1199"/>
    </row>
    <row r="50" spans="1:8" ht="15.75" thickBot="1">
      <c r="A50" s="857" t="s">
        <v>960</v>
      </c>
      <c r="B50" s="857"/>
      <c r="C50" s="857"/>
      <c r="D50" s="857"/>
      <c r="E50" s="857"/>
      <c r="F50" s="857"/>
      <c r="G50" s="857"/>
      <c r="H50" s="857"/>
    </row>
    <row r="51" spans="1:8">
      <c r="A51" s="734" t="s">
        <v>961</v>
      </c>
      <c r="B51" s="734"/>
      <c r="C51" s="734"/>
      <c r="D51" s="734"/>
      <c r="E51" s="734"/>
      <c r="F51" s="734"/>
      <c r="G51" s="734"/>
      <c r="H51" s="734"/>
    </row>
    <row r="52" spans="1:8" ht="141.75" customHeight="1">
      <c r="A52" s="1198" t="str">
        <f>"El mercado potencial cuantificado: "&amp;+Cuestionario!E76&amp;CHAR(10)&amp;"Cuota de mercado objetivo:"&amp;+Cuestionario!E77&amp;CHAR(10)&amp;"Clientes objetivos: "&amp;+Cuestionario!E78</f>
        <v xml:space="preserve">El mercado potencial cuantificado: 
Cuota de mercado objetivo:
Clientes objetivos: </v>
      </c>
      <c r="B52" s="1198"/>
      <c r="C52" s="1198"/>
      <c r="D52" s="1198"/>
      <c r="E52" s="1198"/>
      <c r="F52" s="1198"/>
      <c r="G52" s="1198"/>
      <c r="H52" s="1198"/>
    </row>
    <row r="53" spans="1:8">
      <c r="A53" s="733" t="s">
        <v>962</v>
      </c>
      <c r="B53" s="733"/>
      <c r="C53" s="733"/>
      <c r="D53" s="733"/>
      <c r="E53" s="733"/>
      <c r="F53" s="733"/>
      <c r="G53" s="733"/>
      <c r="H53" s="733"/>
    </row>
    <row r="54" spans="1:8" ht="242.25" customHeight="1">
      <c r="A54" s="1198" t="str">
        <f>Cuestionario!E79&amp;CHAR(10)&amp;"Ventaja competitiva: "&amp;Cuestionario!E80</f>
        <v xml:space="preserve">
Ventaja competitiva: </v>
      </c>
      <c r="B54" s="1198"/>
      <c r="C54" s="1198"/>
      <c r="D54" s="1198"/>
      <c r="E54" s="1198"/>
      <c r="F54" s="1198"/>
      <c r="G54" s="1198"/>
      <c r="H54" s="1198"/>
    </row>
    <row r="55" spans="1:8">
      <c r="A55" s="733" t="s">
        <v>963</v>
      </c>
      <c r="B55" s="733"/>
      <c r="C55" s="733"/>
      <c r="D55" s="733"/>
      <c r="E55" s="733"/>
      <c r="F55" s="733"/>
      <c r="G55" s="733"/>
      <c r="H55" s="733"/>
    </row>
    <row r="56" spans="1:8" ht="205.5" customHeight="1">
      <c r="A56" s="1200">
        <f>Cuestionario!E81</f>
        <v>0</v>
      </c>
      <c r="B56" s="1200"/>
      <c r="C56" s="1200"/>
      <c r="D56" s="1200"/>
      <c r="E56" s="1200"/>
      <c r="F56" s="1200"/>
      <c r="G56" s="1200"/>
      <c r="H56" s="1200"/>
    </row>
    <row r="57" spans="1:8">
      <c r="A57" s="733" t="s">
        <v>964</v>
      </c>
      <c r="B57" s="733"/>
      <c r="C57" s="733"/>
      <c r="D57" s="733"/>
      <c r="E57" s="733"/>
      <c r="F57" s="733"/>
      <c r="G57" s="733"/>
      <c r="H57" s="855"/>
    </row>
    <row r="58" spans="1:8" ht="108" customHeight="1">
      <c r="A58" s="1201">
        <f>Cuestionario!E82</f>
        <v>0</v>
      </c>
      <c r="B58" s="1201"/>
      <c r="C58" s="1201"/>
      <c r="D58" s="1201"/>
      <c r="E58" s="1201"/>
      <c r="F58" s="1201"/>
      <c r="G58" s="1201"/>
      <c r="H58" s="1201"/>
    </row>
    <row r="59" spans="1:8" ht="28.5" customHeight="1">
      <c r="A59" t="s">
        <v>917</v>
      </c>
    </row>
    <row r="60" spans="1:8" ht="127.5" customHeight="1" thickBot="1">
      <c r="A60" s="86"/>
      <c r="B60" s="86"/>
      <c r="C60" s="86"/>
      <c r="D60" s="86"/>
      <c r="E60" s="86"/>
      <c r="F60" s="86"/>
      <c r="G60" s="86"/>
      <c r="H60" s="86"/>
    </row>
    <row r="61" spans="1:8" ht="16.5" thickTop="1" thickBot="1">
      <c r="A61" s="730" t="s">
        <v>965</v>
      </c>
      <c r="B61" s="730"/>
      <c r="C61" s="730"/>
      <c r="D61" s="730"/>
      <c r="E61" s="730"/>
      <c r="F61" s="730"/>
      <c r="G61" s="730"/>
      <c r="H61" s="730"/>
    </row>
    <row r="62" spans="1:8">
      <c r="A62" s="732" t="s">
        <v>966</v>
      </c>
      <c r="B62" s="732"/>
      <c r="C62" s="732"/>
      <c r="D62" s="732"/>
      <c r="E62" s="732"/>
      <c r="F62" s="732"/>
      <c r="G62" s="732"/>
      <c r="H62" s="732"/>
    </row>
    <row r="63" spans="1:8" ht="73.5" customHeight="1">
      <c r="A63" s="1201">
        <f>+Cuestionario!E88</f>
        <v>0</v>
      </c>
      <c r="B63" s="1201"/>
      <c r="C63" s="1201"/>
      <c r="D63" s="1201"/>
      <c r="E63" s="1201"/>
      <c r="F63" s="1201"/>
      <c r="G63" s="1201"/>
      <c r="H63" s="1201"/>
    </row>
    <row r="64" spans="1:8">
      <c r="A64" s="734" t="s">
        <v>967</v>
      </c>
      <c r="B64" s="734"/>
      <c r="C64" s="734"/>
      <c r="D64" s="734"/>
      <c r="E64" s="734"/>
      <c r="F64" s="734"/>
      <c r="G64" s="734"/>
      <c r="H64" s="734"/>
    </row>
    <row r="65" spans="1:8" ht="78" customHeight="1">
      <c r="A65" s="1200">
        <f>+Cuestionario!E91</f>
        <v>0</v>
      </c>
      <c r="B65" s="1200"/>
      <c r="C65" s="1200"/>
      <c r="D65" s="1200"/>
      <c r="E65" s="1200"/>
      <c r="F65" s="1200"/>
      <c r="G65" s="1200"/>
      <c r="H65" s="1200"/>
    </row>
    <row r="66" spans="1:8">
      <c r="A66" s="733" t="s">
        <v>828</v>
      </c>
      <c r="B66" s="733"/>
      <c r="C66" s="733"/>
      <c r="D66" s="733"/>
      <c r="E66" s="733"/>
      <c r="F66" s="733"/>
      <c r="G66" s="733"/>
      <c r="H66" s="733"/>
    </row>
    <row r="67" spans="1:8" ht="91.5" customHeight="1">
      <c r="A67" s="1200">
        <f>+Cuestionario!E89</f>
        <v>0</v>
      </c>
      <c r="B67" s="1200"/>
      <c r="C67" s="1200"/>
      <c r="D67" s="1200"/>
      <c r="E67" s="1200"/>
      <c r="F67" s="1200"/>
      <c r="G67" s="1200"/>
      <c r="H67" s="1200"/>
    </row>
    <row r="68" spans="1:8">
      <c r="A68" s="733" t="s">
        <v>829</v>
      </c>
      <c r="B68" s="733"/>
      <c r="C68" s="733"/>
      <c r="D68" s="733"/>
      <c r="E68" s="733"/>
      <c r="F68" s="733"/>
      <c r="G68" s="733"/>
      <c r="H68" s="733"/>
    </row>
    <row r="69" spans="1:8" ht="90.75" customHeight="1">
      <c r="A69" s="1203">
        <f>'Personal retribución'!D109</f>
        <v>0</v>
      </c>
      <c r="B69" s="1200"/>
      <c r="C69" s="1200"/>
      <c r="D69" s="1200"/>
      <c r="E69" s="1200"/>
      <c r="F69" s="1200"/>
      <c r="G69" s="1200"/>
      <c r="H69" s="1200"/>
    </row>
    <row r="70" spans="1:8" ht="15.75" thickBot="1">
      <c r="A70" s="857" t="s">
        <v>968</v>
      </c>
      <c r="B70" s="857"/>
      <c r="C70" s="857"/>
      <c r="D70" s="857"/>
      <c r="E70" s="857"/>
      <c r="F70" s="857"/>
      <c r="G70" s="857"/>
      <c r="H70" s="857"/>
    </row>
    <row r="71" spans="1:8">
      <c r="A71" s="732" t="s">
        <v>969</v>
      </c>
      <c r="B71" s="732"/>
      <c r="C71" s="732"/>
      <c r="D71" s="732"/>
      <c r="E71" s="732"/>
      <c r="F71" s="732"/>
      <c r="G71" s="732"/>
      <c r="H71" s="732"/>
    </row>
    <row r="72" spans="1:8">
      <c r="A72" s="86"/>
      <c r="B72" s="86"/>
      <c r="C72" s="86"/>
      <c r="D72" s="86"/>
      <c r="E72" s="86"/>
      <c r="F72" s="86"/>
      <c r="G72" s="86"/>
      <c r="H72" s="86"/>
    </row>
    <row r="73" spans="1:8">
      <c r="A73" t="s">
        <v>1022</v>
      </c>
      <c r="E73" s="1202">
        <f ca="1">+Balance!B11+Balance!B12</f>
        <v>0</v>
      </c>
      <c r="F73" s="1202"/>
      <c r="G73" s="1202"/>
    </row>
    <row r="74" spans="1:8">
      <c r="A74" t="s">
        <v>1023</v>
      </c>
      <c r="E74" s="1202">
        <f ca="1">+Balance!B13+Balance!B16+Balance!B7</f>
        <v>0</v>
      </c>
      <c r="F74" s="1202"/>
      <c r="G74" s="1202"/>
    </row>
    <row r="75" spans="1:8">
      <c r="A75" t="s">
        <v>1024</v>
      </c>
      <c r="E75" s="1202">
        <f ca="1">+Balance!B14</f>
        <v>0</v>
      </c>
      <c r="F75" s="1202"/>
      <c r="G75" s="1202"/>
    </row>
    <row r="76" spans="1:8">
      <c r="A76" t="s">
        <v>1025</v>
      </c>
      <c r="E76" s="1202">
        <f ca="1">+Balance!B17</f>
        <v>0</v>
      </c>
      <c r="F76" s="1202"/>
      <c r="G76" s="1202"/>
    </row>
    <row r="77" spans="1:8">
      <c r="A77" t="s">
        <v>1026</v>
      </c>
      <c r="E77" s="1202">
        <f ca="1">+Balance!B15</f>
        <v>0</v>
      </c>
      <c r="F77" s="1202"/>
      <c r="G77" s="1202"/>
    </row>
    <row r="78" spans="1:8">
      <c r="A78" t="s">
        <v>1027</v>
      </c>
      <c r="E78" s="1202">
        <f ca="1">+Balance!B6+Balance!B5</f>
        <v>0</v>
      </c>
      <c r="F78" s="1202"/>
      <c r="G78" s="1202"/>
    </row>
    <row r="79" spans="1:8">
      <c r="A79" t="s">
        <v>1028</v>
      </c>
      <c r="E79" s="1202">
        <f ca="1">+Balance!B21</f>
        <v>0</v>
      </c>
      <c r="F79" s="1202"/>
      <c r="G79" s="1202"/>
    </row>
    <row r="80" spans="1:8">
      <c r="A80" t="s">
        <v>1029</v>
      </c>
      <c r="E80" s="1202">
        <f>+'Inversión-Financiación'!F24</f>
        <v>0</v>
      </c>
      <c r="F80" s="1202"/>
      <c r="G80" s="1202"/>
    </row>
    <row r="81" spans="1:8">
      <c r="A81" t="s">
        <v>1030</v>
      </c>
      <c r="E81" s="1202">
        <f ca="1">+Balance!B23</f>
        <v>0</v>
      </c>
      <c r="F81" s="1202"/>
      <c r="G81" s="1202"/>
    </row>
    <row r="82" spans="1:8">
      <c r="A82" t="s">
        <v>970</v>
      </c>
      <c r="E82" s="1202"/>
      <c r="F82" s="1202"/>
      <c r="G82" s="1202"/>
    </row>
    <row r="83" spans="1:8">
      <c r="A83" t="s">
        <v>1031</v>
      </c>
      <c r="E83" s="1202">
        <f>+'Inversión-Financiación'!F25</f>
        <v>0</v>
      </c>
      <c r="F83" s="1202"/>
      <c r="G83" s="1202"/>
    </row>
    <row r="84" spans="1:8">
      <c r="A84" t="s">
        <v>1032</v>
      </c>
      <c r="E84" s="1202">
        <f>+'Inversión-Financiación'!F26</f>
        <v>0</v>
      </c>
      <c r="F84" s="1202"/>
      <c r="G84" s="1202"/>
    </row>
    <row r="85" spans="1:8">
      <c r="A85" t="s">
        <v>1033</v>
      </c>
      <c r="E85" s="1202">
        <f ca="1">+Balance!B18+Balance!B9</f>
        <v>0</v>
      </c>
      <c r="F85" s="1202"/>
      <c r="G85" s="1202"/>
    </row>
    <row r="86" spans="1:8">
      <c r="A86" t="s">
        <v>1059</v>
      </c>
      <c r="E86" s="1202">
        <f ca="1">+Balance!B8+Balance!B18+'Inversión-Financiación'!E21+'Inversión-Financiación'!E27</f>
        <v>0</v>
      </c>
      <c r="F86" s="1202"/>
      <c r="G86" s="1202"/>
    </row>
    <row r="87" spans="1:8">
      <c r="A87" s="274" t="s">
        <v>3</v>
      </c>
      <c r="B87" s="274"/>
      <c r="C87" s="274"/>
      <c r="D87" s="274"/>
      <c r="E87" s="1204">
        <f ca="1">SUM(E73:G86)</f>
        <v>0</v>
      </c>
      <c r="F87" s="1204"/>
      <c r="G87" s="1204"/>
      <c r="H87" s="157"/>
    </row>
    <row r="88" spans="1:8">
      <c r="A88" s="735"/>
      <c r="B88" s="735"/>
      <c r="C88" s="735"/>
      <c r="D88" s="735"/>
      <c r="E88" s="876"/>
      <c r="F88" s="876"/>
      <c r="G88" s="876"/>
      <c r="H88" s="735"/>
    </row>
    <row r="89" spans="1:8">
      <c r="A89" s="157"/>
      <c r="B89" s="157"/>
      <c r="C89" s="157"/>
      <c r="D89" s="157"/>
      <c r="E89" s="84"/>
      <c r="F89" s="84"/>
      <c r="G89" s="84"/>
      <c r="H89" s="157"/>
    </row>
    <row r="90" spans="1:8">
      <c r="A90" s="734" t="s">
        <v>971</v>
      </c>
      <c r="B90" s="734"/>
      <c r="C90" s="734"/>
      <c r="D90" s="734"/>
      <c r="E90" s="877"/>
      <c r="F90" s="877"/>
      <c r="G90" s="877"/>
      <c r="H90" s="734"/>
    </row>
    <row r="91" spans="1:8">
      <c r="A91" s="157" t="s">
        <v>44</v>
      </c>
      <c r="B91" s="157"/>
      <c r="C91" s="157"/>
      <c r="D91" s="157"/>
      <c r="E91" s="84"/>
      <c r="F91" s="84"/>
      <c r="G91" s="84"/>
      <c r="H91" s="157"/>
    </row>
    <row r="92" spans="1:8">
      <c r="A92" t="s">
        <v>1009</v>
      </c>
      <c r="E92" s="1202">
        <f>+'Inversión-Financiación'!F33</f>
        <v>0</v>
      </c>
      <c r="F92" s="1202"/>
      <c r="G92" s="1202"/>
    </row>
    <row r="93" spans="1:8">
      <c r="A93" t="s">
        <v>1006</v>
      </c>
      <c r="E93" s="1202">
        <f>+'Inversión-Financiación'!F34</f>
        <v>0</v>
      </c>
      <c r="F93" s="1202"/>
      <c r="G93" s="1202"/>
    </row>
    <row r="94" spans="1:8">
      <c r="A94" t="s">
        <v>1007</v>
      </c>
      <c r="E94" s="1202">
        <f>+'Inversión-Financiación'!F35</f>
        <v>0</v>
      </c>
      <c r="F94" s="1202"/>
      <c r="G94" s="1202"/>
    </row>
    <row r="95" spans="1:8">
      <c r="A95" t="s">
        <v>1008</v>
      </c>
      <c r="E95" s="1202">
        <f>+'Inversión-Financiación'!F36</f>
        <v>0</v>
      </c>
      <c r="F95" s="1202"/>
      <c r="G95" s="1202"/>
    </row>
    <row r="96" spans="1:8">
      <c r="A96" t="s">
        <v>972</v>
      </c>
      <c r="E96" s="1202">
        <f>SUM('Inversión-Financiación'!F37:F45)</f>
        <v>0</v>
      </c>
      <c r="F96" s="1202"/>
      <c r="G96" s="1202"/>
    </row>
    <row r="97" spans="1:8">
      <c r="A97" s="274" t="s">
        <v>3</v>
      </c>
      <c r="B97" s="274"/>
      <c r="C97" s="274"/>
      <c r="D97" s="274"/>
      <c r="E97" s="1204">
        <f>SUM(E92:G96)</f>
        <v>0</v>
      </c>
      <c r="F97" s="1204"/>
      <c r="G97" s="1204"/>
      <c r="H97" s="157"/>
    </row>
    <row r="99" spans="1:8">
      <c r="A99" s="734" t="s">
        <v>973</v>
      </c>
      <c r="B99" s="734"/>
      <c r="C99" s="734"/>
      <c r="D99" s="734"/>
      <c r="E99" s="734"/>
      <c r="F99" s="734"/>
      <c r="G99" s="734"/>
      <c r="H99" s="734"/>
    </row>
    <row r="100" spans="1:8">
      <c r="A100" s="86" t="s">
        <v>974</v>
      </c>
      <c r="B100" s="86"/>
      <c r="C100" s="86"/>
      <c r="D100" s="86"/>
      <c r="E100" s="86"/>
      <c r="F100" s="86"/>
      <c r="G100" s="86"/>
      <c r="H100" s="86"/>
    </row>
    <row r="101" spans="1:8">
      <c r="A101" s="86"/>
      <c r="B101" s="86"/>
      <c r="C101" s="86"/>
      <c r="D101" s="86"/>
      <c r="E101" s="86"/>
      <c r="F101" s="86"/>
      <c r="G101" s="86"/>
      <c r="H101" s="86"/>
    </row>
    <row r="102" spans="1:8">
      <c r="A102" t="s">
        <v>1010</v>
      </c>
      <c r="E102" s="1202">
        <f>+Resultados!C4</f>
        <v>0</v>
      </c>
      <c r="F102" s="1202"/>
      <c r="G102" s="1202"/>
    </row>
    <row r="103" spans="1:8">
      <c r="A103" t="s">
        <v>1011</v>
      </c>
      <c r="E103" s="1202">
        <f>SUM('Inversión-Financiación'!G11:R11)</f>
        <v>0</v>
      </c>
      <c r="F103" s="1202"/>
      <c r="G103" s="1202"/>
    </row>
    <row r="104" spans="1:8">
      <c r="A104" t="s">
        <v>1012</v>
      </c>
      <c r="E104" s="1202"/>
      <c r="F104" s="1202"/>
      <c r="G104" s="1202"/>
    </row>
    <row r="105" spans="1:8">
      <c r="A105" t="s">
        <v>1008</v>
      </c>
      <c r="E105" s="1202"/>
      <c r="F105" s="1202"/>
      <c r="G105" s="1202"/>
    </row>
    <row r="106" spans="1:8">
      <c r="A106" t="s">
        <v>1013</v>
      </c>
      <c r="E106" s="1202"/>
      <c r="F106" s="1202"/>
      <c r="G106" s="1202"/>
    </row>
    <row r="107" spans="1:8">
      <c r="A107" s="274" t="s">
        <v>3</v>
      </c>
      <c r="B107" s="157"/>
      <c r="C107" s="157"/>
      <c r="D107" s="157"/>
      <c r="E107" s="1204">
        <f>SUM(E102:G106)</f>
        <v>0</v>
      </c>
      <c r="F107" s="1204"/>
      <c r="G107" s="1204"/>
      <c r="H107" s="157"/>
    </row>
    <row r="108" spans="1:8">
      <c r="A108" s="506"/>
      <c r="B108" s="506"/>
      <c r="C108" s="506"/>
      <c r="D108" s="506"/>
      <c r="E108" s="873"/>
      <c r="F108" s="873"/>
      <c r="G108" s="873"/>
      <c r="H108" s="506"/>
    </row>
    <row r="109" spans="1:8" ht="14.25" customHeight="1">
      <c r="A109" s="86" t="s">
        <v>975</v>
      </c>
      <c r="B109" s="86"/>
      <c r="C109" s="86"/>
      <c r="D109" s="86"/>
      <c r="E109" s="163"/>
      <c r="F109" s="163"/>
      <c r="G109" s="163"/>
      <c r="H109" s="86"/>
    </row>
    <row r="110" spans="1:8">
      <c r="E110" s="128"/>
      <c r="F110" s="128"/>
      <c r="G110" s="128"/>
    </row>
    <row r="111" spans="1:8">
      <c r="A111" t="s">
        <v>1021</v>
      </c>
      <c r="E111" s="1202">
        <f>+Resultados!C5</f>
        <v>0</v>
      </c>
      <c r="F111" s="1202"/>
      <c r="G111" s="1202"/>
    </row>
    <row r="112" spans="1:8">
      <c r="A112" t="s">
        <v>1001</v>
      </c>
      <c r="E112" s="1202">
        <f>+'Inversión-Financiación'!D11</f>
        <v>0</v>
      </c>
      <c r="F112" s="1202"/>
      <c r="G112" s="1202"/>
    </row>
    <row r="113" spans="1:7">
      <c r="A113" t="s">
        <v>833</v>
      </c>
      <c r="E113" s="1205"/>
      <c r="F113" s="1205"/>
      <c r="G113" s="1205"/>
    </row>
    <row r="114" spans="1:7">
      <c r="A114" t="s">
        <v>1051</v>
      </c>
      <c r="E114" s="1202">
        <f>-SUM('Personal retribución'!K41:V45)</f>
        <v>0</v>
      </c>
      <c r="F114" s="1202"/>
      <c r="G114" s="1202"/>
    </row>
    <row r="115" spans="1:7">
      <c r="A115" t="s">
        <v>1019</v>
      </c>
      <c r="E115" s="1202">
        <f>-SUM('Personal retribución'!K75:V79)</f>
        <v>0</v>
      </c>
      <c r="F115" s="1202"/>
      <c r="G115" s="1202"/>
    </row>
    <row r="116" spans="1:7">
      <c r="A116" t="s">
        <v>1020</v>
      </c>
      <c r="E116" s="1202">
        <f>-SUM('Personal retribución'!K71:V71)-E114</f>
        <v>0</v>
      </c>
      <c r="F116" s="1202"/>
      <c r="G116" s="1202"/>
    </row>
    <row r="117" spans="1:7">
      <c r="A117" t="s">
        <v>1018</v>
      </c>
      <c r="E117" s="1202">
        <f>-SUM('Personal retribución'!K105:V105)-E115</f>
        <v>0</v>
      </c>
      <c r="F117" s="1202"/>
      <c r="G117" s="1202"/>
    </row>
    <row r="118" spans="1:7">
      <c r="A118" t="s">
        <v>118</v>
      </c>
      <c r="E118" s="1202">
        <f ca="1">+Resultados!C19</f>
        <v>0</v>
      </c>
      <c r="F118" s="1202"/>
      <c r="G118" s="1202"/>
    </row>
    <row r="119" spans="1:7">
      <c r="A119" t="s">
        <v>1005</v>
      </c>
      <c r="E119" s="1202">
        <f>SUM('Resultados mensuales '!C16:N16)</f>
        <v>0</v>
      </c>
      <c r="F119" s="1202"/>
      <c r="G119" s="1202"/>
    </row>
    <row r="120" spans="1:7">
      <c r="A120" t="s">
        <v>1002</v>
      </c>
      <c r="E120" s="1202">
        <f>+Resultados!C14</f>
        <v>0</v>
      </c>
      <c r="F120" s="1202"/>
      <c r="G120" s="1202"/>
    </row>
    <row r="121" spans="1:7">
      <c r="A121" t="s">
        <v>1054</v>
      </c>
      <c r="E121" s="1202">
        <f>+Resultados!C12</f>
        <v>0</v>
      </c>
      <c r="F121" s="1202"/>
      <c r="G121" s="1202"/>
    </row>
    <row r="122" spans="1:7">
      <c r="A122" t="s">
        <v>918</v>
      </c>
      <c r="E122" s="1202">
        <f>SUM('Resultados mensuales '!C15:N15)</f>
        <v>0</v>
      </c>
      <c r="F122" s="1202"/>
      <c r="G122" s="1202"/>
    </row>
    <row r="123" spans="1:7">
      <c r="A123" t="s">
        <v>1017</v>
      </c>
      <c r="E123" s="1202">
        <f>SUM('Resultados mensuales '!C17:N17)</f>
        <v>0</v>
      </c>
      <c r="F123" s="1202"/>
      <c r="G123" s="1202"/>
    </row>
    <row r="124" spans="1:7">
      <c r="A124" t="s">
        <v>1003</v>
      </c>
      <c r="E124" s="1202">
        <f>+Resultados!C15</f>
        <v>0</v>
      </c>
      <c r="F124" s="1202"/>
      <c r="G124" s="1202"/>
    </row>
    <row r="125" spans="1:7">
      <c r="A125" t="s">
        <v>1004</v>
      </c>
      <c r="E125" s="1202">
        <f>SUM('Resultados mensuales '!C18:N18)</f>
        <v>0</v>
      </c>
      <c r="F125" s="1202"/>
      <c r="G125" s="1202"/>
    </row>
    <row r="126" spans="1:7">
      <c r="A126" t="s">
        <v>1015</v>
      </c>
      <c r="E126" s="1202">
        <f>SUM('Resultados mensuales '!C19:N29,'Resultados mensuales '!C12:N12)+Resultados!C18</f>
        <v>0</v>
      </c>
      <c r="F126" s="1202"/>
      <c r="G126" s="1202"/>
    </row>
    <row r="127" spans="1:7">
      <c r="A127" t="s">
        <v>1016</v>
      </c>
      <c r="C127" t="s">
        <v>44</v>
      </c>
      <c r="E127" s="1205"/>
      <c r="F127" s="1205"/>
      <c r="G127" s="1205"/>
    </row>
    <row r="128" spans="1:7">
      <c r="A128" t="s">
        <v>1014</v>
      </c>
      <c r="E128" s="1202">
        <f ca="1">+Resultados!C17</f>
        <v>0</v>
      </c>
      <c r="F128" s="1202"/>
      <c r="G128" s="1202"/>
    </row>
    <row r="129" spans="1:8">
      <c r="A129" t="s">
        <v>976</v>
      </c>
      <c r="E129" s="1202"/>
      <c r="F129" s="1202"/>
      <c r="G129" s="1202"/>
    </row>
    <row r="130" spans="1:8">
      <c r="A130" s="274" t="s">
        <v>3</v>
      </c>
      <c r="B130" s="274"/>
      <c r="C130" s="274"/>
      <c r="D130" s="274"/>
      <c r="E130" s="1204">
        <f ca="1">SUM(E111:G129)</f>
        <v>0</v>
      </c>
      <c r="F130" s="1204"/>
      <c r="G130" s="1204"/>
      <c r="H130" s="157"/>
    </row>
    <row r="131" spans="1:8">
      <c r="A131" s="86"/>
      <c r="B131" s="86"/>
      <c r="C131" s="86"/>
      <c r="D131" s="86"/>
      <c r="E131" s="163"/>
      <c r="F131" s="163"/>
      <c r="G131" s="163"/>
    </row>
    <row r="132" spans="1:8">
      <c r="A132" s="274" t="s">
        <v>424</v>
      </c>
      <c r="B132" s="86"/>
      <c r="C132" s="86"/>
      <c r="D132" s="86"/>
      <c r="E132" s="1204">
        <f ca="1">+E107+E130</f>
        <v>0</v>
      </c>
      <c r="F132" s="1204"/>
      <c r="G132" s="1204"/>
    </row>
    <row r="134" spans="1:8">
      <c r="A134" s="86"/>
      <c r="B134" s="86"/>
      <c r="C134" s="86"/>
      <c r="D134" s="86"/>
      <c r="E134" s="86"/>
      <c r="F134" s="86"/>
      <c r="G134" s="86"/>
      <c r="H134" s="86"/>
    </row>
    <row r="136" spans="1:8">
      <c r="A136" s="734" t="s">
        <v>977</v>
      </c>
      <c r="B136" s="734"/>
      <c r="C136" s="734"/>
      <c r="D136" s="734"/>
      <c r="E136" s="734"/>
      <c r="F136" s="734"/>
      <c r="G136" s="734"/>
      <c r="H136" s="734"/>
    </row>
    <row r="138" spans="1:8">
      <c r="A138" t="s">
        <v>980</v>
      </c>
      <c r="B138" s="86"/>
      <c r="C138" s="274" t="s">
        <v>888</v>
      </c>
      <c r="D138" s="86"/>
      <c r="E138" s="86"/>
      <c r="F138" s="86"/>
      <c r="G138" s="86"/>
    </row>
    <row r="139" spans="1:8">
      <c r="A139" s="86"/>
      <c r="B139" s="86" t="s">
        <v>882</v>
      </c>
      <c r="C139" s="86" t="s">
        <v>883</v>
      </c>
      <c r="D139" s="86" t="s">
        <v>885</v>
      </c>
      <c r="E139" s="86" t="s">
        <v>886</v>
      </c>
      <c r="F139" s="86"/>
      <c r="G139" s="86" t="s">
        <v>884</v>
      </c>
    </row>
    <row r="140" spans="1:8">
      <c r="A140" s="86" t="s">
        <v>978</v>
      </c>
    </row>
    <row r="141" spans="1:8">
      <c r="A141" t="s">
        <v>981</v>
      </c>
      <c r="B141" s="868">
        <f>+'Tesorería mensual'!C4</f>
        <v>0</v>
      </c>
      <c r="C141" s="868">
        <f>+'Tesorería mensual'!D4</f>
        <v>0</v>
      </c>
      <c r="D141" s="868">
        <f>+'Tesorería mensual'!E4</f>
        <v>0</v>
      </c>
      <c r="E141" s="868">
        <f>+'Tesorería mensual'!F4</f>
        <v>0</v>
      </c>
      <c r="F141" s="128"/>
      <c r="G141" s="868">
        <f>+'Tesorería mensual'!N4</f>
        <v>0</v>
      </c>
    </row>
    <row r="142" spans="1:8">
      <c r="A142" t="s">
        <v>982</v>
      </c>
      <c r="B142" s="868">
        <f>+'Tesorería mensual'!C3</f>
        <v>0</v>
      </c>
      <c r="C142" s="868">
        <f>+'Tesorería mensual'!D3</f>
        <v>0</v>
      </c>
      <c r="D142" s="868">
        <f>+'Tesorería mensual'!E3</f>
        <v>0</v>
      </c>
      <c r="E142" s="868">
        <f>+'Tesorería mensual'!F3</f>
        <v>0</v>
      </c>
      <c r="F142" s="128"/>
      <c r="G142" s="868">
        <f>+'Tesorería mensual'!N3</f>
        <v>0</v>
      </c>
    </row>
    <row r="143" spans="1:8">
      <c r="A143" s="86" t="s">
        <v>979</v>
      </c>
      <c r="B143" s="868"/>
      <c r="C143" s="868"/>
      <c r="D143" s="868"/>
      <c r="E143" s="868"/>
      <c r="F143" s="128"/>
      <c r="G143" s="868"/>
    </row>
    <row r="144" spans="1:8">
      <c r="A144" t="s">
        <v>983</v>
      </c>
      <c r="B144" s="868">
        <f>+'Tesorería mensual'!C7</f>
        <v>0</v>
      </c>
      <c r="C144" s="868">
        <f>+'Tesorería mensual'!D7</f>
        <v>0</v>
      </c>
      <c r="D144" s="868">
        <f>+'Tesorería mensual'!E7</f>
        <v>0</v>
      </c>
      <c r="E144" s="868">
        <f>+'Tesorería mensual'!F7</f>
        <v>0</v>
      </c>
      <c r="F144" s="128"/>
      <c r="G144" s="868">
        <f>+'Tesorería mensual'!N7</f>
        <v>0</v>
      </c>
    </row>
    <row r="145" spans="1:7">
      <c r="A145" t="s">
        <v>984</v>
      </c>
      <c r="B145" s="868"/>
      <c r="C145" s="868"/>
      <c r="D145" s="868"/>
      <c r="E145" s="868"/>
      <c r="F145" s="128"/>
      <c r="G145" s="868"/>
    </row>
    <row r="146" spans="1:7">
      <c r="A146" t="s">
        <v>985</v>
      </c>
      <c r="B146" s="868">
        <f>+'Tesorería mensual'!C10</f>
        <v>0</v>
      </c>
      <c r="C146" s="868">
        <f>+'Tesorería mensual'!D10</f>
        <v>0</v>
      </c>
      <c r="D146" s="868">
        <f>+'Tesorería mensual'!E10</f>
        <v>0</v>
      </c>
      <c r="E146" s="868">
        <f>+'Tesorería mensual'!F10</f>
        <v>0</v>
      </c>
      <c r="F146" s="128"/>
      <c r="G146" s="868">
        <f>+'Tesorería mensual'!N10</f>
        <v>0</v>
      </c>
    </row>
    <row r="147" spans="1:7">
      <c r="A147" t="s">
        <v>986</v>
      </c>
      <c r="B147" s="868">
        <f>+'Tesorería mensual'!C11</f>
        <v>0</v>
      </c>
      <c r="C147" s="868">
        <f>+'Tesorería mensual'!D11</f>
        <v>0</v>
      </c>
      <c r="D147" s="868">
        <f>+'Tesorería mensual'!E11</f>
        <v>0</v>
      </c>
      <c r="E147" s="868">
        <f>+'Tesorería mensual'!F11</f>
        <v>0</v>
      </c>
      <c r="F147" s="128"/>
      <c r="G147" s="868">
        <f>+'Tesorería mensual'!N11</f>
        <v>0</v>
      </c>
    </row>
    <row r="148" spans="1:7">
      <c r="A148" t="s">
        <v>987</v>
      </c>
      <c r="B148" s="868">
        <f>+'Tesorería mensual'!C12</f>
        <v>0</v>
      </c>
      <c r="C148" s="868">
        <f>+'Tesorería mensual'!D12</f>
        <v>0</v>
      </c>
      <c r="D148" s="868">
        <f>+'Tesorería mensual'!E12</f>
        <v>0</v>
      </c>
      <c r="E148" s="868">
        <f>+'Tesorería mensual'!F12</f>
        <v>0</v>
      </c>
      <c r="F148" s="128"/>
      <c r="G148" s="868">
        <f>+'Tesorería mensual'!N12</f>
        <v>0</v>
      </c>
    </row>
    <row r="149" spans="1:7">
      <c r="A149" t="s">
        <v>988</v>
      </c>
      <c r="B149" s="868">
        <f>+'Tesorería mensual'!C18</f>
        <v>0</v>
      </c>
      <c r="C149" s="868">
        <f>+'Tesorería mensual'!D18</f>
        <v>0</v>
      </c>
      <c r="D149" s="868">
        <f>+'Tesorería mensual'!E18</f>
        <v>0</v>
      </c>
      <c r="E149" s="868">
        <f>+'Tesorería mensual'!F18</f>
        <v>0</v>
      </c>
      <c r="F149" s="128"/>
      <c r="G149" s="868">
        <f>+'Tesorería mensual'!N18</f>
        <v>0</v>
      </c>
    </row>
    <row r="150" spans="1:7">
      <c r="A150" t="s">
        <v>981</v>
      </c>
      <c r="B150" s="868"/>
      <c r="C150" s="868"/>
      <c r="D150" s="868"/>
      <c r="E150" s="868"/>
      <c r="F150" s="128"/>
      <c r="G150" s="868"/>
    </row>
    <row r="151" spans="1:7">
      <c r="A151" t="s">
        <v>989</v>
      </c>
      <c r="B151" s="868">
        <f>+'Tesorería mensual'!C19</f>
        <v>0</v>
      </c>
      <c r="C151" s="868">
        <f>+'Tesorería mensual'!D19</f>
        <v>0</v>
      </c>
      <c r="D151" s="868">
        <f>+'Tesorería mensual'!E19</f>
        <v>0</v>
      </c>
      <c r="E151" s="868">
        <f>+'Tesorería mensual'!F19</f>
        <v>0</v>
      </c>
      <c r="F151" s="128"/>
      <c r="G151" s="868">
        <f>+'Tesorería mensual'!N19</f>
        <v>0</v>
      </c>
    </row>
    <row r="152" spans="1:7">
      <c r="A152" t="s">
        <v>990</v>
      </c>
      <c r="B152" s="868">
        <f>+'Tesorería mensual'!C16</f>
        <v>0</v>
      </c>
      <c r="C152" s="868">
        <f>+'Tesorería mensual'!D16</f>
        <v>0</v>
      </c>
      <c r="D152" s="868">
        <f>+'Tesorería mensual'!E16</f>
        <v>0</v>
      </c>
      <c r="E152" s="868">
        <f>+'Tesorería mensual'!F16</f>
        <v>0</v>
      </c>
      <c r="F152" s="128"/>
      <c r="G152" s="868">
        <f>+'Tesorería mensual'!N16</f>
        <v>0</v>
      </c>
    </row>
    <row r="153" spans="1:7">
      <c r="A153" t="s">
        <v>991</v>
      </c>
      <c r="B153" s="868">
        <f>+'Tesorería mensual'!C13</f>
        <v>0</v>
      </c>
      <c r="C153" s="868">
        <f>+'Tesorería mensual'!D13</f>
        <v>0</v>
      </c>
      <c r="D153" s="868">
        <f>+'Tesorería mensual'!E13</f>
        <v>0</v>
      </c>
      <c r="E153" s="868">
        <f>+'Tesorería mensual'!F13</f>
        <v>0</v>
      </c>
      <c r="F153" s="128"/>
      <c r="G153" s="868">
        <f>+'Tesorería mensual'!N13</f>
        <v>0</v>
      </c>
    </row>
    <row r="154" spans="1:7">
      <c r="A154" t="s">
        <v>992</v>
      </c>
      <c r="B154" s="868">
        <f>+'Tesorería mensual'!C14</f>
        <v>0</v>
      </c>
      <c r="C154" s="868">
        <f>+'Tesorería mensual'!D14</f>
        <v>0</v>
      </c>
      <c r="D154" s="868">
        <f>+'Tesorería mensual'!E14</f>
        <v>0</v>
      </c>
      <c r="E154" s="868">
        <f>+'Tesorería mensual'!F14</f>
        <v>0</v>
      </c>
      <c r="F154" s="128"/>
      <c r="G154" s="868">
        <f>+'Tesorería mensual'!N14</f>
        <v>0</v>
      </c>
    </row>
    <row r="155" spans="1:7">
      <c r="A155" t="s">
        <v>993</v>
      </c>
      <c r="B155" s="868">
        <f>SUM('Tesorería mensual'!C20:C30,'Tesorería mensual'!C17,'Tesorería mensual'!C15,'Tesorería mensual'!C39)</f>
        <v>0</v>
      </c>
      <c r="C155" s="868">
        <f>SUM('Tesorería mensual'!D20:D30,'Tesorería mensual'!D17,'Tesorería mensual'!D15,'Tesorería mensual'!D39)</f>
        <v>0</v>
      </c>
      <c r="D155" s="868">
        <f>SUM('Tesorería mensual'!E20:E30,'Tesorería mensual'!E17,'Tesorería mensual'!E15,'Tesorería mensual'!E39)</f>
        <v>0</v>
      </c>
      <c r="E155" s="868">
        <f ca="1">SUM('Tesorería mensual'!F20:F30,'Tesorería mensual'!F17,'Tesorería mensual'!F15,'Tesorería mensual'!F39)</f>
        <v>0</v>
      </c>
      <c r="F155" s="128"/>
      <c r="G155" s="868">
        <f>SUM('Tesorería mensual'!N20:N30,'Tesorería mensual'!N17,'Tesorería mensual'!N15,'Tesorería mensual'!N39)</f>
        <v>0</v>
      </c>
    </row>
    <row r="156" spans="1:7">
      <c r="A156" t="s">
        <v>994</v>
      </c>
      <c r="B156" s="868">
        <f>+'Tesorería mensual'!C38</f>
        <v>0</v>
      </c>
      <c r="C156" s="868">
        <f>+'Tesorería mensual'!D38</f>
        <v>0</v>
      </c>
      <c r="D156" s="868">
        <f>+'Tesorería mensual'!E38</f>
        <v>0</v>
      </c>
      <c r="E156" s="868">
        <f>+'Tesorería mensual'!F38</f>
        <v>0</v>
      </c>
      <c r="F156" s="128"/>
      <c r="G156" s="868">
        <f>+'Tesorería mensual'!N38</f>
        <v>0</v>
      </c>
    </row>
    <row r="157" spans="1:7">
      <c r="A157" t="s">
        <v>995</v>
      </c>
      <c r="B157" s="868">
        <f>+'Tesorería mensual'!C36+'Tesorería mensual'!C37</f>
        <v>0</v>
      </c>
      <c r="C157" s="868">
        <f>+'Tesorería mensual'!D36+'Tesorería mensual'!D37</f>
        <v>0</v>
      </c>
      <c r="D157" s="868">
        <f>+'Tesorería mensual'!E36+'Tesorería mensual'!E37</f>
        <v>0</v>
      </c>
      <c r="E157" s="868">
        <f>+'Tesorería mensual'!F36+'Tesorería mensual'!F37</f>
        <v>0</v>
      </c>
      <c r="F157" s="128"/>
      <c r="G157" s="868">
        <f>+'Tesorería mensual'!N36+'Tesorería mensual'!N37</f>
        <v>0</v>
      </c>
    </row>
    <row r="158" spans="1:7">
      <c r="A158" t="s">
        <v>996</v>
      </c>
      <c r="B158" s="868">
        <f>+'Tesorería mensual'!C41</f>
        <v>0</v>
      </c>
      <c r="C158" s="868">
        <f>+'Tesorería mensual'!D41</f>
        <v>0</v>
      </c>
      <c r="D158" s="868">
        <f>+'Tesorería mensual'!E41</f>
        <v>0</v>
      </c>
      <c r="E158" s="868">
        <f>+'Tesorería mensual'!F41</f>
        <v>0</v>
      </c>
      <c r="F158" s="128"/>
      <c r="G158" s="868">
        <f>+'Tesorería mensual'!N41</f>
        <v>0</v>
      </c>
    </row>
    <row r="159" spans="1:7">
      <c r="A159" t="s">
        <v>997</v>
      </c>
      <c r="B159" s="868">
        <f ca="1">+'Tesorería mensual'!C32+'Tesorería mensual'!C33+'Tesorería mensual'!C34</f>
        <v>0</v>
      </c>
      <c r="C159" s="868">
        <f ca="1">+'Tesorería mensual'!D32+'Tesorería mensual'!D33+'Tesorería mensual'!D34</f>
        <v>0</v>
      </c>
      <c r="D159" s="868">
        <f ca="1">+'Tesorería mensual'!E32+'Tesorería mensual'!E33+'Tesorería mensual'!E34</f>
        <v>0</v>
      </c>
      <c r="E159" s="868">
        <f ca="1">+'Tesorería mensual'!F32+'Tesorería mensual'!F33+'Tesorería mensual'!F34</f>
        <v>0</v>
      </c>
      <c r="F159" s="128"/>
      <c r="G159" s="868">
        <f ca="1">+'Tesorería mensual'!N32+'Tesorería mensual'!N33+'Tesorería mensual'!N34</f>
        <v>0</v>
      </c>
    </row>
    <row r="160" spans="1:7">
      <c r="B160" s="128"/>
      <c r="C160" s="128"/>
      <c r="D160" s="128"/>
      <c r="E160" s="128"/>
      <c r="F160" s="128"/>
      <c r="G160" s="128"/>
    </row>
    <row r="161" spans="1:7">
      <c r="A161" s="86" t="s">
        <v>998</v>
      </c>
      <c r="B161" s="869">
        <f ca="1">SUM(B144:B159)</f>
        <v>0</v>
      </c>
      <c r="C161" s="869">
        <f ca="1">SUM(C144:C159)</f>
        <v>0</v>
      </c>
      <c r="D161" s="869">
        <f ca="1">SUM(D144:D159)</f>
        <v>0</v>
      </c>
      <c r="E161" s="869">
        <f ca="1">SUM(E144:E159)</f>
        <v>0</v>
      </c>
      <c r="F161" s="163"/>
      <c r="G161" s="869">
        <f ca="1">SUM(G144:G159)</f>
        <v>0</v>
      </c>
    </row>
    <row r="162" spans="1:7">
      <c r="A162" s="86" t="s">
        <v>907</v>
      </c>
      <c r="B162" s="869">
        <f ca="1">+B141+B142+B161</f>
        <v>0</v>
      </c>
      <c r="C162" s="869">
        <f ca="1">+C141+C142+C161</f>
        <v>0</v>
      </c>
      <c r="D162" s="869">
        <f ca="1">+D141+D142+D161</f>
        <v>0</v>
      </c>
      <c r="E162" s="869">
        <f ca="1">+E141+E142+E161</f>
        <v>0</v>
      </c>
      <c r="F162" s="163"/>
      <c r="G162" s="869">
        <f ca="1">+G141+G142+G161</f>
        <v>0</v>
      </c>
    </row>
    <row r="163" spans="1:7">
      <c r="A163" s="86" t="s">
        <v>999</v>
      </c>
      <c r="B163" s="869">
        <v>0</v>
      </c>
      <c r="C163" s="869">
        <f ca="1">+B164</f>
        <v>0</v>
      </c>
      <c r="D163" s="869">
        <f ca="1">+C164</f>
        <v>0</v>
      </c>
      <c r="E163" s="869">
        <f ca="1">+D164</f>
        <v>0</v>
      </c>
      <c r="F163" s="163"/>
      <c r="G163" s="869">
        <f ca="1">+'Tesorería mensual'!M47</f>
        <v>0</v>
      </c>
    </row>
    <row r="164" spans="1:7">
      <c r="A164" s="86" t="s">
        <v>1000</v>
      </c>
      <c r="B164" s="869">
        <f ca="1">+B162+B163</f>
        <v>0</v>
      </c>
      <c r="C164" s="869">
        <f ca="1">+C162+C163</f>
        <v>0</v>
      </c>
      <c r="D164" s="869">
        <f ca="1">+D162+D163</f>
        <v>0</v>
      </c>
      <c r="E164" s="869">
        <f ca="1">+E162+E163</f>
        <v>0</v>
      </c>
      <c r="F164" s="163"/>
      <c r="G164" s="869">
        <f ca="1">+G162+G163</f>
        <v>0</v>
      </c>
    </row>
  </sheetData>
  <mergeCells count="75">
    <mergeCell ref="E127:G127"/>
    <mergeCell ref="E128:G128"/>
    <mergeCell ref="E129:G129"/>
    <mergeCell ref="E130:G130"/>
    <mergeCell ref="E132:G132"/>
    <mergeCell ref="E122:G122"/>
    <mergeCell ref="E123:G123"/>
    <mergeCell ref="E124:G124"/>
    <mergeCell ref="E125:G125"/>
    <mergeCell ref="E126:G126"/>
    <mergeCell ref="E117:G117"/>
    <mergeCell ref="E118:G118"/>
    <mergeCell ref="E119:G119"/>
    <mergeCell ref="E120:G120"/>
    <mergeCell ref="E121:G121"/>
    <mergeCell ref="E112:G112"/>
    <mergeCell ref="E113:G113"/>
    <mergeCell ref="E114:G114"/>
    <mergeCell ref="E115:G115"/>
    <mergeCell ref="E116:G116"/>
    <mergeCell ref="E104:G104"/>
    <mergeCell ref="E105:G105"/>
    <mergeCell ref="E106:G106"/>
    <mergeCell ref="E107:G107"/>
    <mergeCell ref="E111:G111"/>
    <mergeCell ref="E95:G95"/>
    <mergeCell ref="E96:G96"/>
    <mergeCell ref="E97:G97"/>
    <mergeCell ref="E102:G102"/>
    <mergeCell ref="E103:G103"/>
    <mergeCell ref="E86:G86"/>
    <mergeCell ref="E87:G87"/>
    <mergeCell ref="E92:G92"/>
    <mergeCell ref="E93:G93"/>
    <mergeCell ref="E94:G94"/>
    <mergeCell ref="E81:G81"/>
    <mergeCell ref="E82:G82"/>
    <mergeCell ref="E83:G83"/>
    <mergeCell ref="E84:G84"/>
    <mergeCell ref="E85:G85"/>
    <mergeCell ref="E76:G76"/>
    <mergeCell ref="E77:G77"/>
    <mergeCell ref="E78:G78"/>
    <mergeCell ref="E79:G79"/>
    <mergeCell ref="E80:G80"/>
    <mergeCell ref="A63:H63"/>
    <mergeCell ref="E73:G73"/>
    <mergeCell ref="E74:G74"/>
    <mergeCell ref="E75:G75"/>
    <mergeCell ref="A67:H67"/>
    <mergeCell ref="A69:H69"/>
    <mergeCell ref="A65:H65"/>
    <mergeCell ref="A49:H49"/>
    <mergeCell ref="A52:H52"/>
    <mergeCell ref="A54:H54"/>
    <mergeCell ref="A56:H56"/>
    <mergeCell ref="A58:H58"/>
    <mergeCell ref="A43:H43"/>
    <mergeCell ref="A45:H45"/>
    <mergeCell ref="A28:H28"/>
    <mergeCell ref="A32:H32"/>
    <mergeCell ref="A47:H47"/>
    <mergeCell ref="A4:B4"/>
    <mergeCell ref="A3:C3"/>
    <mergeCell ref="A14:C14"/>
    <mergeCell ref="A39:H39"/>
    <mergeCell ref="A41:H41"/>
    <mergeCell ref="A25:C25"/>
    <mergeCell ref="A6:H6"/>
    <mergeCell ref="A17:H17"/>
    <mergeCell ref="A21:H21"/>
    <mergeCell ref="A10:H10"/>
    <mergeCell ref="A12:H12"/>
    <mergeCell ref="A23:H23"/>
    <mergeCell ref="A34:H34"/>
  </mergeCells>
  <conditionalFormatting sqref="A10">
    <cfRule type="cellIs" dxfId="9" priority="7" operator="equal">
      <formula>0</formula>
    </cfRule>
  </conditionalFormatting>
  <conditionalFormatting sqref="A12">
    <cfRule type="cellIs" dxfId="8" priority="3" operator="equal">
      <formula>0</formula>
    </cfRule>
  </conditionalFormatting>
  <conditionalFormatting sqref="A21">
    <cfRule type="cellIs" dxfId="7" priority="8" operator="equal">
      <formula>0</formula>
    </cfRule>
  </conditionalFormatting>
  <conditionalFormatting sqref="A23">
    <cfRule type="cellIs" dxfId="6" priority="2" operator="equal">
      <formula>0</formula>
    </cfRule>
  </conditionalFormatting>
  <conditionalFormatting sqref="A32">
    <cfRule type="cellIs" dxfId="5" priority="17" operator="equal">
      <formula>0</formula>
    </cfRule>
  </conditionalFormatting>
  <conditionalFormatting sqref="A34">
    <cfRule type="cellIs" dxfId="4" priority="1" operator="equal">
      <formula>0</formula>
    </cfRule>
  </conditionalFormatting>
  <conditionalFormatting sqref="A8:H8">
    <cfRule type="cellIs" dxfId="3" priority="12" operator="equal">
      <formula>0</formula>
    </cfRule>
  </conditionalFormatting>
  <conditionalFormatting sqref="A15:H22 A24:H33 A35:H47">
    <cfRule type="cellIs" dxfId="2" priority="4" operator="equal">
      <formula>0</formula>
    </cfRule>
  </conditionalFormatting>
  <conditionalFormatting sqref="B141:G164">
    <cfRule type="cellIs" dxfId="1" priority="6" operator="equal">
      <formula>0</formula>
    </cfRule>
  </conditionalFormatting>
  <conditionalFormatting sqref="E73:G132">
    <cfRule type="cellIs" dxfId="0" priority="5" operator="equal">
      <formula>0</formula>
    </cfRule>
  </conditionalFormatting>
  <pageMargins left="0.70866141732283472" right="0.70866141732283472" top="1.1417322834645669" bottom="0.94488188976377963" header="0.51181102362204722" footer="0.31496062992125984"/>
  <pageSetup orientation="portrait" r:id="rId1"/>
  <headerFooter>
    <oddHeader>&amp;L&amp;G&amp;R&amp;G</oddHeader>
    <oddFooter>&amp;L&amp;G</oddFooter>
  </headerFooter>
  <rowBreaks count="7" manualBreakCount="7">
    <brk id="36" max="16383" man="1"/>
    <brk id="49" max="16383" man="1"/>
    <brk id="54" max="7" man="1"/>
    <brk id="63" max="7" man="1"/>
    <brk id="69" max="7" man="1"/>
    <brk id="98" max="16383" man="1"/>
    <brk id="135" max="16383"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theme="4" tint="0.59999389629810485"/>
    <pageSetUpPr fitToPage="1"/>
  </sheetPr>
  <dimension ref="A1:AV62"/>
  <sheetViews>
    <sheetView workbookViewId="0"/>
  </sheetViews>
  <sheetFormatPr baseColWidth="10" defaultColWidth="11.42578125" defaultRowHeight="18.75" outlineLevelRow="1" outlineLevelCol="1"/>
  <cols>
    <col min="1" max="1" width="4.140625" style="6" customWidth="1"/>
    <col min="2" max="2" width="49.7109375" style="6" customWidth="1"/>
    <col min="3" max="3" width="36.28515625" style="6" customWidth="1"/>
    <col min="4" max="4" width="18.28515625" style="6" customWidth="1"/>
    <col min="5" max="5" width="15.85546875" style="6" customWidth="1"/>
    <col min="6" max="6" width="15.28515625" style="6" customWidth="1"/>
    <col min="7" max="7" width="12.85546875" style="6" customWidth="1" outlineLevel="1"/>
    <col min="8" max="42" width="11.42578125" style="6" customWidth="1" outlineLevel="1"/>
    <col min="43" max="16384" width="11.42578125" style="6"/>
  </cols>
  <sheetData>
    <row r="1" spans="1:44" ht="34.5" customHeight="1" thickBot="1">
      <c r="B1" s="6" t="s">
        <v>44</v>
      </c>
      <c r="G1" s="6">
        <f>YEAR(G3)</f>
        <v>2026</v>
      </c>
      <c r="J1" s="6" t="s">
        <v>44</v>
      </c>
      <c r="R1" s="6">
        <f>YEAR(R3)</f>
        <v>2027</v>
      </c>
      <c r="S1" s="6">
        <f>YEAR(S3)</f>
        <v>2027</v>
      </c>
      <c r="AD1" s="6">
        <f>YEAR(AD3)</f>
        <v>2028</v>
      </c>
      <c r="AE1" s="6">
        <f>YEAR(AE3)</f>
        <v>2028</v>
      </c>
      <c r="AP1" s="6">
        <f>YEAR(AP3)</f>
        <v>2029</v>
      </c>
    </row>
    <row r="2" spans="1:44" ht="21" customHeight="1" thickBot="1">
      <c r="B2" s="1096" t="s">
        <v>65</v>
      </c>
      <c r="C2" s="1096"/>
      <c r="D2" s="1096"/>
      <c r="E2" s="1096"/>
      <c r="F2" s="1096"/>
      <c r="G2" s="1091" t="s">
        <v>125</v>
      </c>
      <c r="H2" s="1092"/>
      <c r="I2" s="1092"/>
      <c r="J2" s="1092"/>
      <c r="K2" s="1092"/>
      <c r="L2" s="1092"/>
      <c r="M2" s="1092"/>
      <c r="N2" s="1092"/>
      <c r="O2" s="1092"/>
      <c r="P2" s="1092"/>
      <c r="Q2" s="1092"/>
      <c r="R2" s="1093"/>
      <c r="S2" s="1100" t="s">
        <v>126</v>
      </c>
      <c r="T2" s="1094"/>
      <c r="U2" s="1094"/>
      <c r="V2" s="1094"/>
      <c r="W2" s="1094"/>
      <c r="X2" s="1094"/>
      <c r="Y2" s="1094"/>
      <c r="Z2" s="1094"/>
      <c r="AA2" s="1094"/>
      <c r="AB2" s="1094"/>
      <c r="AC2" s="1094"/>
      <c r="AD2" s="1095"/>
      <c r="AE2" s="1091" t="s">
        <v>127</v>
      </c>
      <c r="AF2" s="1092"/>
      <c r="AG2" s="1092"/>
      <c r="AH2" s="1092"/>
      <c r="AI2" s="1092"/>
      <c r="AJ2" s="1092"/>
      <c r="AK2" s="1092"/>
      <c r="AL2" s="1092"/>
      <c r="AM2" s="1092"/>
      <c r="AN2" s="1092"/>
      <c r="AO2" s="1092"/>
      <c r="AP2" s="1093"/>
      <c r="AR2" s="6" t="s">
        <v>44</v>
      </c>
    </row>
    <row r="3" spans="1:44" ht="68.25">
      <c r="B3" s="2" t="s">
        <v>18</v>
      </c>
      <c r="C3" s="2" t="s">
        <v>1036</v>
      </c>
      <c r="D3" s="2" t="s">
        <v>20</v>
      </c>
      <c r="E3" s="2" t="s">
        <v>21</v>
      </c>
      <c r="F3" s="353" t="s">
        <v>124</v>
      </c>
      <c r="G3" s="346">
        <f>+Cuestionario!$C$13</f>
        <v>46113</v>
      </c>
      <c r="H3" s="346">
        <f>EDATE(G3,1)</f>
        <v>46143</v>
      </c>
      <c r="I3" s="346">
        <f t="shared" ref="I3:R3" si="0">EDATE(H3,1)</f>
        <v>46174</v>
      </c>
      <c r="J3" s="346">
        <f t="shared" si="0"/>
        <v>46204</v>
      </c>
      <c r="K3" s="346">
        <f t="shared" si="0"/>
        <v>46235</v>
      </c>
      <c r="L3" s="346">
        <f t="shared" si="0"/>
        <v>46266</v>
      </c>
      <c r="M3" s="346">
        <f t="shared" si="0"/>
        <v>46296</v>
      </c>
      <c r="N3" s="346">
        <f t="shared" si="0"/>
        <v>46327</v>
      </c>
      <c r="O3" s="346">
        <f t="shared" si="0"/>
        <v>46357</v>
      </c>
      <c r="P3" s="346">
        <f t="shared" si="0"/>
        <v>46388</v>
      </c>
      <c r="Q3" s="346">
        <f t="shared" si="0"/>
        <v>46419</v>
      </c>
      <c r="R3" s="346">
        <f t="shared" si="0"/>
        <v>46447</v>
      </c>
      <c r="S3" s="347">
        <f t="shared" ref="S3:AP3" si="1">EDATE(R3,1)</f>
        <v>46478</v>
      </c>
      <c r="T3" s="347">
        <f t="shared" si="1"/>
        <v>46508</v>
      </c>
      <c r="U3" s="347">
        <f t="shared" si="1"/>
        <v>46539</v>
      </c>
      <c r="V3" s="347">
        <f t="shared" si="1"/>
        <v>46569</v>
      </c>
      <c r="W3" s="347">
        <f t="shared" si="1"/>
        <v>46600</v>
      </c>
      <c r="X3" s="347">
        <f t="shared" si="1"/>
        <v>46631</v>
      </c>
      <c r="Y3" s="347">
        <f t="shared" si="1"/>
        <v>46661</v>
      </c>
      <c r="Z3" s="347">
        <f t="shared" si="1"/>
        <v>46692</v>
      </c>
      <c r="AA3" s="347">
        <f t="shared" si="1"/>
        <v>46722</v>
      </c>
      <c r="AB3" s="347">
        <f t="shared" si="1"/>
        <v>46753</v>
      </c>
      <c r="AC3" s="347">
        <f t="shared" si="1"/>
        <v>46784</v>
      </c>
      <c r="AD3" s="347">
        <f t="shared" si="1"/>
        <v>46813</v>
      </c>
      <c r="AE3" s="346">
        <f t="shared" si="1"/>
        <v>46844</v>
      </c>
      <c r="AF3" s="346">
        <f t="shared" si="1"/>
        <v>46874</v>
      </c>
      <c r="AG3" s="346">
        <f t="shared" si="1"/>
        <v>46905</v>
      </c>
      <c r="AH3" s="346">
        <f t="shared" si="1"/>
        <v>46935</v>
      </c>
      <c r="AI3" s="346">
        <f t="shared" si="1"/>
        <v>46966</v>
      </c>
      <c r="AJ3" s="346">
        <f t="shared" si="1"/>
        <v>46997</v>
      </c>
      <c r="AK3" s="346">
        <f t="shared" si="1"/>
        <v>47027</v>
      </c>
      <c r="AL3" s="346">
        <f t="shared" si="1"/>
        <v>47058</v>
      </c>
      <c r="AM3" s="346">
        <f t="shared" si="1"/>
        <v>47088</v>
      </c>
      <c r="AN3" s="346">
        <f t="shared" si="1"/>
        <v>47119</v>
      </c>
      <c r="AO3" s="346">
        <f t="shared" si="1"/>
        <v>47150</v>
      </c>
      <c r="AP3" s="346">
        <f t="shared" si="1"/>
        <v>47178</v>
      </c>
      <c r="AQ3" s="202" t="s">
        <v>204</v>
      </c>
    </row>
    <row r="4" spans="1:44">
      <c r="A4" s="714">
        <v>1</v>
      </c>
      <c r="B4" s="11" t="s">
        <v>1027</v>
      </c>
      <c r="C4" s="859" t="s">
        <v>23</v>
      </c>
      <c r="D4" s="858"/>
      <c r="E4" s="11">
        <f>IF(ISERROR(VLOOKUP(C4,DATOS!$E$2:$G$15,3,0)*D4),0,(VLOOKUP(C4,DATOS!$E$2:$G$15,3,0)*D4))</f>
        <v>0</v>
      </c>
      <c r="F4" s="204">
        <f t="shared" ref="F4:F9" si="2">+D4+E4</f>
        <v>0</v>
      </c>
      <c r="G4" s="204">
        <f t="shared" ref="G4:G9" si="3">+D4</f>
        <v>0</v>
      </c>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204">
        <f>SUM(G4:AP4)</f>
        <v>0</v>
      </c>
    </row>
    <row r="5" spans="1:44">
      <c r="A5" s="714">
        <v>2</v>
      </c>
      <c r="B5" s="11" t="s">
        <v>1056</v>
      </c>
      <c r="C5" s="859" t="s">
        <v>24</v>
      </c>
      <c r="D5" s="858"/>
      <c r="E5" s="11">
        <f>IF(ISERROR(VLOOKUP(C5,DATOS!$E$2:$G$15,3,0)*D5),0,(VLOOKUP(C5,DATOS!$E$2:$G$15,3,0)*D5))</f>
        <v>0</v>
      </c>
      <c r="F5" s="204">
        <f t="shared" si="2"/>
        <v>0</v>
      </c>
      <c r="G5" s="204">
        <f t="shared" si="3"/>
        <v>0</v>
      </c>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204">
        <f t="shared" ref="AQ5:AQ20" si="4">SUM(G5:AP5)</f>
        <v>0</v>
      </c>
    </row>
    <row r="6" spans="1:44">
      <c r="A6" s="714">
        <v>3</v>
      </c>
      <c r="B6" s="11" t="s">
        <v>1057</v>
      </c>
      <c r="C6" s="859" t="s">
        <v>2</v>
      </c>
      <c r="D6" s="858"/>
      <c r="E6" s="11">
        <f>IF(ISERROR(VLOOKUP(C6,DATOS!$E$2:$G$15,3,0)*D6),0,(VLOOKUP(C6,DATOS!$E$2:$G$15,3,0)*D6))</f>
        <v>0</v>
      </c>
      <c r="F6" s="204">
        <f t="shared" si="2"/>
        <v>0</v>
      </c>
      <c r="G6" s="204">
        <f t="shared" si="3"/>
        <v>0</v>
      </c>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204">
        <f t="shared" si="4"/>
        <v>0</v>
      </c>
    </row>
    <row r="7" spans="1:44">
      <c r="A7" s="714">
        <v>4</v>
      </c>
      <c r="B7" s="11" t="s">
        <v>1022</v>
      </c>
      <c r="C7" s="859" t="s">
        <v>26</v>
      </c>
      <c r="D7" s="858"/>
      <c r="E7" s="11">
        <f>IF(ISERROR(VLOOKUP(C7,DATOS!$E$2:$G$15,3,0)*D7),0,(VLOOKUP(C7,DATOS!$E$2:$G$15,3,0)*D7))</f>
        <v>0</v>
      </c>
      <c r="F7" s="204">
        <f t="shared" si="2"/>
        <v>0</v>
      </c>
      <c r="G7" s="204">
        <f t="shared" si="3"/>
        <v>0</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204">
        <f t="shared" si="4"/>
        <v>0</v>
      </c>
    </row>
    <row r="8" spans="1:44">
      <c r="A8" s="714">
        <v>5</v>
      </c>
      <c r="B8" s="11" t="s">
        <v>1023</v>
      </c>
      <c r="C8" s="859" t="s">
        <v>27</v>
      </c>
      <c r="D8" s="858"/>
      <c r="E8" s="11">
        <f>IF(ISERROR(VLOOKUP(C8,DATOS!$E$2:$G$15,3,0)*D8),0,(VLOOKUP(C8,DATOS!$E$2:$G$15,3,0)*D8))</f>
        <v>0</v>
      </c>
      <c r="F8" s="204">
        <f t="shared" si="2"/>
        <v>0</v>
      </c>
      <c r="G8" s="204">
        <f t="shared" si="3"/>
        <v>0</v>
      </c>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204">
        <f t="shared" si="4"/>
        <v>0</v>
      </c>
    </row>
    <row r="9" spans="1:44">
      <c r="A9" s="714">
        <v>6</v>
      </c>
      <c r="B9" s="11" t="s">
        <v>1024</v>
      </c>
      <c r="C9" s="859" t="s">
        <v>28</v>
      </c>
      <c r="D9" s="858"/>
      <c r="E9" s="11">
        <f>IF(ISERROR(VLOOKUP(C9,DATOS!$E$2:$G$15,3,0)*D9),0,(VLOOKUP(C9,DATOS!$E$2:$G$15,3,0)*D9))</f>
        <v>0</v>
      </c>
      <c r="F9" s="204">
        <f t="shared" si="2"/>
        <v>0</v>
      </c>
      <c r="G9" s="204">
        <f t="shared" si="3"/>
        <v>0</v>
      </c>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204">
        <f t="shared" si="4"/>
        <v>0</v>
      </c>
    </row>
    <row r="10" spans="1:44">
      <c r="A10" s="714">
        <v>7</v>
      </c>
      <c r="B10" s="11" t="s">
        <v>1025</v>
      </c>
      <c r="C10" s="859" t="s">
        <v>30</v>
      </c>
      <c r="D10" s="858"/>
      <c r="E10" s="11">
        <f>IF(ISERROR(VLOOKUP(C10,DATOS!$E$2:$G$15,3,0)*D10),0,(VLOOKUP(C10,DATOS!$E$2:$G$15,3,0)*D10))</f>
        <v>0</v>
      </c>
      <c r="F10" s="204">
        <f t="shared" ref="F10:F18" si="5">+D10+E10</f>
        <v>0</v>
      </c>
      <c r="G10" s="204">
        <f t="shared" ref="G10:G20" si="6">+D10</f>
        <v>0</v>
      </c>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204">
        <f t="shared" si="4"/>
        <v>0</v>
      </c>
    </row>
    <row r="11" spans="1:44">
      <c r="A11" s="714">
        <v>8</v>
      </c>
      <c r="B11" s="11" t="s">
        <v>1026</v>
      </c>
      <c r="C11" s="859" t="s">
        <v>29</v>
      </c>
      <c r="D11" s="858"/>
      <c r="E11" s="11">
        <f>IF(ISERROR(VLOOKUP(C11,DATOS!$E$2:$G$15,3,0)*D11),0,(VLOOKUP(C11,DATOS!$E$2:$G$15,3,0)*D11))</f>
        <v>0</v>
      </c>
      <c r="F11" s="204">
        <f t="shared" si="5"/>
        <v>0</v>
      </c>
      <c r="G11" s="204">
        <f t="shared" si="6"/>
        <v>0</v>
      </c>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204">
        <f t="shared" si="4"/>
        <v>0</v>
      </c>
    </row>
    <row r="12" spans="1:44">
      <c r="A12" s="714">
        <v>9</v>
      </c>
      <c r="B12" s="11" t="s">
        <v>1028</v>
      </c>
      <c r="C12" s="859" t="s">
        <v>1</v>
      </c>
      <c r="D12" s="11"/>
      <c r="E12" s="11">
        <f>IF(ISERROR(VLOOKUP(C12,DATOS!$E$2:$G$15,3,0)*D12),0,(VLOOKUP(C12,DATOS!$E$2:$G$15,3,0)*D12))</f>
        <v>0</v>
      </c>
      <c r="F12" s="204">
        <f t="shared" si="5"/>
        <v>0</v>
      </c>
      <c r="G12" s="204">
        <f t="shared" si="6"/>
        <v>0</v>
      </c>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204">
        <f t="shared" si="4"/>
        <v>0</v>
      </c>
    </row>
    <row r="13" spans="1:44">
      <c r="A13" s="714">
        <v>10</v>
      </c>
      <c r="B13" s="11" t="s">
        <v>1030</v>
      </c>
      <c r="C13" s="859" t="s">
        <v>33</v>
      </c>
      <c r="D13" s="11"/>
      <c r="E13" s="11">
        <f>IF(ISERROR(VLOOKUP(C13,DATOS!$E$2:$G$15,3,0)*D13),0,(VLOOKUP(C13,DATOS!$E$2:$G$15,3,0)*D13))</f>
        <v>0</v>
      </c>
      <c r="F13" s="204">
        <f t="shared" si="5"/>
        <v>0</v>
      </c>
      <c r="G13" s="204">
        <f t="shared" si="6"/>
        <v>0</v>
      </c>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204">
        <f t="shared" si="4"/>
        <v>0</v>
      </c>
    </row>
    <row r="14" spans="1:44">
      <c r="A14" s="714">
        <v>11</v>
      </c>
      <c r="B14" s="11"/>
      <c r="C14" s="11"/>
      <c r="D14" s="11"/>
      <c r="E14" s="11">
        <f>IF(ISERROR(VLOOKUP(C14,DATOS!$E$2:$G$15,3,0)*D14),0,(VLOOKUP(C14,DATOS!$E$2:$G$15,3,0)*D14))</f>
        <v>0</v>
      </c>
      <c r="F14" s="204">
        <f t="shared" si="5"/>
        <v>0</v>
      </c>
      <c r="G14" s="204">
        <f t="shared" si="6"/>
        <v>0</v>
      </c>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204">
        <f t="shared" si="4"/>
        <v>0</v>
      </c>
    </row>
    <row r="15" spans="1:44">
      <c r="A15" s="714">
        <v>12</v>
      </c>
      <c r="B15" s="11"/>
      <c r="C15" s="11"/>
      <c r="D15" s="11"/>
      <c r="E15" s="11">
        <f>IF(ISERROR(VLOOKUP(C15,DATOS!$E$2:$G$15,3,0)*D15),0,(VLOOKUP(C15,DATOS!$E$2:$G$15,3,0)*D15))</f>
        <v>0</v>
      </c>
      <c r="F15" s="204">
        <f t="shared" si="5"/>
        <v>0</v>
      </c>
      <c r="G15" s="204">
        <f t="shared" si="6"/>
        <v>0</v>
      </c>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204">
        <f t="shared" si="4"/>
        <v>0</v>
      </c>
    </row>
    <row r="16" spans="1:44">
      <c r="A16" s="714">
        <v>13</v>
      </c>
      <c r="B16" s="11"/>
      <c r="C16" s="11"/>
      <c r="D16" s="11"/>
      <c r="E16" s="11">
        <f>IF(ISERROR(VLOOKUP(C16,DATOS!$E$2:$G$15,3,0)*D16),0,(VLOOKUP(C16,DATOS!$E$2:$G$15,3,0)*D16))</f>
        <v>0</v>
      </c>
      <c r="F16" s="204">
        <f t="shared" si="5"/>
        <v>0</v>
      </c>
      <c r="G16" s="204">
        <f t="shared" si="6"/>
        <v>0</v>
      </c>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204">
        <f t="shared" si="4"/>
        <v>0</v>
      </c>
    </row>
    <row r="17" spans="1:44">
      <c r="A17" s="714">
        <v>14</v>
      </c>
      <c r="B17" s="11"/>
      <c r="C17" s="11"/>
      <c r="D17" s="11"/>
      <c r="E17" s="11">
        <f>IF(ISERROR(VLOOKUP(C17,DATOS!$E$2:$G$15,3,0)*D17),0,(VLOOKUP(C17,DATOS!$E$2:$G$15,3,0)*D17))</f>
        <v>0</v>
      </c>
      <c r="F17" s="204">
        <f t="shared" si="5"/>
        <v>0</v>
      </c>
      <c r="G17" s="204">
        <f t="shared" si="6"/>
        <v>0</v>
      </c>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204">
        <f t="shared" si="4"/>
        <v>0</v>
      </c>
    </row>
    <row r="18" spans="1:44">
      <c r="A18" s="714">
        <v>15</v>
      </c>
      <c r="B18" s="11"/>
      <c r="C18" s="11"/>
      <c r="D18" s="11"/>
      <c r="E18" s="11">
        <f>IF(ISERROR(VLOOKUP(C18,DATOS!$E$2:$G$15,3,0)*D18),0,(VLOOKUP(C18,DATOS!$E$2:$G$15,3,0)*D18))</f>
        <v>0</v>
      </c>
      <c r="F18" s="204">
        <f t="shared" si="5"/>
        <v>0</v>
      </c>
      <c r="G18" s="204">
        <f t="shared" si="6"/>
        <v>0</v>
      </c>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204">
        <f t="shared" si="4"/>
        <v>0</v>
      </c>
    </row>
    <row r="19" spans="1:44">
      <c r="A19" s="714">
        <v>16</v>
      </c>
      <c r="B19" s="11"/>
      <c r="C19" s="11"/>
      <c r="D19" s="11"/>
      <c r="E19" s="11">
        <f>IF(ISERROR(VLOOKUP(C19,DATOS!$E$2:$G$15,3,0)*D19),0,(VLOOKUP(C19,DATOS!$E$2:$G$15,3,0)*D19))</f>
        <v>0</v>
      </c>
      <c r="F19" s="204">
        <f>+D19+E19</f>
        <v>0</v>
      </c>
      <c r="G19" s="204">
        <f t="shared" si="6"/>
        <v>0</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204">
        <f t="shared" si="4"/>
        <v>0</v>
      </c>
    </row>
    <row r="20" spans="1:44">
      <c r="A20" s="714">
        <v>17</v>
      </c>
      <c r="B20" s="244"/>
      <c r="C20" s="203" t="s">
        <v>100</v>
      </c>
      <c r="D20" s="204">
        <f>SUM(E4:E19)</f>
        <v>0</v>
      </c>
      <c r="E20" s="11"/>
      <c r="F20" s="204"/>
      <c r="G20" s="204">
        <f t="shared" si="6"/>
        <v>0</v>
      </c>
      <c r="H20" s="11">
        <f>SUM(H4:H19)*0.21</f>
        <v>0</v>
      </c>
      <c r="I20" s="11">
        <f t="shared" ref="I20:AP20" si="7">SUM(I4:I19)*0.21</f>
        <v>0</v>
      </c>
      <c r="J20" s="11">
        <f t="shared" si="7"/>
        <v>0</v>
      </c>
      <c r="K20" s="11">
        <f t="shared" si="7"/>
        <v>0</v>
      </c>
      <c r="L20" s="11">
        <f t="shared" si="7"/>
        <v>0</v>
      </c>
      <c r="M20" s="11">
        <f t="shared" si="7"/>
        <v>0</v>
      </c>
      <c r="N20" s="11">
        <f t="shared" si="7"/>
        <v>0</v>
      </c>
      <c r="O20" s="11">
        <f t="shared" si="7"/>
        <v>0</v>
      </c>
      <c r="P20" s="11">
        <f t="shared" si="7"/>
        <v>0</v>
      </c>
      <c r="Q20" s="11">
        <f t="shared" si="7"/>
        <v>0</v>
      </c>
      <c r="R20" s="11">
        <f t="shared" si="7"/>
        <v>0</v>
      </c>
      <c r="S20" s="11">
        <f t="shared" si="7"/>
        <v>0</v>
      </c>
      <c r="T20" s="11">
        <f t="shared" si="7"/>
        <v>0</v>
      </c>
      <c r="U20" s="11">
        <f t="shared" si="7"/>
        <v>0</v>
      </c>
      <c r="V20" s="11">
        <f t="shared" si="7"/>
        <v>0</v>
      </c>
      <c r="W20" s="11">
        <f t="shared" si="7"/>
        <v>0</v>
      </c>
      <c r="X20" s="11">
        <f t="shared" si="7"/>
        <v>0</v>
      </c>
      <c r="Y20" s="11">
        <f t="shared" si="7"/>
        <v>0</v>
      </c>
      <c r="Z20" s="11">
        <f t="shared" si="7"/>
        <v>0</v>
      </c>
      <c r="AA20" s="11">
        <f t="shared" si="7"/>
        <v>0</v>
      </c>
      <c r="AB20" s="11">
        <f t="shared" si="7"/>
        <v>0</v>
      </c>
      <c r="AC20" s="11">
        <f t="shared" si="7"/>
        <v>0</v>
      </c>
      <c r="AD20" s="11">
        <f t="shared" si="7"/>
        <v>0</v>
      </c>
      <c r="AE20" s="11">
        <f t="shared" si="7"/>
        <v>0</v>
      </c>
      <c r="AF20" s="11">
        <f t="shared" si="7"/>
        <v>0</v>
      </c>
      <c r="AG20" s="11">
        <f t="shared" si="7"/>
        <v>0</v>
      </c>
      <c r="AH20" s="11">
        <f t="shared" si="7"/>
        <v>0</v>
      </c>
      <c r="AI20" s="11">
        <f t="shared" si="7"/>
        <v>0</v>
      </c>
      <c r="AJ20" s="11">
        <f t="shared" si="7"/>
        <v>0</v>
      </c>
      <c r="AK20" s="11">
        <f t="shared" si="7"/>
        <v>0</v>
      </c>
      <c r="AL20" s="11">
        <f t="shared" si="7"/>
        <v>0</v>
      </c>
      <c r="AM20" s="11">
        <f t="shared" si="7"/>
        <v>0</v>
      </c>
      <c r="AN20" s="11">
        <f t="shared" si="7"/>
        <v>0</v>
      </c>
      <c r="AO20" s="11">
        <f t="shared" si="7"/>
        <v>0</v>
      </c>
      <c r="AP20" s="11">
        <f t="shared" si="7"/>
        <v>0</v>
      </c>
      <c r="AQ20" s="204">
        <f t="shared" si="4"/>
        <v>0</v>
      </c>
    </row>
    <row r="21" spans="1:44">
      <c r="A21" s="714">
        <v>18</v>
      </c>
      <c r="B21" s="6" t="s">
        <v>44</v>
      </c>
      <c r="C21" s="205" t="s">
        <v>1038</v>
      </c>
      <c r="D21" s="206">
        <f>SUM(D4:D20)</f>
        <v>0</v>
      </c>
      <c r="E21" s="143">
        <f t="shared" ref="E21:AQ21" si="8">SUM(E4:E20)</f>
        <v>0</v>
      </c>
      <c r="F21" s="206">
        <f>SUM(F4:F20)</f>
        <v>0</v>
      </c>
      <c r="G21" s="207">
        <f t="shared" si="8"/>
        <v>0</v>
      </c>
      <c r="H21" s="207">
        <f t="shared" si="8"/>
        <v>0</v>
      </c>
      <c r="I21" s="207">
        <f t="shared" si="8"/>
        <v>0</v>
      </c>
      <c r="J21" s="207">
        <f t="shared" si="8"/>
        <v>0</v>
      </c>
      <c r="K21" s="207">
        <f t="shared" si="8"/>
        <v>0</v>
      </c>
      <c r="L21" s="207">
        <f t="shared" si="8"/>
        <v>0</v>
      </c>
      <c r="M21" s="207">
        <f t="shared" si="8"/>
        <v>0</v>
      </c>
      <c r="N21" s="207">
        <f t="shared" si="8"/>
        <v>0</v>
      </c>
      <c r="O21" s="207">
        <f t="shared" si="8"/>
        <v>0</v>
      </c>
      <c r="P21" s="207">
        <f t="shared" si="8"/>
        <v>0</v>
      </c>
      <c r="Q21" s="207">
        <f t="shared" si="8"/>
        <v>0</v>
      </c>
      <c r="R21" s="207">
        <f t="shared" si="8"/>
        <v>0</v>
      </c>
      <c r="S21" s="207">
        <f t="shared" si="8"/>
        <v>0</v>
      </c>
      <c r="T21" s="207">
        <f t="shared" si="8"/>
        <v>0</v>
      </c>
      <c r="U21" s="207">
        <f t="shared" si="8"/>
        <v>0</v>
      </c>
      <c r="V21" s="207">
        <f t="shared" si="8"/>
        <v>0</v>
      </c>
      <c r="W21" s="207">
        <f t="shared" si="8"/>
        <v>0</v>
      </c>
      <c r="X21" s="207">
        <f t="shared" si="8"/>
        <v>0</v>
      </c>
      <c r="Y21" s="207">
        <f t="shared" si="8"/>
        <v>0</v>
      </c>
      <c r="Z21" s="207">
        <f t="shared" si="8"/>
        <v>0</v>
      </c>
      <c r="AA21" s="207">
        <f t="shared" si="8"/>
        <v>0</v>
      </c>
      <c r="AB21" s="207">
        <f t="shared" si="8"/>
        <v>0</v>
      </c>
      <c r="AC21" s="207">
        <f t="shared" si="8"/>
        <v>0</v>
      </c>
      <c r="AD21" s="207">
        <f t="shared" si="8"/>
        <v>0</v>
      </c>
      <c r="AE21" s="207">
        <f t="shared" si="8"/>
        <v>0</v>
      </c>
      <c r="AF21" s="207">
        <f t="shared" si="8"/>
        <v>0</v>
      </c>
      <c r="AG21" s="207">
        <f t="shared" si="8"/>
        <v>0</v>
      </c>
      <c r="AH21" s="207">
        <f t="shared" si="8"/>
        <v>0</v>
      </c>
      <c r="AI21" s="207">
        <f t="shared" si="8"/>
        <v>0</v>
      </c>
      <c r="AJ21" s="207">
        <f t="shared" si="8"/>
        <v>0</v>
      </c>
      <c r="AK21" s="207">
        <f t="shared" si="8"/>
        <v>0</v>
      </c>
      <c r="AL21" s="207">
        <f t="shared" si="8"/>
        <v>0</v>
      </c>
      <c r="AM21" s="207">
        <f t="shared" si="8"/>
        <v>0</v>
      </c>
      <c r="AN21" s="207">
        <f t="shared" si="8"/>
        <v>0</v>
      </c>
      <c r="AO21" s="207">
        <f t="shared" si="8"/>
        <v>0</v>
      </c>
      <c r="AP21" s="207">
        <f t="shared" si="8"/>
        <v>0</v>
      </c>
      <c r="AQ21" s="206">
        <f t="shared" si="8"/>
        <v>0</v>
      </c>
    </row>
    <row r="22" spans="1:44" s="860" customFormat="1">
      <c r="A22" s="714"/>
      <c r="B22" s="1096" t="s">
        <v>1037</v>
      </c>
      <c r="C22" s="1096"/>
      <c r="D22" s="1096"/>
      <c r="E22" s="1096"/>
      <c r="F22" s="1096"/>
    </row>
    <row r="23" spans="1:44" s="860" customFormat="1">
      <c r="A23" s="714"/>
      <c r="B23" s="2" t="s">
        <v>18</v>
      </c>
      <c r="C23" s="2"/>
      <c r="D23" s="2" t="s">
        <v>20</v>
      </c>
      <c r="E23" s="2" t="s">
        <v>21</v>
      </c>
      <c r="F23" s="353" t="s">
        <v>124</v>
      </c>
    </row>
    <row r="24" spans="1:44" s="860" customFormat="1">
      <c r="A24" s="714"/>
      <c r="B24" s="861" t="s">
        <v>1029</v>
      </c>
      <c r="C24" s="862"/>
      <c r="D24" s="858"/>
      <c r="E24" s="11">
        <f>IF(ISERROR(VLOOKUP(C24,DATOS!$E$2:$G$15,3,0)*D24),0,(VLOOKUP(C24,DATOS!$E$2:$G$15,3,0)*D24))</f>
        <v>0</v>
      </c>
      <c r="F24" s="204">
        <f>+D24+E24</f>
        <v>0</v>
      </c>
    </row>
    <row r="25" spans="1:44" s="860" customFormat="1">
      <c r="A25" s="714"/>
      <c r="B25" s="863" t="s">
        <v>1039</v>
      </c>
      <c r="C25" s="864"/>
      <c r="D25" s="858"/>
      <c r="E25" s="11">
        <f>IF(ISERROR(VLOOKUP(C25,DATOS!$E$2:$G$15,3,0)*D25),0,(VLOOKUP(C25,DATOS!$E$2:$G$15,3,0)*D25))</f>
        <v>0</v>
      </c>
      <c r="F25" s="204">
        <f>+D25+E25</f>
        <v>0</v>
      </c>
    </row>
    <row r="26" spans="1:44" s="860" customFormat="1">
      <c r="A26" s="714"/>
      <c r="B26" s="863" t="s">
        <v>1040</v>
      </c>
      <c r="C26" s="864"/>
      <c r="D26" s="858"/>
      <c r="E26" s="11">
        <f>IF(ISERROR(VLOOKUP(C26,DATOS!$E$2:$G$15,3,0)*D26),0,(VLOOKUP(C26,DATOS!$E$2:$G$15,3,0)*D26))</f>
        <v>0</v>
      </c>
      <c r="F26" s="204">
        <f>+D26+E26</f>
        <v>0</v>
      </c>
    </row>
    <row r="27" spans="1:44" s="860" customFormat="1">
      <c r="A27" s="714"/>
      <c r="B27" s="6"/>
      <c r="C27" s="205" t="s">
        <v>1038</v>
      </c>
      <c r="D27" s="206">
        <f>SUM(D24:D26)</f>
        <v>0</v>
      </c>
      <c r="E27" s="143">
        <f>SUM(E24:E26)</f>
        <v>0</v>
      </c>
      <c r="F27" s="206">
        <f>SUM(F24:F26)</f>
        <v>0</v>
      </c>
    </row>
    <row r="28" spans="1:44" s="860" customFormat="1">
      <c r="A28" s="714"/>
      <c r="B28" s="6"/>
      <c r="C28" s="205"/>
      <c r="E28" s="143"/>
    </row>
    <row r="29" spans="1:44" s="860" customFormat="1">
      <c r="A29" s="714"/>
      <c r="B29" s="6"/>
      <c r="C29" s="205" t="s">
        <v>1041</v>
      </c>
      <c r="E29" s="143"/>
      <c r="F29" s="860">
        <f>+F21+F27</f>
        <v>0</v>
      </c>
    </row>
    <row r="30" spans="1:44" ht="19.5" thickBot="1">
      <c r="A30" s="714">
        <v>19</v>
      </c>
      <c r="D30" s="6" t="s">
        <v>44</v>
      </c>
    </row>
    <row r="31" spans="1:44" ht="19.5" thickBot="1">
      <c r="A31" s="714"/>
      <c r="B31" s="1096" t="s">
        <v>64</v>
      </c>
      <c r="C31" s="1096"/>
      <c r="D31" s="1096"/>
      <c r="E31" s="1096"/>
      <c r="F31" s="1096"/>
      <c r="G31" s="1091" t="s">
        <v>128</v>
      </c>
      <c r="H31" s="1092"/>
      <c r="I31" s="1092"/>
      <c r="J31" s="1092"/>
      <c r="K31" s="1092"/>
      <c r="L31" s="1092"/>
      <c r="M31" s="1092"/>
      <c r="N31" s="1092"/>
      <c r="O31" s="1092"/>
      <c r="P31" s="1092"/>
      <c r="Q31" s="1092"/>
      <c r="R31" s="1093"/>
      <c r="S31" s="1094" t="s">
        <v>129</v>
      </c>
      <c r="T31" s="1094"/>
      <c r="U31" s="1094"/>
      <c r="V31" s="1094"/>
      <c r="W31" s="1094"/>
      <c r="X31" s="1094"/>
      <c r="Y31" s="1094"/>
      <c r="Z31" s="1094"/>
      <c r="AA31" s="1094"/>
      <c r="AB31" s="1094"/>
      <c r="AC31" s="1094"/>
      <c r="AD31" s="1095"/>
      <c r="AE31" s="1091" t="s">
        <v>130</v>
      </c>
      <c r="AF31" s="1092"/>
      <c r="AG31" s="1092"/>
      <c r="AH31" s="1092"/>
      <c r="AI31" s="1092"/>
      <c r="AJ31" s="1092"/>
      <c r="AK31" s="1092"/>
      <c r="AL31" s="1092"/>
      <c r="AM31" s="1092"/>
      <c r="AN31" s="1092"/>
      <c r="AO31" s="1092"/>
      <c r="AP31" s="1093"/>
    </row>
    <row r="32" spans="1:44" ht="30.75">
      <c r="A32" s="714">
        <v>20</v>
      </c>
      <c r="B32" s="2" t="s">
        <v>18</v>
      </c>
      <c r="C32" s="1101" t="s">
        <v>1036</v>
      </c>
      <c r="D32" s="1101"/>
      <c r="E32" s="1101"/>
      <c r="F32" s="197" t="s">
        <v>124</v>
      </c>
      <c r="G32" s="198">
        <f>+Cuestionario!$C$13</f>
        <v>46113</v>
      </c>
      <c r="H32" s="198">
        <f t="shared" ref="H32:R32" si="9">EDATE(G32,1)</f>
        <v>46143</v>
      </c>
      <c r="I32" s="198">
        <f t="shared" si="9"/>
        <v>46174</v>
      </c>
      <c r="J32" s="198">
        <f t="shared" si="9"/>
        <v>46204</v>
      </c>
      <c r="K32" s="198">
        <f t="shared" si="9"/>
        <v>46235</v>
      </c>
      <c r="L32" s="198">
        <f t="shared" si="9"/>
        <v>46266</v>
      </c>
      <c r="M32" s="198">
        <f t="shared" si="9"/>
        <v>46296</v>
      </c>
      <c r="N32" s="198">
        <f t="shared" si="9"/>
        <v>46327</v>
      </c>
      <c r="O32" s="198">
        <f t="shared" si="9"/>
        <v>46357</v>
      </c>
      <c r="P32" s="198">
        <f t="shared" si="9"/>
        <v>46388</v>
      </c>
      <c r="Q32" s="198">
        <f t="shared" si="9"/>
        <v>46419</v>
      </c>
      <c r="R32" s="198">
        <f t="shared" si="9"/>
        <v>46447</v>
      </c>
      <c r="S32" s="199">
        <f>+Cuestionario!$C$13</f>
        <v>46113</v>
      </c>
      <c r="T32" s="200">
        <f t="shared" ref="T32:AD32" si="10">EDATE(S32,1)</f>
        <v>46143</v>
      </c>
      <c r="U32" s="200">
        <f t="shared" si="10"/>
        <v>46174</v>
      </c>
      <c r="V32" s="200">
        <f t="shared" si="10"/>
        <v>46204</v>
      </c>
      <c r="W32" s="200">
        <f t="shared" si="10"/>
        <v>46235</v>
      </c>
      <c r="X32" s="200">
        <f t="shared" si="10"/>
        <v>46266</v>
      </c>
      <c r="Y32" s="200">
        <f t="shared" si="10"/>
        <v>46296</v>
      </c>
      <c r="Z32" s="200">
        <f t="shared" si="10"/>
        <v>46327</v>
      </c>
      <c r="AA32" s="200">
        <f t="shared" si="10"/>
        <v>46357</v>
      </c>
      <c r="AB32" s="200">
        <f t="shared" si="10"/>
        <v>46388</v>
      </c>
      <c r="AC32" s="200">
        <f t="shared" si="10"/>
        <v>46419</v>
      </c>
      <c r="AD32" s="201">
        <f t="shared" si="10"/>
        <v>46447</v>
      </c>
      <c r="AE32" s="198">
        <f>+Cuestionario!$C$13</f>
        <v>46113</v>
      </c>
      <c r="AF32" s="198">
        <f t="shared" ref="AF32:AP32" si="11">EDATE(AE32,1)</f>
        <v>46143</v>
      </c>
      <c r="AG32" s="198">
        <f t="shared" si="11"/>
        <v>46174</v>
      </c>
      <c r="AH32" s="198">
        <f t="shared" si="11"/>
        <v>46204</v>
      </c>
      <c r="AI32" s="198">
        <f t="shared" si="11"/>
        <v>46235</v>
      </c>
      <c r="AJ32" s="198">
        <f t="shared" si="11"/>
        <v>46266</v>
      </c>
      <c r="AK32" s="198">
        <f t="shared" si="11"/>
        <v>46296</v>
      </c>
      <c r="AL32" s="198">
        <f t="shared" si="11"/>
        <v>46327</v>
      </c>
      <c r="AM32" s="198">
        <f t="shared" si="11"/>
        <v>46357</v>
      </c>
      <c r="AN32" s="198">
        <f t="shared" si="11"/>
        <v>46388</v>
      </c>
      <c r="AO32" s="198">
        <f t="shared" si="11"/>
        <v>46419</v>
      </c>
      <c r="AP32" s="198">
        <f t="shared" si="11"/>
        <v>46447</v>
      </c>
      <c r="AQ32" s="202" t="s">
        <v>204</v>
      </c>
      <c r="AR32" s="202" t="s">
        <v>327</v>
      </c>
    </row>
    <row r="33" spans="1:48">
      <c r="A33" s="714">
        <v>21</v>
      </c>
      <c r="B33" s="11" t="s">
        <v>1058</v>
      </c>
      <c r="C33" s="859" t="s">
        <v>38</v>
      </c>
      <c r="D33" s="859"/>
      <c r="E33" s="859"/>
      <c r="F33" s="11"/>
      <c r="G33" s="204">
        <f>+F33</f>
        <v>0</v>
      </c>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204">
        <f>SUM(G33:AP33)</f>
        <v>0</v>
      </c>
      <c r="AR33" s="18">
        <f t="shared" ref="AR33:AR39" si="12">+AQ33-G33</f>
        <v>0</v>
      </c>
    </row>
    <row r="34" spans="1:48">
      <c r="A34" s="714">
        <v>22</v>
      </c>
      <c r="B34" s="11" t="s">
        <v>1006</v>
      </c>
      <c r="C34" s="859" t="s">
        <v>36</v>
      </c>
      <c r="D34" s="859"/>
      <c r="E34" s="859"/>
      <c r="F34" s="11"/>
      <c r="G34" s="204">
        <f>+F34</f>
        <v>0</v>
      </c>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204">
        <f t="shared" ref="AQ34:AQ39" si="13">SUM(G34:AP34)</f>
        <v>0</v>
      </c>
      <c r="AR34" s="18">
        <f t="shared" si="12"/>
        <v>0</v>
      </c>
      <c r="AU34" s="6" t="s">
        <v>44</v>
      </c>
    </row>
    <row r="35" spans="1:48">
      <c r="A35" s="714">
        <v>23</v>
      </c>
      <c r="B35" s="11" t="s">
        <v>1007</v>
      </c>
      <c r="C35" s="859" t="s">
        <v>63</v>
      </c>
      <c r="D35" s="859"/>
      <c r="E35" s="859"/>
      <c r="F35" s="11"/>
      <c r="G35" s="204">
        <f t="shared" ref="G35:G45" si="14">+F35</f>
        <v>0</v>
      </c>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204">
        <f t="shared" si="13"/>
        <v>0</v>
      </c>
      <c r="AR35" s="18">
        <f t="shared" si="12"/>
        <v>0</v>
      </c>
    </row>
    <row r="36" spans="1:48">
      <c r="A36" s="714">
        <v>24</v>
      </c>
      <c r="B36" s="11" t="s">
        <v>1008</v>
      </c>
      <c r="C36" s="859" t="s">
        <v>39</v>
      </c>
      <c r="D36" s="859"/>
      <c r="E36" s="859"/>
      <c r="F36" s="11"/>
      <c r="G36" s="204">
        <f t="shared" si="14"/>
        <v>0</v>
      </c>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204">
        <f t="shared" si="13"/>
        <v>0</v>
      </c>
      <c r="AR36" s="18">
        <f t="shared" si="12"/>
        <v>0</v>
      </c>
    </row>
    <row r="37" spans="1:48">
      <c r="A37" s="714">
        <v>25</v>
      </c>
      <c r="B37" s="11" t="s">
        <v>972</v>
      </c>
      <c r="C37" s="859" t="s">
        <v>4</v>
      </c>
      <c r="D37" s="859"/>
      <c r="E37" s="859"/>
      <c r="F37" s="11"/>
      <c r="G37" s="204">
        <f t="shared" si="14"/>
        <v>0</v>
      </c>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204">
        <f t="shared" si="13"/>
        <v>0</v>
      </c>
      <c r="AR37" s="18">
        <f t="shared" si="12"/>
        <v>0</v>
      </c>
    </row>
    <row r="38" spans="1:48">
      <c r="A38" s="714">
        <v>26</v>
      </c>
      <c r="B38" s="11"/>
      <c r="C38" s="1097"/>
      <c r="D38" s="1098"/>
      <c r="E38" s="1099"/>
      <c r="F38" s="11"/>
      <c r="G38" s="204">
        <f t="shared" si="14"/>
        <v>0</v>
      </c>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204">
        <f t="shared" si="13"/>
        <v>0</v>
      </c>
      <c r="AR38" s="18">
        <f t="shared" si="12"/>
        <v>0</v>
      </c>
    </row>
    <row r="39" spans="1:48">
      <c r="A39" s="714">
        <v>27</v>
      </c>
      <c r="B39" s="11"/>
      <c r="C39" s="1097"/>
      <c r="D39" s="1098"/>
      <c r="E39" s="1099"/>
      <c r="F39" s="11"/>
      <c r="G39" s="204">
        <f t="shared" si="14"/>
        <v>0</v>
      </c>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204">
        <f t="shared" si="13"/>
        <v>0</v>
      </c>
      <c r="AR39" s="18">
        <f t="shared" si="12"/>
        <v>0</v>
      </c>
    </row>
    <row r="40" spans="1:48" hidden="1" outlineLevel="1">
      <c r="A40" s="714">
        <v>28</v>
      </c>
      <c r="B40" s="11"/>
      <c r="C40" s="1097"/>
      <c r="D40" s="1098"/>
      <c r="E40" s="1099"/>
      <c r="F40" s="124"/>
      <c r="G40" s="204">
        <f t="shared" si="14"/>
        <v>0</v>
      </c>
      <c r="H40" s="124"/>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204">
        <f t="shared" ref="AQ40:AQ45" si="15">SUM(G40:AP40)</f>
        <v>0</v>
      </c>
      <c r="AR40" s="18">
        <f t="shared" ref="AR40:AR45" si="16">+AQ40-G40</f>
        <v>0</v>
      </c>
    </row>
    <row r="41" spans="1:48" hidden="1" outlineLevel="1">
      <c r="A41" s="714">
        <v>29</v>
      </c>
      <c r="B41" s="11"/>
      <c r="C41" s="1097"/>
      <c r="D41" s="1098"/>
      <c r="E41" s="1099"/>
      <c r="F41" s="11"/>
      <c r="G41" s="204">
        <f t="shared" si="14"/>
        <v>0</v>
      </c>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204">
        <f t="shared" si="15"/>
        <v>0</v>
      </c>
      <c r="AR41" s="18">
        <f t="shared" si="16"/>
        <v>0</v>
      </c>
      <c r="AV41" s="6" t="s">
        <v>44</v>
      </c>
    </row>
    <row r="42" spans="1:48" hidden="1" outlineLevel="1">
      <c r="A42" s="714">
        <v>30</v>
      </c>
      <c r="B42" s="11"/>
      <c r="C42" s="1097"/>
      <c r="D42" s="1098"/>
      <c r="E42" s="1099"/>
      <c r="F42" s="11"/>
      <c r="G42" s="204">
        <f t="shared" si="14"/>
        <v>0</v>
      </c>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204">
        <f t="shared" si="15"/>
        <v>0</v>
      </c>
      <c r="AR42" s="18">
        <f t="shared" si="16"/>
        <v>0</v>
      </c>
    </row>
    <row r="43" spans="1:48" hidden="1" outlineLevel="1">
      <c r="A43" s="714">
        <v>31</v>
      </c>
      <c r="B43" s="11"/>
      <c r="C43" s="1097"/>
      <c r="D43" s="1098"/>
      <c r="E43" s="1099"/>
      <c r="F43" s="11"/>
      <c r="G43" s="204">
        <f t="shared" si="14"/>
        <v>0</v>
      </c>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204">
        <f t="shared" si="15"/>
        <v>0</v>
      </c>
      <c r="AR43" s="18">
        <f t="shared" si="16"/>
        <v>0</v>
      </c>
    </row>
    <row r="44" spans="1:48" hidden="1" outlineLevel="1">
      <c r="A44" s="714">
        <v>32</v>
      </c>
      <c r="B44" s="11"/>
      <c r="C44" s="1097"/>
      <c r="D44" s="1098"/>
      <c r="E44" s="1099"/>
      <c r="F44" s="11"/>
      <c r="G44" s="204">
        <f t="shared" si="14"/>
        <v>0</v>
      </c>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204">
        <f t="shared" si="15"/>
        <v>0</v>
      </c>
      <c r="AR44" s="18">
        <f t="shared" si="16"/>
        <v>0</v>
      </c>
    </row>
    <row r="45" spans="1:48" hidden="1" outlineLevel="1">
      <c r="A45" s="714">
        <v>33</v>
      </c>
      <c r="B45" s="11"/>
      <c r="C45" s="1097"/>
      <c r="D45" s="1098"/>
      <c r="E45" s="1099"/>
      <c r="F45" s="11"/>
      <c r="G45" s="204">
        <f t="shared" si="14"/>
        <v>0</v>
      </c>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204">
        <f t="shared" si="15"/>
        <v>0</v>
      </c>
      <c r="AR45" s="18">
        <f t="shared" si="16"/>
        <v>0</v>
      </c>
    </row>
    <row r="46" spans="1:48" collapsed="1">
      <c r="A46" s="714">
        <v>34</v>
      </c>
      <c r="C46" s="205" t="s">
        <v>3</v>
      </c>
      <c r="F46" s="206">
        <f>SUM(F33:F45)</f>
        <v>0</v>
      </c>
      <c r="G46" s="207">
        <f t="shared" ref="G46:AP46" si="17">SUM(G33:G45)</f>
        <v>0</v>
      </c>
      <c r="H46" s="207">
        <f>SUM(H33:H45)</f>
        <v>0</v>
      </c>
      <c r="I46" s="207">
        <f t="shared" si="17"/>
        <v>0</v>
      </c>
      <c r="J46" s="207">
        <f t="shared" si="17"/>
        <v>0</v>
      </c>
      <c r="K46" s="207">
        <f t="shared" si="17"/>
        <v>0</v>
      </c>
      <c r="L46" s="207">
        <f t="shared" si="17"/>
        <v>0</v>
      </c>
      <c r="M46" s="207">
        <f t="shared" si="17"/>
        <v>0</v>
      </c>
      <c r="N46" s="207">
        <f t="shared" si="17"/>
        <v>0</v>
      </c>
      <c r="O46" s="207">
        <f t="shared" si="17"/>
        <v>0</v>
      </c>
      <c r="P46" s="207">
        <f t="shared" si="17"/>
        <v>0</v>
      </c>
      <c r="Q46" s="207">
        <f t="shared" si="17"/>
        <v>0</v>
      </c>
      <c r="R46" s="207">
        <f t="shared" si="17"/>
        <v>0</v>
      </c>
      <c r="S46" s="207">
        <f t="shared" si="17"/>
        <v>0</v>
      </c>
      <c r="T46" s="207">
        <f t="shared" si="17"/>
        <v>0</v>
      </c>
      <c r="U46" s="207">
        <f t="shared" si="17"/>
        <v>0</v>
      </c>
      <c r="V46" s="207">
        <f t="shared" si="17"/>
        <v>0</v>
      </c>
      <c r="W46" s="207">
        <f t="shared" si="17"/>
        <v>0</v>
      </c>
      <c r="X46" s="207">
        <f t="shared" si="17"/>
        <v>0</v>
      </c>
      <c r="Y46" s="207">
        <f t="shared" si="17"/>
        <v>0</v>
      </c>
      <c r="Z46" s="207">
        <f t="shared" si="17"/>
        <v>0</v>
      </c>
      <c r="AA46" s="207">
        <f t="shared" si="17"/>
        <v>0</v>
      </c>
      <c r="AB46" s="207">
        <f t="shared" si="17"/>
        <v>0</v>
      </c>
      <c r="AC46" s="207">
        <f t="shared" si="17"/>
        <v>0</v>
      </c>
      <c r="AD46" s="207">
        <f t="shared" si="17"/>
        <v>0</v>
      </c>
      <c r="AE46" s="207">
        <f t="shared" si="17"/>
        <v>0</v>
      </c>
      <c r="AF46" s="207">
        <f t="shared" si="17"/>
        <v>0</v>
      </c>
      <c r="AG46" s="207">
        <f t="shared" si="17"/>
        <v>0</v>
      </c>
      <c r="AH46" s="207">
        <f t="shared" si="17"/>
        <v>0</v>
      </c>
      <c r="AI46" s="207">
        <f t="shared" si="17"/>
        <v>0</v>
      </c>
      <c r="AJ46" s="207">
        <f t="shared" si="17"/>
        <v>0</v>
      </c>
      <c r="AK46" s="207">
        <f t="shared" si="17"/>
        <v>0</v>
      </c>
      <c r="AL46" s="207">
        <f t="shared" si="17"/>
        <v>0</v>
      </c>
      <c r="AM46" s="207">
        <f t="shared" si="17"/>
        <v>0</v>
      </c>
      <c r="AN46" s="207">
        <f t="shared" si="17"/>
        <v>0</v>
      </c>
      <c r="AO46" s="207">
        <f t="shared" si="17"/>
        <v>0</v>
      </c>
      <c r="AP46" s="207">
        <f t="shared" si="17"/>
        <v>0</v>
      </c>
      <c r="AQ46" s="206">
        <f>SUM(AQ33:AQ39)</f>
        <v>0</v>
      </c>
      <c r="AR46" s="206">
        <f>SUM(AR33:AR39)</f>
        <v>0</v>
      </c>
    </row>
    <row r="48" spans="1:48">
      <c r="B48" s="1096" t="s">
        <v>43</v>
      </c>
      <c r="C48" s="1096"/>
      <c r="D48" s="1096"/>
      <c r="E48" s="1096"/>
      <c r="F48" s="18">
        <f>+F46-F21</f>
        <v>0</v>
      </c>
    </row>
    <row r="51" spans="2:45" ht="23.25">
      <c r="B51" s="1103" t="s">
        <v>63</v>
      </c>
      <c r="C51" s="1103"/>
      <c r="E51" s="1103" t="s">
        <v>325</v>
      </c>
      <c r="F51" s="1103"/>
      <c r="AS51" s="6" t="s">
        <v>44</v>
      </c>
    </row>
    <row r="52" spans="2:45" ht="5.25" customHeight="1"/>
    <row r="53" spans="2:45">
      <c r="B53" s="6" t="s">
        <v>19</v>
      </c>
      <c r="C53" s="18">
        <f ca="1">SUMIF($C$33:$F$45,"Préstamo",$F$33:$F$45)+Seguimiento!G35+Seguimiento!G37</f>
        <v>0</v>
      </c>
      <c r="E53" s="6" t="s">
        <v>19</v>
      </c>
      <c r="F53" s="18">
        <f ca="1">SUMIF($C$33:$F$45,"Préstamo",$AR$33:$AR$45)</f>
        <v>0</v>
      </c>
    </row>
    <row r="54" spans="2:45">
      <c r="B54" s="6" t="s">
        <v>41</v>
      </c>
      <c r="C54" s="94">
        <v>6.9000000000000006E-2</v>
      </c>
      <c r="E54" s="6" t="s">
        <v>41</v>
      </c>
      <c r="F54" s="94">
        <v>0.06</v>
      </c>
    </row>
    <row r="55" spans="2:45">
      <c r="B55" s="6" t="s">
        <v>45</v>
      </c>
      <c r="C55" s="541">
        <v>4.5</v>
      </c>
      <c r="E55" s="6" t="s">
        <v>45</v>
      </c>
      <c r="F55" s="11">
        <v>4</v>
      </c>
    </row>
    <row r="56" spans="2:45">
      <c r="B56" s="6" t="s">
        <v>46</v>
      </c>
      <c r="C56" s="541">
        <v>0.5</v>
      </c>
      <c r="E56" s="6" t="s">
        <v>46</v>
      </c>
      <c r="F56" s="11"/>
    </row>
    <row r="57" spans="2:45">
      <c r="B57" s="6" t="s">
        <v>439</v>
      </c>
      <c r="C57" s="11">
        <v>0</v>
      </c>
      <c r="E57" s="6" t="s">
        <v>440</v>
      </c>
      <c r="F57" s="11"/>
    </row>
    <row r="58" spans="2:45">
      <c r="B58" s="6" t="s">
        <v>42</v>
      </c>
      <c r="C58" s="18">
        <f ca="1">+'Tabla préstamo inicial'!C8</f>
        <v>0</v>
      </c>
      <c r="E58" s="6" t="s">
        <v>441</v>
      </c>
      <c r="F58" s="18">
        <f ca="1">+'Total préstamo post'!C8</f>
        <v>0</v>
      </c>
    </row>
    <row r="59" spans="2:45">
      <c r="B59" s="6" t="s">
        <v>326</v>
      </c>
      <c r="C59" s="244">
        <f>+C55+C56</f>
        <v>5</v>
      </c>
      <c r="D59" s="286"/>
      <c r="E59" s="6" t="s">
        <v>442</v>
      </c>
      <c r="F59" s="244">
        <f>+F55+F56</f>
        <v>4</v>
      </c>
    </row>
    <row r="60" spans="2:45">
      <c r="E60" s="6" t="s">
        <v>443</v>
      </c>
      <c r="F60" s="11">
        <v>9</v>
      </c>
    </row>
    <row r="62" spans="2:45" ht="78" customHeight="1">
      <c r="B62" s="264" t="s">
        <v>329</v>
      </c>
      <c r="C62" s="1102"/>
      <c r="D62" s="1001"/>
      <c r="E62" s="1001"/>
      <c r="F62" s="1001"/>
    </row>
  </sheetData>
  <sheetProtection sheet="1" formatCells="0" formatColumns="0" formatRows="0"/>
  <mergeCells count="22">
    <mergeCell ref="C62:F62"/>
    <mergeCell ref="B48:E48"/>
    <mergeCell ref="C40:E40"/>
    <mergeCell ref="C44:E44"/>
    <mergeCell ref="C45:E45"/>
    <mergeCell ref="C41:E41"/>
    <mergeCell ref="E51:F51"/>
    <mergeCell ref="C42:E42"/>
    <mergeCell ref="C43:E43"/>
    <mergeCell ref="B51:C51"/>
    <mergeCell ref="C38:E38"/>
    <mergeCell ref="C39:E39"/>
    <mergeCell ref="B31:F31"/>
    <mergeCell ref="G2:R2"/>
    <mergeCell ref="S2:AD2"/>
    <mergeCell ref="C32:E32"/>
    <mergeCell ref="AE2:AP2"/>
    <mergeCell ref="G31:R31"/>
    <mergeCell ref="S31:AD31"/>
    <mergeCell ref="AE31:AP31"/>
    <mergeCell ref="B2:F2"/>
    <mergeCell ref="B22:F22"/>
  </mergeCells>
  <dataValidations count="2">
    <dataValidation type="decimal" operator="greaterThanOrEqual" allowBlank="1" showInputMessage="1" showErrorMessage="1" sqref="C57 F57 F60" xr:uid="{00000000-0002-0000-0300-000000000000}">
      <formula1>0</formula1>
    </dataValidation>
    <dataValidation type="decimal" operator="notEqual" allowBlank="1" showInputMessage="1" showErrorMessage="1" sqref="D4:D20 F33:F45 D24:D26" xr:uid="{00000000-0002-0000-0300-000001000000}">
      <formula1>0.001</formula1>
    </dataValidation>
  </dataValidations>
  <hyperlinks>
    <hyperlink ref="B51:C51" location="'Tabla préstamo inicial'!A1" display="Préstamo" xr:uid="{00000000-0004-0000-0300-000000000000}"/>
    <hyperlink ref="E51:F51" location="'Total préstamo post'!A1" display="Préstamo posterior" xr:uid="{00000000-0004-0000-0300-000001000000}"/>
  </hyperlinks>
  <pageMargins left="0.70866141732283472" right="0.70866141732283472" top="0.74803149606299213" bottom="0.74803149606299213" header="0.31496062992125984" footer="0.31496062992125984"/>
  <pageSetup paperSize="9" scale="4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DATOS!$E$2:$E$17</xm:f>
          </x14:formula1>
          <xm:sqref>C14:C19</xm:sqref>
        </x14:dataValidation>
        <x14:dataValidation type="list" allowBlank="1" showInputMessage="1" showErrorMessage="1" xr:uid="{331EEFB6-297E-4C82-BEF6-70F09CF58D60}">
          <x14:formula1>
            <xm:f>DATOS!$I$2:$I$11</xm:f>
          </x14:formula1>
          <xm:sqref>C38:E45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tabColor theme="4" tint="0.59999389629810485"/>
  </sheetPr>
  <dimension ref="A1:X63"/>
  <sheetViews>
    <sheetView zoomScaleNormal="100" workbookViewId="0">
      <selection activeCell="S59" sqref="S59"/>
    </sheetView>
  </sheetViews>
  <sheetFormatPr baseColWidth="10" defaultColWidth="11.42578125" defaultRowHeight="15" outlineLevelRow="1" outlineLevelCol="1"/>
  <cols>
    <col min="1" max="1" width="7.85546875" style="5" customWidth="1"/>
    <col min="2" max="2" width="42.85546875" style="5" customWidth="1"/>
    <col min="3" max="3" width="14.7109375" style="5" customWidth="1"/>
    <col min="4" max="4" width="7.85546875" style="5" bestFit="1" customWidth="1"/>
    <col min="5" max="5" width="9.42578125" style="5" bestFit="1" customWidth="1"/>
    <col min="6" max="6" width="9.7109375" style="5" bestFit="1" customWidth="1"/>
    <col min="7" max="7" width="11.140625" style="5" customWidth="1"/>
    <col min="8" max="8" width="7.7109375" style="5" bestFit="1" customWidth="1"/>
    <col min="9" max="9" width="11.5703125" style="5" bestFit="1" customWidth="1"/>
    <col min="10" max="10" width="10.42578125" style="5" customWidth="1"/>
    <col min="11" max="11" width="10" style="5" hidden="1" customWidth="1" outlineLevel="1"/>
    <col min="12" max="12" width="10" style="5" customWidth="1" collapsed="1"/>
    <col min="13" max="14" width="10" style="5" customWidth="1"/>
    <col min="15" max="17" width="10" style="5" hidden="1" customWidth="1" outlineLevel="1"/>
    <col min="18" max="18" width="9.140625" style="5" hidden="1" customWidth="1" outlineLevel="1"/>
    <col min="19" max="19" width="10.42578125" style="5" customWidth="1" collapsed="1"/>
    <col min="20" max="20" width="10.85546875" style="5" customWidth="1"/>
    <col min="21" max="21" width="11.42578125" style="5"/>
    <col min="22" max="22" width="11.42578125" style="33"/>
    <col min="23" max="23" width="0" style="7" hidden="1" customWidth="1"/>
    <col min="24" max="24" width="0" style="5" hidden="1" customWidth="1"/>
    <col min="25" max="16384" width="11.42578125" style="5"/>
  </cols>
  <sheetData>
    <row r="1" spans="1:24" ht="15.75" thickBot="1">
      <c r="A1" s="96"/>
      <c r="B1" s="191" t="s">
        <v>231</v>
      </c>
      <c r="C1" s="192">
        <f>+Ventas!F1</f>
        <v>0</v>
      </c>
      <c r="D1" s="193" t="s">
        <v>232</v>
      </c>
      <c r="E1" s="192">
        <f ca="1">+Menú!G5</f>
        <v>0</v>
      </c>
      <c r="F1" s="191" t="s">
        <v>233</v>
      </c>
      <c r="G1" s="511" t="str">
        <f>+Resultados!D8</f>
        <v/>
      </c>
      <c r="H1" s="195" t="s">
        <v>234</v>
      </c>
      <c r="I1" s="196">
        <f ca="1">IF(ISERROR(+Resultados!$C$27),0,(+Resultados!$C$27))</f>
        <v>0</v>
      </c>
      <c r="L1" s="5" t="s">
        <v>44</v>
      </c>
    </row>
    <row r="2" spans="1:24" s="13" customFormat="1" ht="16.5" thickBot="1">
      <c r="B2" s="99"/>
      <c r="H2" s="193" t="s">
        <v>235</v>
      </c>
      <c r="I2" s="192">
        <f ca="1">MIN('Tesorería mensual'!$C$47:$N$47)</f>
        <v>0</v>
      </c>
      <c r="O2" s="13" t="s">
        <v>44</v>
      </c>
      <c r="V2" s="291"/>
      <c r="W2" s="15"/>
    </row>
    <row r="3" spans="1:24" s="291" customFormat="1" ht="16.5" customHeight="1" thickBot="1">
      <c r="B3" s="294" t="s">
        <v>111</v>
      </c>
      <c r="C3" s="291" t="str">
        <f>IF(Cuestionario!$C$113="SI"," Activitat amb Recàrreg d'equivalència, indicar preus de venda i compra amb IVA, i no indicar % IVA","")</f>
        <v/>
      </c>
      <c r="D3" s="292"/>
      <c r="E3" s="293"/>
      <c r="F3" s="292"/>
      <c r="G3" s="293"/>
      <c r="W3" s="416"/>
    </row>
    <row r="4" spans="1:24" ht="19.5" thickBot="1">
      <c r="B4" s="1104" t="s">
        <v>66</v>
      </c>
      <c r="C4" s="1105"/>
      <c r="D4" s="1105"/>
      <c r="E4" s="1106"/>
      <c r="F4" s="1104" t="s">
        <v>463</v>
      </c>
      <c r="G4" s="1105"/>
      <c r="H4" s="1105"/>
      <c r="I4" s="1105"/>
      <c r="J4" s="1105"/>
      <c r="K4" s="1105"/>
      <c r="L4" s="1105"/>
      <c r="M4" s="1105"/>
      <c r="N4" s="1105"/>
      <c r="O4" s="1105"/>
      <c r="P4" s="1105"/>
      <c r="Q4" s="1105"/>
      <c r="R4" s="1105"/>
      <c r="S4" s="1106"/>
      <c r="T4" s="1104" t="s">
        <v>68</v>
      </c>
      <c r="U4" s="1106"/>
      <c r="V4" s="32"/>
    </row>
    <row r="5" spans="1:24" ht="69" customHeight="1">
      <c r="B5" s="375" t="s">
        <v>1064</v>
      </c>
      <c r="C5" s="335" t="str">
        <f>IF(AND(Cuestionario!C113="si",Cuestionario!I5="Empresario Individual"),"Total Precio venta IVA incluido","Precio venta unitario sin IVA")</f>
        <v>Precio venta unitario sin IVA</v>
      </c>
      <c r="D5" s="335" t="str">
        <f>IF($C$5="Precio venta unitario sin IVA","%IVA Venta","")</f>
        <v>%IVA Venta</v>
      </c>
      <c r="E5" s="336" t="s">
        <v>71</v>
      </c>
      <c r="F5" s="337" t="str">
        <f>IF(Cuestionario!$C$113="SI","Coste de venta IVA incluido","Coste de compra sin IVA")</f>
        <v>Coste de compra sin IVA</v>
      </c>
      <c r="G5" s="335" t="str">
        <f>IF($C$5="Precio venta unitario sin IVA","%IVA Compra","")</f>
        <v>%IVA Compra</v>
      </c>
      <c r="H5" s="335" t="s">
        <v>89</v>
      </c>
      <c r="I5" s="335" t="s">
        <v>448</v>
      </c>
      <c r="J5" s="335" t="s">
        <v>88</v>
      </c>
      <c r="K5" s="335" t="s">
        <v>90</v>
      </c>
      <c r="L5" s="356"/>
      <c r="M5" s="356"/>
      <c r="N5" s="356"/>
      <c r="O5" s="338" t="s">
        <v>449</v>
      </c>
      <c r="P5" s="338" t="s">
        <v>450</v>
      </c>
      <c r="Q5" s="338" t="s">
        <v>451</v>
      </c>
      <c r="R5" s="338" t="s">
        <v>452</v>
      </c>
      <c r="S5" s="336" t="str">
        <f>IF(Cuestionario!$C$113="SI","","% IVA Gastos variables")</f>
        <v>% IVA Gastos variables</v>
      </c>
      <c r="T5" s="446" t="s">
        <v>69</v>
      </c>
      <c r="U5" s="447" t="s">
        <v>70</v>
      </c>
      <c r="V5" s="441" t="s">
        <v>567</v>
      </c>
      <c r="W5" s="417" t="s">
        <v>568</v>
      </c>
      <c r="X5" s="417" t="s">
        <v>569</v>
      </c>
    </row>
    <row r="6" spans="1:24" s="13" customFormat="1" ht="15.75">
      <c r="B6" s="448"/>
      <c r="C6" s="299"/>
      <c r="D6" s="297"/>
      <c r="E6" s="331"/>
      <c r="F6" s="321"/>
      <c r="G6" s="297"/>
      <c r="H6" s="300">
        <f t="shared" ref="H6:H20" si="0">IF(ISERROR(+F6/C6),0,(+F6/C6))</f>
        <v>0</v>
      </c>
      <c r="I6" s="298"/>
      <c r="J6" s="302">
        <f t="shared" ref="J6:J20" si="1">SUM(L6:R6)</f>
        <v>0</v>
      </c>
      <c r="K6" s="304">
        <f t="shared" ref="K6:K20" si="2">IF(ISERROR(+J6/C6),0,(+J6/C6))</f>
        <v>0</v>
      </c>
      <c r="L6" s="334"/>
      <c r="M6" s="334"/>
      <c r="N6" s="334"/>
      <c r="O6" s="334"/>
      <c r="P6" s="334"/>
      <c r="Q6" s="334"/>
      <c r="R6" s="334"/>
      <c r="S6" s="316">
        <f t="shared" ref="S6:S20" si="3">+D6</f>
        <v>0</v>
      </c>
      <c r="T6" s="315">
        <f t="shared" ref="T6:T20" si="4">+C6-F6-J6</f>
        <v>0</v>
      </c>
      <c r="U6" s="316">
        <f>IF(ISERROR(+T6/C6),0,(+T6/C6))</f>
        <v>0</v>
      </c>
      <c r="V6" s="415" t="str">
        <f>+'Resultado x Actividad'!C$3</f>
        <v/>
      </c>
      <c r="W6" s="15" t="str">
        <f>IF(ISERROR(+E6*V6),"",(+E6*V6))</f>
        <v/>
      </c>
      <c r="X6" s="13">
        <f>IF(ISERROR(+I6*V6),0,(I6*V6))</f>
        <v>0</v>
      </c>
    </row>
    <row r="7" spans="1:24" s="13" customFormat="1" ht="15.75">
      <c r="B7" s="330"/>
      <c r="C7" s="299"/>
      <c r="D7" s="297"/>
      <c r="E7" s="331"/>
      <c r="F7" s="321"/>
      <c r="G7" s="297"/>
      <c r="H7" s="301">
        <f t="shared" si="0"/>
        <v>0</v>
      </c>
      <c r="I7" s="298"/>
      <c r="J7" s="303">
        <f t="shared" si="1"/>
        <v>0</v>
      </c>
      <c r="K7" s="305">
        <f t="shared" si="2"/>
        <v>0</v>
      </c>
      <c r="L7" s="334"/>
      <c r="M7" s="299"/>
      <c r="N7" s="299"/>
      <c r="O7" s="299"/>
      <c r="P7" s="299"/>
      <c r="Q7" s="299"/>
      <c r="R7" s="299"/>
      <c r="S7" s="318">
        <f t="shared" si="3"/>
        <v>0</v>
      </c>
      <c r="T7" s="317">
        <f t="shared" si="4"/>
        <v>0</v>
      </c>
      <c r="U7" s="318">
        <f>IF(ISERROR(+T7/C7),0,(+T7/C7))</f>
        <v>0</v>
      </c>
      <c r="V7" s="415" t="str">
        <f>+'Resultado x Actividad'!D$3</f>
        <v/>
      </c>
      <c r="W7" s="15" t="str">
        <f t="shared" ref="W7:W20" si="5">IF(ISERROR(+E7*V7),"",(+E7*V7))</f>
        <v/>
      </c>
      <c r="X7" s="13">
        <f t="shared" ref="X7:X20" si="6">IF(ISERROR(+I7*V7),0,(I7*V7))</f>
        <v>0</v>
      </c>
    </row>
    <row r="8" spans="1:24" s="13" customFormat="1" ht="15.75">
      <c r="B8" s="330"/>
      <c r="C8" s="299"/>
      <c r="D8" s="297"/>
      <c r="E8" s="331"/>
      <c r="F8" s="321"/>
      <c r="G8" s="297"/>
      <c r="H8" s="301">
        <f t="shared" si="0"/>
        <v>0</v>
      </c>
      <c r="I8" s="298"/>
      <c r="J8" s="303">
        <f t="shared" si="1"/>
        <v>0</v>
      </c>
      <c r="K8" s="305">
        <f t="shared" si="2"/>
        <v>0</v>
      </c>
      <c r="L8" s="334"/>
      <c r="M8" s="299"/>
      <c r="N8" s="299"/>
      <c r="O8" s="299"/>
      <c r="P8" s="299"/>
      <c r="Q8" s="299"/>
      <c r="R8" s="299"/>
      <c r="S8" s="318">
        <f t="shared" si="3"/>
        <v>0</v>
      </c>
      <c r="T8" s="317">
        <f t="shared" si="4"/>
        <v>0</v>
      </c>
      <c r="U8" s="318">
        <f t="shared" ref="U8:U20" si="7">IF(ISERROR(+T8/C8),0,(+T8/C8))</f>
        <v>0</v>
      </c>
      <c r="V8" s="415" t="str">
        <f>+'Resultado x Actividad'!E$3</f>
        <v/>
      </c>
      <c r="W8" s="15" t="str">
        <f t="shared" si="5"/>
        <v/>
      </c>
      <c r="X8" s="13">
        <f t="shared" si="6"/>
        <v>0</v>
      </c>
    </row>
    <row r="9" spans="1:24" s="13" customFormat="1" ht="15.75">
      <c r="B9" s="330"/>
      <c r="C9" s="299"/>
      <c r="D9" s="297"/>
      <c r="E9" s="331"/>
      <c r="F9" s="321"/>
      <c r="G9" s="297"/>
      <c r="H9" s="301">
        <f t="shared" si="0"/>
        <v>0</v>
      </c>
      <c r="I9" s="298"/>
      <c r="J9" s="303">
        <f t="shared" si="1"/>
        <v>0</v>
      </c>
      <c r="K9" s="305">
        <f t="shared" si="2"/>
        <v>0</v>
      </c>
      <c r="L9" s="299"/>
      <c r="M9" s="299"/>
      <c r="N9" s="299"/>
      <c r="O9" s="299"/>
      <c r="P9" s="299"/>
      <c r="Q9" s="299"/>
      <c r="R9" s="299"/>
      <c r="S9" s="318">
        <f t="shared" si="3"/>
        <v>0</v>
      </c>
      <c r="T9" s="317">
        <f t="shared" si="4"/>
        <v>0</v>
      </c>
      <c r="U9" s="318">
        <f t="shared" si="7"/>
        <v>0</v>
      </c>
      <c r="V9" s="415" t="str">
        <f>+'Resultado x Actividad'!F$3</f>
        <v/>
      </c>
      <c r="W9" s="15" t="str">
        <f t="shared" si="5"/>
        <v/>
      </c>
      <c r="X9" s="13">
        <f t="shared" si="6"/>
        <v>0</v>
      </c>
    </row>
    <row r="10" spans="1:24" s="13" customFormat="1" ht="15.75">
      <c r="B10" s="330"/>
      <c r="C10" s="299"/>
      <c r="D10" s="297"/>
      <c r="E10" s="409"/>
      <c r="F10" s="321"/>
      <c r="G10" s="408"/>
      <c r="H10" s="410">
        <f t="shared" si="0"/>
        <v>0</v>
      </c>
      <c r="I10" s="298"/>
      <c r="J10" s="411">
        <f t="shared" si="1"/>
        <v>0</v>
      </c>
      <c r="K10" s="412">
        <f t="shared" si="2"/>
        <v>0</v>
      </c>
      <c r="L10" s="407"/>
      <c r="M10" s="407"/>
      <c r="N10" s="407"/>
      <c r="O10" s="407"/>
      <c r="P10" s="407"/>
      <c r="Q10" s="407"/>
      <c r="R10" s="407"/>
      <c r="S10" s="413">
        <f t="shared" si="3"/>
        <v>0</v>
      </c>
      <c r="T10" s="414">
        <f t="shared" si="4"/>
        <v>0</v>
      </c>
      <c r="U10" s="318">
        <f t="shared" si="7"/>
        <v>0</v>
      </c>
      <c r="V10" s="415" t="str">
        <f>+'Resultado x Actividad'!G$3</f>
        <v/>
      </c>
      <c r="W10" s="15" t="str">
        <f t="shared" si="5"/>
        <v/>
      </c>
      <c r="X10" s="13">
        <f t="shared" si="6"/>
        <v>0</v>
      </c>
    </row>
    <row r="11" spans="1:24" s="13" customFormat="1" ht="15.75" hidden="1" outlineLevel="1">
      <c r="B11" s="330"/>
      <c r="C11" s="299"/>
      <c r="D11" s="297"/>
      <c r="E11" s="331"/>
      <c r="F11" s="321"/>
      <c r="G11" s="297"/>
      <c r="H11" s="301">
        <f t="shared" si="0"/>
        <v>0</v>
      </c>
      <c r="I11" s="298"/>
      <c r="J11" s="303">
        <f t="shared" si="1"/>
        <v>0</v>
      </c>
      <c r="K11" s="305">
        <f t="shared" si="2"/>
        <v>0</v>
      </c>
      <c r="L11" s="299"/>
      <c r="M11" s="299"/>
      <c r="N11" s="299"/>
      <c r="O11" s="299"/>
      <c r="P11" s="299"/>
      <c r="Q11" s="299"/>
      <c r="R11" s="299"/>
      <c r="S11" s="318">
        <f t="shared" si="3"/>
        <v>0</v>
      </c>
      <c r="T11" s="317">
        <f t="shared" si="4"/>
        <v>0</v>
      </c>
      <c r="U11" s="318">
        <f t="shared" si="7"/>
        <v>0</v>
      </c>
      <c r="V11" s="415" t="str">
        <f>+'Resultado x Actividad'!H$3</f>
        <v/>
      </c>
      <c r="W11" s="15" t="str">
        <f t="shared" si="5"/>
        <v/>
      </c>
      <c r="X11" s="13">
        <f t="shared" si="6"/>
        <v>0</v>
      </c>
    </row>
    <row r="12" spans="1:24" s="13" customFormat="1" ht="15.75" hidden="1" outlineLevel="1">
      <c r="B12" s="330"/>
      <c r="C12" s="299"/>
      <c r="D12" s="297"/>
      <c r="E12" s="331"/>
      <c r="F12" s="321"/>
      <c r="G12" s="297"/>
      <c r="H12" s="301">
        <f t="shared" si="0"/>
        <v>0</v>
      </c>
      <c r="I12" s="298"/>
      <c r="J12" s="303">
        <f t="shared" si="1"/>
        <v>0</v>
      </c>
      <c r="K12" s="305">
        <f t="shared" si="2"/>
        <v>0</v>
      </c>
      <c r="L12" s="299"/>
      <c r="M12" s="299"/>
      <c r="N12" s="299"/>
      <c r="O12" s="299"/>
      <c r="P12" s="299"/>
      <c r="Q12" s="299"/>
      <c r="R12" s="299"/>
      <c r="S12" s="318">
        <f t="shared" si="3"/>
        <v>0</v>
      </c>
      <c r="T12" s="317">
        <f t="shared" si="4"/>
        <v>0</v>
      </c>
      <c r="U12" s="318">
        <f t="shared" si="7"/>
        <v>0</v>
      </c>
      <c r="V12" s="415" t="str">
        <f>+'Resultado x Actividad'!I$3</f>
        <v/>
      </c>
      <c r="W12" s="15" t="str">
        <f t="shared" si="5"/>
        <v/>
      </c>
      <c r="X12" s="13">
        <f t="shared" si="6"/>
        <v>0</v>
      </c>
    </row>
    <row r="13" spans="1:24" s="13" customFormat="1" ht="15.75" hidden="1" outlineLevel="1">
      <c r="B13" s="330"/>
      <c r="C13" s="299"/>
      <c r="D13" s="297"/>
      <c r="E13" s="331"/>
      <c r="F13" s="321"/>
      <c r="G13" s="297"/>
      <c r="H13" s="301">
        <f t="shared" ref="H13:H18" si="8">IF(ISERROR(+F13/C13),0,(+F13/C13))</f>
        <v>0</v>
      </c>
      <c r="I13" s="298"/>
      <c r="J13" s="303">
        <f t="shared" si="1"/>
        <v>0</v>
      </c>
      <c r="K13" s="305">
        <f t="shared" ref="K13:K18" si="9">IF(ISERROR(+J13/C13),0,(+J13/C13))</f>
        <v>0</v>
      </c>
      <c r="L13" s="299"/>
      <c r="M13" s="299"/>
      <c r="N13" s="299"/>
      <c r="O13" s="299"/>
      <c r="P13" s="299"/>
      <c r="Q13" s="299"/>
      <c r="R13" s="299"/>
      <c r="S13" s="318">
        <f t="shared" si="3"/>
        <v>0</v>
      </c>
      <c r="T13" s="317">
        <f t="shared" ref="T13:T18" si="10">+C13-F13-J13</f>
        <v>0</v>
      </c>
      <c r="U13" s="318">
        <f t="shared" ref="U13:U18" si="11">IF(ISERROR(+T13/C13),0,(+T13/C13))</f>
        <v>0</v>
      </c>
      <c r="V13" s="415" t="str">
        <f>+'Resultado x Actividad'!J$3</f>
        <v/>
      </c>
      <c r="W13" s="15" t="str">
        <f t="shared" si="5"/>
        <v/>
      </c>
      <c r="X13" s="13">
        <f t="shared" si="6"/>
        <v>0</v>
      </c>
    </row>
    <row r="14" spans="1:24" s="13" customFormat="1" ht="15.75" hidden="1" outlineLevel="1">
      <c r="B14" s="330"/>
      <c r="C14" s="299"/>
      <c r="D14" s="297"/>
      <c r="E14" s="331"/>
      <c r="F14" s="321"/>
      <c r="G14" s="297"/>
      <c r="H14" s="301">
        <f t="shared" si="8"/>
        <v>0</v>
      </c>
      <c r="I14" s="298"/>
      <c r="J14" s="303">
        <f t="shared" si="1"/>
        <v>0</v>
      </c>
      <c r="K14" s="305">
        <f t="shared" si="9"/>
        <v>0</v>
      </c>
      <c r="L14" s="299"/>
      <c r="M14" s="299"/>
      <c r="N14" s="299"/>
      <c r="O14" s="299"/>
      <c r="P14" s="299"/>
      <c r="Q14" s="299"/>
      <c r="R14" s="299"/>
      <c r="S14" s="318">
        <f t="shared" si="3"/>
        <v>0</v>
      </c>
      <c r="T14" s="317">
        <f t="shared" si="10"/>
        <v>0</v>
      </c>
      <c r="U14" s="318">
        <f t="shared" si="11"/>
        <v>0</v>
      </c>
      <c r="V14" s="415" t="str">
        <f>+'Resultado x Actividad'!K$3</f>
        <v/>
      </c>
      <c r="W14" s="15" t="str">
        <f t="shared" si="5"/>
        <v/>
      </c>
      <c r="X14" s="13">
        <f t="shared" si="6"/>
        <v>0</v>
      </c>
    </row>
    <row r="15" spans="1:24" s="13" customFormat="1" ht="15.75" hidden="1" outlineLevel="1">
      <c r="B15" s="330"/>
      <c r="C15" s="299"/>
      <c r="D15" s="297"/>
      <c r="E15" s="331"/>
      <c r="F15" s="321"/>
      <c r="G15" s="297"/>
      <c r="H15" s="301">
        <f t="shared" si="8"/>
        <v>0</v>
      </c>
      <c r="I15" s="298"/>
      <c r="J15" s="303">
        <f t="shared" si="1"/>
        <v>0</v>
      </c>
      <c r="K15" s="305">
        <f t="shared" si="9"/>
        <v>0</v>
      </c>
      <c r="L15" s="299"/>
      <c r="M15" s="299"/>
      <c r="N15" s="299"/>
      <c r="O15" s="299"/>
      <c r="P15" s="299"/>
      <c r="Q15" s="299"/>
      <c r="R15" s="299"/>
      <c r="S15" s="318">
        <f t="shared" si="3"/>
        <v>0</v>
      </c>
      <c r="T15" s="317">
        <f t="shared" si="10"/>
        <v>0</v>
      </c>
      <c r="U15" s="318">
        <f t="shared" si="11"/>
        <v>0</v>
      </c>
      <c r="V15" s="415" t="str">
        <f>+'Resultado x Actividad'!L$3</f>
        <v/>
      </c>
      <c r="W15" s="15" t="str">
        <f t="shared" si="5"/>
        <v/>
      </c>
      <c r="X15" s="13">
        <f t="shared" si="6"/>
        <v>0</v>
      </c>
    </row>
    <row r="16" spans="1:24" s="13" customFormat="1" ht="15.75" hidden="1" outlineLevel="1">
      <c r="B16" s="330"/>
      <c r="C16" s="299"/>
      <c r="D16" s="297"/>
      <c r="E16" s="331"/>
      <c r="F16" s="321"/>
      <c r="G16" s="297"/>
      <c r="H16" s="301">
        <f t="shared" si="8"/>
        <v>0</v>
      </c>
      <c r="I16" s="298"/>
      <c r="J16" s="303">
        <f t="shared" si="1"/>
        <v>0</v>
      </c>
      <c r="K16" s="305">
        <f t="shared" si="9"/>
        <v>0</v>
      </c>
      <c r="L16" s="299"/>
      <c r="M16" s="299"/>
      <c r="N16" s="299"/>
      <c r="O16" s="299"/>
      <c r="P16" s="299"/>
      <c r="Q16" s="299"/>
      <c r="R16" s="299"/>
      <c r="S16" s="318">
        <f t="shared" si="3"/>
        <v>0</v>
      </c>
      <c r="T16" s="317">
        <f t="shared" si="10"/>
        <v>0</v>
      </c>
      <c r="U16" s="318">
        <f t="shared" si="11"/>
        <v>0</v>
      </c>
      <c r="V16" s="415" t="str">
        <f>+'Resultado x Actividad'!M$3</f>
        <v/>
      </c>
      <c r="W16" s="15" t="str">
        <f t="shared" si="5"/>
        <v/>
      </c>
      <c r="X16" s="13">
        <f t="shared" si="6"/>
        <v>0</v>
      </c>
    </row>
    <row r="17" spans="2:24" s="13" customFormat="1" ht="15.75" hidden="1" outlineLevel="1">
      <c r="B17" s="330"/>
      <c r="C17" s="299"/>
      <c r="D17" s="297"/>
      <c r="E17" s="331"/>
      <c r="F17" s="321"/>
      <c r="G17" s="297"/>
      <c r="H17" s="301">
        <f t="shared" si="8"/>
        <v>0</v>
      </c>
      <c r="I17" s="298"/>
      <c r="J17" s="303">
        <f t="shared" si="1"/>
        <v>0</v>
      </c>
      <c r="K17" s="305">
        <f t="shared" si="9"/>
        <v>0</v>
      </c>
      <c r="L17" s="299"/>
      <c r="M17" s="299"/>
      <c r="N17" s="299"/>
      <c r="O17" s="299"/>
      <c r="P17" s="299"/>
      <c r="Q17" s="299"/>
      <c r="R17" s="299"/>
      <c r="S17" s="318">
        <f t="shared" si="3"/>
        <v>0</v>
      </c>
      <c r="T17" s="317">
        <f t="shared" si="10"/>
        <v>0</v>
      </c>
      <c r="U17" s="318">
        <f t="shared" si="11"/>
        <v>0</v>
      </c>
      <c r="V17" s="415" t="str">
        <f>+'Resultado x Actividad'!N$3</f>
        <v/>
      </c>
      <c r="W17" s="15" t="str">
        <f t="shared" si="5"/>
        <v/>
      </c>
      <c r="X17" s="13">
        <f t="shared" si="6"/>
        <v>0</v>
      </c>
    </row>
    <row r="18" spans="2:24" s="13" customFormat="1" ht="15.75" hidden="1" outlineLevel="1">
      <c r="B18" s="330"/>
      <c r="C18" s="299"/>
      <c r="D18" s="297"/>
      <c r="E18" s="331"/>
      <c r="F18" s="321"/>
      <c r="G18" s="297"/>
      <c r="H18" s="301">
        <f t="shared" si="8"/>
        <v>0</v>
      </c>
      <c r="I18" s="298"/>
      <c r="J18" s="303">
        <f t="shared" si="1"/>
        <v>0</v>
      </c>
      <c r="K18" s="305">
        <f t="shared" si="9"/>
        <v>0</v>
      </c>
      <c r="L18" s="299"/>
      <c r="M18" s="299"/>
      <c r="N18" s="299"/>
      <c r="O18" s="299"/>
      <c r="P18" s="299"/>
      <c r="Q18" s="299"/>
      <c r="R18" s="299"/>
      <c r="S18" s="318">
        <f t="shared" si="3"/>
        <v>0</v>
      </c>
      <c r="T18" s="317">
        <f t="shared" si="10"/>
        <v>0</v>
      </c>
      <c r="U18" s="318">
        <f t="shared" si="11"/>
        <v>0</v>
      </c>
      <c r="V18" s="415" t="str">
        <f>+'Resultado x Actividad'!O$3</f>
        <v/>
      </c>
      <c r="W18" s="15" t="str">
        <f t="shared" si="5"/>
        <v/>
      </c>
      <c r="X18" s="13">
        <f t="shared" si="6"/>
        <v>0</v>
      </c>
    </row>
    <row r="19" spans="2:24" s="13" customFormat="1" ht="15.75" hidden="1" outlineLevel="1">
      <c r="B19" s="330"/>
      <c r="C19" s="299"/>
      <c r="D19" s="297"/>
      <c r="E19" s="331"/>
      <c r="F19" s="321"/>
      <c r="G19" s="297"/>
      <c r="H19" s="301">
        <f t="shared" si="0"/>
        <v>0</v>
      </c>
      <c r="I19" s="298"/>
      <c r="J19" s="303">
        <f t="shared" si="1"/>
        <v>0</v>
      </c>
      <c r="K19" s="305">
        <f t="shared" si="2"/>
        <v>0</v>
      </c>
      <c r="L19" s="299"/>
      <c r="M19" s="299"/>
      <c r="N19" s="299"/>
      <c r="O19" s="299"/>
      <c r="P19" s="299"/>
      <c r="Q19" s="299"/>
      <c r="R19" s="299"/>
      <c r="S19" s="318">
        <f t="shared" si="3"/>
        <v>0</v>
      </c>
      <c r="T19" s="317">
        <f t="shared" si="4"/>
        <v>0</v>
      </c>
      <c r="U19" s="318">
        <f t="shared" si="7"/>
        <v>0</v>
      </c>
      <c r="V19" s="415" t="str">
        <f>+'Resultado x Actividad'!P$3</f>
        <v/>
      </c>
      <c r="W19" s="15" t="str">
        <f t="shared" si="5"/>
        <v/>
      </c>
      <c r="X19" s="13">
        <f t="shared" si="6"/>
        <v>0</v>
      </c>
    </row>
    <row r="20" spans="2:24" s="13" customFormat="1" ht="16.5" hidden="1" outlineLevel="1" thickBot="1">
      <c r="B20" s="332"/>
      <c r="C20" s="328"/>
      <c r="D20" s="323"/>
      <c r="E20" s="333"/>
      <c r="F20" s="322"/>
      <c r="G20" s="323"/>
      <c r="H20" s="324">
        <f t="shared" si="0"/>
        <v>0</v>
      </c>
      <c r="I20" s="325"/>
      <c r="J20" s="326">
        <f t="shared" si="1"/>
        <v>0</v>
      </c>
      <c r="K20" s="327">
        <f t="shared" si="2"/>
        <v>0</v>
      </c>
      <c r="L20" s="328"/>
      <c r="M20" s="328"/>
      <c r="N20" s="328"/>
      <c r="O20" s="328"/>
      <c r="P20" s="328"/>
      <c r="Q20" s="328"/>
      <c r="R20" s="328"/>
      <c r="S20" s="320">
        <f t="shared" si="3"/>
        <v>0</v>
      </c>
      <c r="T20" s="319">
        <f t="shared" si="4"/>
        <v>0</v>
      </c>
      <c r="U20" s="320">
        <f t="shared" si="7"/>
        <v>0</v>
      </c>
      <c r="V20" s="415" t="str">
        <f>+'Resultado x Actividad'!Q$3</f>
        <v/>
      </c>
      <c r="W20" s="15" t="str">
        <f t="shared" si="5"/>
        <v/>
      </c>
      <c r="X20" s="13">
        <f t="shared" si="6"/>
        <v>0</v>
      </c>
    </row>
    <row r="21" spans="2:24" s="291" customFormat="1" ht="15.75" collapsed="1">
      <c r="V21" s="415">
        <f>SUM(V6:V20)</f>
        <v>0</v>
      </c>
      <c r="W21" s="416">
        <f>SUM(W6:W20)</f>
        <v>0</v>
      </c>
      <c r="X21" s="416">
        <f>SUM(X6:X20)</f>
        <v>0</v>
      </c>
    </row>
    <row r="22" spans="2:24" s="13" customFormat="1" ht="16.5" hidden="1" outlineLevel="1" thickBot="1">
      <c r="B22" s="99" t="s">
        <v>112</v>
      </c>
      <c r="P22" s="13" t="s">
        <v>44</v>
      </c>
      <c r="V22" s="291"/>
      <c r="W22" s="15"/>
    </row>
    <row r="23" spans="2:24" ht="19.5" hidden="1" outlineLevel="1" thickBot="1">
      <c r="B23" s="1091" t="s">
        <v>447</v>
      </c>
      <c r="C23" s="1092"/>
      <c r="D23" s="1092"/>
      <c r="E23" s="1093"/>
      <c r="F23" s="1091" t="s">
        <v>74</v>
      </c>
      <c r="G23" s="1092"/>
      <c r="H23" s="1092"/>
      <c r="I23" s="1092"/>
      <c r="J23" s="1092"/>
      <c r="K23" s="1092"/>
      <c r="L23" s="1092"/>
      <c r="M23" s="1092"/>
      <c r="N23" s="1092"/>
      <c r="O23" s="1092"/>
      <c r="P23" s="1092"/>
      <c r="Q23" s="1092"/>
      <c r="R23" s="1092"/>
      <c r="S23" s="1093"/>
      <c r="T23" s="1091" t="s">
        <v>68</v>
      </c>
      <c r="U23" s="1093"/>
      <c r="V23" s="32"/>
    </row>
    <row r="24" spans="2:24" s="13" customFormat="1" ht="75" hidden="1" outlineLevel="1">
      <c r="B24" s="329" t="s">
        <v>444</v>
      </c>
      <c r="C24" s="10" t="str">
        <f>C5</f>
        <v>Precio venta unitario sin IVA</v>
      </c>
      <c r="D24" s="10" t="str">
        <f t="shared" ref="D24:I24" si="12">D5</f>
        <v>%IVA Venta</v>
      </c>
      <c r="E24" s="314" t="str">
        <f t="shared" si="12"/>
        <v>Plazo de cobro</v>
      </c>
      <c r="F24" s="313" t="str">
        <f t="shared" si="12"/>
        <v>Coste de compra sin IVA</v>
      </c>
      <c r="G24" s="10" t="str">
        <f t="shared" si="12"/>
        <v>%IVA Compra</v>
      </c>
      <c r="H24" s="10" t="str">
        <f t="shared" si="12"/>
        <v>% coste compra</v>
      </c>
      <c r="I24" s="10" t="str">
        <f t="shared" si="12"/>
        <v>Plazo pag.</v>
      </c>
      <c r="J24" s="10" t="s">
        <v>445</v>
      </c>
      <c r="K24" s="10" t="s">
        <v>446</v>
      </c>
      <c r="L24" s="10">
        <f>+L5</f>
        <v>0</v>
      </c>
      <c r="M24" s="10">
        <f t="shared" ref="M24:R25" si="13">+M5</f>
        <v>0</v>
      </c>
      <c r="N24" s="10">
        <f t="shared" si="13"/>
        <v>0</v>
      </c>
      <c r="O24" s="10" t="str">
        <f t="shared" si="13"/>
        <v>Coste variable 4</v>
      </c>
      <c r="P24" s="10" t="str">
        <f t="shared" si="13"/>
        <v>Coste variable 5</v>
      </c>
      <c r="Q24" s="10" t="str">
        <f t="shared" si="13"/>
        <v>Coste variable 6</v>
      </c>
      <c r="R24" s="10" t="str">
        <f t="shared" si="13"/>
        <v>Coste variable 7</v>
      </c>
      <c r="S24" s="314" t="s">
        <v>206</v>
      </c>
      <c r="T24" s="313" t="s">
        <v>69</v>
      </c>
      <c r="U24" s="314" t="s">
        <v>70</v>
      </c>
      <c r="V24" s="32"/>
      <c r="W24" s="15"/>
    </row>
    <row r="25" spans="2:24" s="13" customFormat="1" ht="15.75" hidden="1" outlineLevel="1">
      <c r="B25" s="330">
        <f>+B6</f>
        <v>0</v>
      </c>
      <c r="C25" s="299">
        <f t="shared" ref="B25:G39" si="14">+C6</f>
        <v>0</v>
      </c>
      <c r="D25" s="297">
        <f>+D6</f>
        <v>0</v>
      </c>
      <c r="E25" s="331">
        <f>+E6</f>
        <v>0</v>
      </c>
      <c r="F25" s="321">
        <f>+F6</f>
        <v>0</v>
      </c>
      <c r="G25" s="297">
        <f>+G6</f>
        <v>0</v>
      </c>
      <c r="H25" s="300">
        <f t="shared" ref="H25:H39" si="15">IF(ISERROR(+F25/C25),0,(+F25/C25))</f>
        <v>0</v>
      </c>
      <c r="I25" s="298">
        <f t="shared" ref="I25:I39" si="16">+I6</f>
        <v>0</v>
      </c>
      <c r="J25" s="302">
        <f>SUM(L25:R25)</f>
        <v>0</v>
      </c>
      <c r="K25" s="304">
        <f t="shared" ref="K25:K39" si="17">IF(ISERROR(+J25/C25),0,(+J25/C25))</f>
        <v>0</v>
      </c>
      <c r="L25" s="299">
        <f>+L6</f>
        <v>0</v>
      </c>
      <c r="M25" s="299">
        <f t="shared" si="13"/>
        <v>0</v>
      </c>
      <c r="N25" s="299">
        <f t="shared" si="13"/>
        <v>0</v>
      </c>
      <c r="O25" s="299">
        <f t="shared" si="13"/>
        <v>0</v>
      </c>
      <c r="P25" s="299">
        <f t="shared" si="13"/>
        <v>0</v>
      </c>
      <c r="Q25" s="299">
        <f t="shared" si="13"/>
        <v>0</v>
      </c>
      <c r="R25" s="299">
        <f t="shared" si="13"/>
        <v>0</v>
      </c>
      <c r="S25" s="316">
        <f t="shared" ref="S25:S39" si="18">+D25</f>
        <v>0</v>
      </c>
      <c r="T25" s="315">
        <f t="shared" ref="T25:T39" si="19">+C25-F25-J25</f>
        <v>0</v>
      </c>
      <c r="U25" s="316" t="str">
        <f t="shared" ref="U25:U39" si="20">IF(ISERROR(+T25/C25),"",(+T25/C25))</f>
        <v/>
      </c>
      <c r="V25" s="291"/>
      <c r="W25" s="15"/>
    </row>
    <row r="26" spans="2:24" ht="15.75" hidden="1" outlineLevel="1">
      <c r="B26" s="330">
        <f t="shared" si="14"/>
        <v>0</v>
      </c>
      <c r="C26" s="299">
        <f t="shared" si="14"/>
        <v>0</v>
      </c>
      <c r="D26" s="297">
        <f t="shared" si="14"/>
        <v>0</v>
      </c>
      <c r="E26" s="331">
        <f>+E7</f>
        <v>0</v>
      </c>
      <c r="F26" s="321">
        <f t="shared" si="14"/>
        <v>0</v>
      </c>
      <c r="G26" s="297">
        <f t="shared" si="14"/>
        <v>0</v>
      </c>
      <c r="H26" s="301">
        <f t="shared" si="15"/>
        <v>0</v>
      </c>
      <c r="I26" s="298">
        <f t="shared" si="16"/>
        <v>0</v>
      </c>
      <c r="J26" s="303">
        <f t="shared" ref="J26:J39" si="21">SUM(L26:R26)</f>
        <v>0</v>
      </c>
      <c r="K26" s="305">
        <f t="shared" si="17"/>
        <v>0</v>
      </c>
      <c r="L26" s="299">
        <f t="shared" ref="L26:R39" si="22">+L7</f>
        <v>0</v>
      </c>
      <c r="M26" s="299">
        <f t="shared" si="22"/>
        <v>0</v>
      </c>
      <c r="N26" s="299">
        <f>+N7</f>
        <v>0</v>
      </c>
      <c r="O26" s="299">
        <f t="shared" si="22"/>
        <v>0</v>
      </c>
      <c r="P26" s="299">
        <f t="shared" si="22"/>
        <v>0</v>
      </c>
      <c r="Q26" s="299">
        <f t="shared" si="22"/>
        <v>0</v>
      </c>
      <c r="R26" s="299">
        <f t="shared" si="22"/>
        <v>0</v>
      </c>
      <c r="S26" s="318">
        <f t="shared" si="18"/>
        <v>0</v>
      </c>
      <c r="T26" s="317">
        <f t="shared" si="19"/>
        <v>0</v>
      </c>
      <c r="U26" s="318" t="str">
        <f t="shared" si="20"/>
        <v/>
      </c>
      <c r="V26" s="291"/>
    </row>
    <row r="27" spans="2:24" ht="15.75" hidden="1" outlineLevel="1">
      <c r="B27" s="330">
        <f t="shared" si="14"/>
        <v>0</v>
      </c>
      <c r="C27" s="299">
        <f t="shared" si="14"/>
        <v>0</v>
      </c>
      <c r="D27" s="297">
        <f t="shared" si="14"/>
        <v>0</v>
      </c>
      <c r="E27" s="331">
        <f>+E8</f>
        <v>0</v>
      </c>
      <c r="F27" s="321">
        <f t="shared" si="14"/>
        <v>0</v>
      </c>
      <c r="G27" s="297">
        <f t="shared" si="14"/>
        <v>0</v>
      </c>
      <c r="H27" s="301">
        <f t="shared" si="15"/>
        <v>0</v>
      </c>
      <c r="I27" s="298">
        <f t="shared" si="16"/>
        <v>0</v>
      </c>
      <c r="J27" s="303">
        <f t="shared" si="21"/>
        <v>0</v>
      </c>
      <c r="K27" s="305">
        <f t="shared" si="17"/>
        <v>0</v>
      </c>
      <c r="L27" s="299">
        <f t="shared" si="22"/>
        <v>0</v>
      </c>
      <c r="M27" s="299">
        <f t="shared" si="22"/>
        <v>0</v>
      </c>
      <c r="N27" s="299">
        <f t="shared" si="22"/>
        <v>0</v>
      </c>
      <c r="O27" s="299">
        <f t="shared" si="22"/>
        <v>0</v>
      </c>
      <c r="P27" s="299">
        <f t="shared" si="22"/>
        <v>0</v>
      </c>
      <c r="Q27" s="299">
        <f t="shared" si="22"/>
        <v>0</v>
      </c>
      <c r="R27" s="299">
        <f t="shared" si="22"/>
        <v>0</v>
      </c>
      <c r="S27" s="318">
        <f t="shared" si="18"/>
        <v>0</v>
      </c>
      <c r="T27" s="317">
        <f t="shared" si="19"/>
        <v>0</v>
      </c>
      <c r="U27" s="318" t="str">
        <f t="shared" si="20"/>
        <v/>
      </c>
      <c r="V27" s="291"/>
    </row>
    <row r="28" spans="2:24" ht="15.75" hidden="1" outlineLevel="1">
      <c r="B28" s="330">
        <f t="shared" si="14"/>
        <v>0</v>
      </c>
      <c r="C28" s="299">
        <f t="shared" si="14"/>
        <v>0</v>
      </c>
      <c r="D28" s="297">
        <f t="shared" si="14"/>
        <v>0</v>
      </c>
      <c r="E28" s="331">
        <f t="shared" si="14"/>
        <v>0</v>
      </c>
      <c r="F28" s="321">
        <f t="shared" si="14"/>
        <v>0</v>
      </c>
      <c r="G28" s="297">
        <f t="shared" si="14"/>
        <v>0</v>
      </c>
      <c r="H28" s="301">
        <f t="shared" si="15"/>
        <v>0</v>
      </c>
      <c r="I28" s="298">
        <f t="shared" si="16"/>
        <v>0</v>
      </c>
      <c r="J28" s="303">
        <f t="shared" si="21"/>
        <v>0</v>
      </c>
      <c r="K28" s="305">
        <f t="shared" si="17"/>
        <v>0</v>
      </c>
      <c r="L28" s="299">
        <f t="shared" si="22"/>
        <v>0</v>
      </c>
      <c r="M28" s="299">
        <f t="shared" si="22"/>
        <v>0</v>
      </c>
      <c r="N28" s="299">
        <f t="shared" si="22"/>
        <v>0</v>
      </c>
      <c r="O28" s="299">
        <f t="shared" si="22"/>
        <v>0</v>
      </c>
      <c r="P28" s="299">
        <f t="shared" si="22"/>
        <v>0</v>
      </c>
      <c r="Q28" s="299">
        <f t="shared" si="22"/>
        <v>0</v>
      </c>
      <c r="R28" s="299">
        <f t="shared" si="22"/>
        <v>0</v>
      </c>
      <c r="S28" s="318">
        <f t="shared" si="18"/>
        <v>0</v>
      </c>
      <c r="T28" s="317">
        <f t="shared" si="19"/>
        <v>0</v>
      </c>
      <c r="U28" s="318" t="str">
        <f t="shared" si="20"/>
        <v/>
      </c>
      <c r="V28" s="291"/>
    </row>
    <row r="29" spans="2:24" ht="15.75" hidden="1" outlineLevel="1">
      <c r="B29" s="330">
        <f t="shared" si="14"/>
        <v>0</v>
      </c>
      <c r="C29" s="299">
        <f t="shared" si="14"/>
        <v>0</v>
      </c>
      <c r="D29" s="297">
        <f t="shared" si="14"/>
        <v>0</v>
      </c>
      <c r="E29" s="331">
        <f t="shared" si="14"/>
        <v>0</v>
      </c>
      <c r="F29" s="321">
        <f t="shared" si="14"/>
        <v>0</v>
      </c>
      <c r="G29" s="297">
        <f t="shared" si="14"/>
        <v>0</v>
      </c>
      <c r="H29" s="301">
        <f t="shared" si="15"/>
        <v>0</v>
      </c>
      <c r="I29" s="298">
        <f t="shared" si="16"/>
        <v>0</v>
      </c>
      <c r="J29" s="303">
        <f t="shared" si="21"/>
        <v>0</v>
      </c>
      <c r="K29" s="305">
        <f t="shared" si="17"/>
        <v>0</v>
      </c>
      <c r="L29" s="299">
        <f t="shared" si="22"/>
        <v>0</v>
      </c>
      <c r="M29" s="299">
        <f t="shared" si="22"/>
        <v>0</v>
      </c>
      <c r="N29" s="299">
        <f t="shared" si="22"/>
        <v>0</v>
      </c>
      <c r="O29" s="299">
        <f t="shared" si="22"/>
        <v>0</v>
      </c>
      <c r="P29" s="299">
        <f t="shared" si="22"/>
        <v>0</v>
      </c>
      <c r="Q29" s="299">
        <f t="shared" si="22"/>
        <v>0</v>
      </c>
      <c r="R29" s="299">
        <f t="shared" si="22"/>
        <v>0</v>
      </c>
      <c r="S29" s="318">
        <f t="shared" si="18"/>
        <v>0</v>
      </c>
      <c r="T29" s="317">
        <f t="shared" si="19"/>
        <v>0</v>
      </c>
      <c r="U29" s="318" t="str">
        <f t="shared" si="20"/>
        <v/>
      </c>
      <c r="V29" s="291"/>
    </row>
    <row r="30" spans="2:24" ht="15.75" hidden="1" outlineLevel="1">
      <c r="B30" s="330">
        <f t="shared" si="14"/>
        <v>0</v>
      </c>
      <c r="C30" s="299">
        <f t="shared" si="14"/>
        <v>0</v>
      </c>
      <c r="D30" s="297">
        <f t="shared" si="14"/>
        <v>0</v>
      </c>
      <c r="E30" s="331">
        <f t="shared" si="14"/>
        <v>0</v>
      </c>
      <c r="F30" s="321">
        <f t="shared" si="14"/>
        <v>0</v>
      </c>
      <c r="G30" s="297">
        <f t="shared" si="14"/>
        <v>0</v>
      </c>
      <c r="H30" s="301">
        <f t="shared" si="15"/>
        <v>0</v>
      </c>
      <c r="I30" s="298">
        <f t="shared" si="16"/>
        <v>0</v>
      </c>
      <c r="J30" s="303">
        <f t="shared" si="21"/>
        <v>0</v>
      </c>
      <c r="K30" s="305">
        <f t="shared" si="17"/>
        <v>0</v>
      </c>
      <c r="L30" s="299">
        <f t="shared" si="22"/>
        <v>0</v>
      </c>
      <c r="M30" s="299">
        <f t="shared" si="22"/>
        <v>0</v>
      </c>
      <c r="N30" s="299">
        <f t="shared" si="22"/>
        <v>0</v>
      </c>
      <c r="O30" s="299">
        <f t="shared" si="22"/>
        <v>0</v>
      </c>
      <c r="P30" s="299">
        <f t="shared" si="22"/>
        <v>0</v>
      </c>
      <c r="Q30" s="299">
        <f t="shared" si="22"/>
        <v>0</v>
      </c>
      <c r="R30" s="299">
        <f t="shared" si="22"/>
        <v>0</v>
      </c>
      <c r="S30" s="318">
        <f t="shared" si="18"/>
        <v>0</v>
      </c>
      <c r="T30" s="317">
        <f t="shared" si="19"/>
        <v>0</v>
      </c>
      <c r="U30" s="318" t="str">
        <f t="shared" si="20"/>
        <v/>
      </c>
      <c r="V30" s="291"/>
    </row>
    <row r="31" spans="2:24" ht="15.75" hidden="1" outlineLevel="1">
      <c r="B31" s="330">
        <f t="shared" si="14"/>
        <v>0</v>
      </c>
      <c r="C31" s="299">
        <f t="shared" si="14"/>
        <v>0</v>
      </c>
      <c r="D31" s="297">
        <f t="shared" si="14"/>
        <v>0</v>
      </c>
      <c r="E31" s="331">
        <f t="shared" si="14"/>
        <v>0</v>
      </c>
      <c r="F31" s="321">
        <f t="shared" si="14"/>
        <v>0</v>
      </c>
      <c r="G31" s="297">
        <f t="shared" si="14"/>
        <v>0</v>
      </c>
      <c r="H31" s="301">
        <f t="shared" si="15"/>
        <v>0</v>
      </c>
      <c r="I31" s="298">
        <f t="shared" si="16"/>
        <v>0</v>
      </c>
      <c r="J31" s="303">
        <f t="shared" si="21"/>
        <v>0</v>
      </c>
      <c r="K31" s="305">
        <f t="shared" si="17"/>
        <v>0</v>
      </c>
      <c r="L31" s="299">
        <f t="shared" si="22"/>
        <v>0</v>
      </c>
      <c r="M31" s="299">
        <f t="shared" si="22"/>
        <v>0</v>
      </c>
      <c r="N31" s="299">
        <f t="shared" si="22"/>
        <v>0</v>
      </c>
      <c r="O31" s="299">
        <f t="shared" si="22"/>
        <v>0</v>
      </c>
      <c r="P31" s="299">
        <f t="shared" si="22"/>
        <v>0</v>
      </c>
      <c r="Q31" s="299">
        <f t="shared" si="22"/>
        <v>0</v>
      </c>
      <c r="R31" s="299">
        <f t="shared" si="22"/>
        <v>0</v>
      </c>
      <c r="S31" s="318">
        <f t="shared" si="18"/>
        <v>0</v>
      </c>
      <c r="T31" s="317">
        <f t="shared" si="19"/>
        <v>0</v>
      </c>
      <c r="U31" s="318" t="str">
        <f t="shared" si="20"/>
        <v/>
      </c>
      <c r="V31" s="291"/>
    </row>
    <row r="32" spans="2:24" ht="15.75" hidden="1" outlineLevel="1">
      <c r="B32" s="330">
        <f t="shared" si="14"/>
        <v>0</v>
      </c>
      <c r="C32" s="299">
        <f t="shared" ref="C32:C37" si="23">+C13</f>
        <v>0</v>
      </c>
      <c r="D32" s="297">
        <f t="shared" si="14"/>
        <v>0</v>
      </c>
      <c r="E32" s="331">
        <f t="shared" si="14"/>
        <v>0</v>
      </c>
      <c r="F32" s="321">
        <f t="shared" si="14"/>
        <v>0</v>
      </c>
      <c r="G32" s="297">
        <f t="shared" si="14"/>
        <v>0</v>
      </c>
      <c r="H32" s="301">
        <f t="shared" si="15"/>
        <v>0</v>
      </c>
      <c r="I32" s="298">
        <f t="shared" si="16"/>
        <v>0</v>
      </c>
      <c r="J32" s="303">
        <f t="shared" si="21"/>
        <v>0</v>
      </c>
      <c r="K32" s="305">
        <f t="shared" si="17"/>
        <v>0</v>
      </c>
      <c r="L32" s="299">
        <f t="shared" si="22"/>
        <v>0</v>
      </c>
      <c r="M32" s="299">
        <f t="shared" si="22"/>
        <v>0</v>
      </c>
      <c r="N32" s="299">
        <f t="shared" si="22"/>
        <v>0</v>
      </c>
      <c r="O32" s="299">
        <f t="shared" si="22"/>
        <v>0</v>
      </c>
      <c r="P32" s="299">
        <f t="shared" si="22"/>
        <v>0</v>
      </c>
      <c r="Q32" s="299">
        <f t="shared" si="22"/>
        <v>0</v>
      </c>
      <c r="R32" s="299">
        <f t="shared" si="22"/>
        <v>0</v>
      </c>
      <c r="S32" s="318">
        <f t="shared" si="18"/>
        <v>0</v>
      </c>
      <c r="T32" s="317">
        <f t="shared" si="19"/>
        <v>0</v>
      </c>
      <c r="U32" s="318" t="str">
        <f t="shared" si="20"/>
        <v/>
      </c>
      <c r="V32" s="291"/>
    </row>
    <row r="33" spans="2:23" ht="15.75" hidden="1" outlineLevel="1">
      <c r="B33" s="330">
        <f t="shared" si="14"/>
        <v>0</v>
      </c>
      <c r="C33" s="299">
        <f t="shared" si="23"/>
        <v>0</v>
      </c>
      <c r="D33" s="297">
        <f t="shared" si="14"/>
        <v>0</v>
      </c>
      <c r="E33" s="331">
        <f t="shared" si="14"/>
        <v>0</v>
      </c>
      <c r="F33" s="321">
        <f t="shared" si="14"/>
        <v>0</v>
      </c>
      <c r="G33" s="297">
        <f t="shared" si="14"/>
        <v>0</v>
      </c>
      <c r="H33" s="301">
        <f t="shared" si="15"/>
        <v>0</v>
      </c>
      <c r="I33" s="298">
        <f t="shared" si="16"/>
        <v>0</v>
      </c>
      <c r="J33" s="303">
        <f t="shared" si="21"/>
        <v>0</v>
      </c>
      <c r="K33" s="305">
        <f t="shared" si="17"/>
        <v>0</v>
      </c>
      <c r="L33" s="299">
        <f t="shared" si="22"/>
        <v>0</v>
      </c>
      <c r="M33" s="299">
        <f t="shared" si="22"/>
        <v>0</v>
      </c>
      <c r="N33" s="299">
        <f t="shared" si="22"/>
        <v>0</v>
      </c>
      <c r="O33" s="299">
        <f t="shared" si="22"/>
        <v>0</v>
      </c>
      <c r="P33" s="299">
        <f t="shared" si="22"/>
        <v>0</v>
      </c>
      <c r="Q33" s="299">
        <f t="shared" si="22"/>
        <v>0</v>
      </c>
      <c r="R33" s="299">
        <f t="shared" si="22"/>
        <v>0</v>
      </c>
      <c r="S33" s="318">
        <f t="shared" si="18"/>
        <v>0</v>
      </c>
      <c r="T33" s="317">
        <f t="shared" si="19"/>
        <v>0</v>
      </c>
      <c r="U33" s="318" t="str">
        <f t="shared" si="20"/>
        <v/>
      </c>
      <c r="V33" s="291"/>
    </row>
    <row r="34" spans="2:23" ht="15.75" hidden="1" outlineLevel="1">
      <c r="B34" s="330">
        <f>+B15</f>
        <v>0</v>
      </c>
      <c r="C34" s="299">
        <f t="shared" si="23"/>
        <v>0</v>
      </c>
      <c r="D34" s="297">
        <f t="shared" si="14"/>
        <v>0</v>
      </c>
      <c r="E34" s="331">
        <f t="shared" si="14"/>
        <v>0</v>
      </c>
      <c r="F34" s="321">
        <f t="shared" si="14"/>
        <v>0</v>
      </c>
      <c r="G34" s="297">
        <f t="shared" si="14"/>
        <v>0</v>
      </c>
      <c r="H34" s="301">
        <f t="shared" si="15"/>
        <v>0</v>
      </c>
      <c r="I34" s="298">
        <f t="shared" si="16"/>
        <v>0</v>
      </c>
      <c r="J34" s="303">
        <f t="shared" si="21"/>
        <v>0</v>
      </c>
      <c r="K34" s="305">
        <f t="shared" si="17"/>
        <v>0</v>
      </c>
      <c r="L34" s="299">
        <f t="shared" si="22"/>
        <v>0</v>
      </c>
      <c r="M34" s="299">
        <f t="shared" si="22"/>
        <v>0</v>
      </c>
      <c r="N34" s="299">
        <f t="shared" si="22"/>
        <v>0</v>
      </c>
      <c r="O34" s="299">
        <f t="shared" si="22"/>
        <v>0</v>
      </c>
      <c r="P34" s="299">
        <f t="shared" si="22"/>
        <v>0</v>
      </c>
      <c r="Q34" s="299">
        <f t="shared" si="22"/>
        <v>0</v>
      </c>
      <c r="R34" s="299">
        <f t="shared" si="22"/>
        <v>0</v>
      </c>
      <c r="S34" s="318">
        <f t="shared" si="18"/>
        <v>0</v>
      </c>
      <c r="T34" s="317">
        <f t="shared" si="19"/>
        <v>0</v>
      </c>
      <c r="U34" s="318" t="str">
        <f t="shared" si="20"/>
        <v/>
      </c>
      <c r="V34" s="291"/>
    </row>
    <row r="35" spans="2:23" ht="15.75" hidden="1" outlineLevel="1">
      <c r="B35" s="330">
        <f t="shared" si="14"/>
        <v>0</v>
      </c>
      <c r="C35" s="299">
        <f t="shared" si="23"/>
        <v>0</v>
      </c>
      <c r="D35" s="297">
        <f t="shared" si="14"/>
        <v>0</v>
      </c>
      <c r="E35" s="331">
        <f t="shared" si="14"/>
        <v>0</v>
      </c>
      <c r="F35" s="321">
        <f t="shared" si="14"/>
        <v>0</v>
      </c>
      <c r="G35" s="297">
        <f t="shared" si="14"/>
        <v>0</v>
      </c>
      <c r="H35" s="301">
        <f t="shared" si="15"/>
        <v>0</v>
      </c>
      <c r="I35" s="298">
        <f t="shared" si="16"/>
        <v>0</v>
      </c>
      <c r="J35" s="303">
        <f t="shared" si="21"/>
        <v>0</v>
      </c>
      <c r="K35" s="305">
        <f t="shared" si="17"/>
        <v>0</v>
      </c>
      <c r="L35" s="299">
        <f t="shared" si="22"/>
        <v>0</v>
      </c>
      <c r="M35" s="299">
        <f t="shared" si="22"/>
        <v>0</v>
      </c>
      <c r="N35" s="299">
        <f t="shared" si="22"/>
        <v>0</v>
      </c>
      <c r="O35" s="299">
        <f t="shared" si="22"/>
        <v>0</v>
      </c>
      <c r="P35" s="299">
        <f t="shared" si="22"/>
        <v>0</v>
      </c>
      <c r="Q35" s="299">
        <f t="shared" si="22"/>
        <v>0</v>
      </c>
      <c r="R35" s="299">
        <f t="shared" si="22"/>
        <v>0</v>
      </c>
      <c r="S35" s="318">
        <f t="shared" si="18"/>
        <v>0</v>
      </c>
      <c r="T35" s="317">
        <f t="shared" si="19"/>
        <v>0</v>
      </c>
      <c r="U35" s="318" t="str">
        <f t="shared" si="20"/>
        <v/>
      </c>
      <c r="V35" s="291"/>
    </row>
    <row r="36" spans="2:23" ht="15.75" hidden="1" outlineLevel="1">
      <c r="B36" s="330">
        <f>+B17</f>
        <v>0</v>
      </c>
      <c r="C36" s="299">
        <f t="shared" si="23"/>
        <v>0</v>
      </c>
      <c r="D36" s="297">
        <f t="shared" si="14"/>
        <v>0</v>
      </c>
      <c r="E36" s="331">
        <f t="shared" si="14"/>
        <v>0</v>
      </c>
      <c r="F36" s="321">
        <f t="shared" si="14"/>
        <v>0</v>
      </c>
      <c r="G36" s="297">
        <f t="shared" si="14"/>
        <v>0</v>
      </c>
      <c r="H36" s="301">
        <f t="shared" si="15"/>
        <v>0</v>
      </c>
      <c r="I36" s="298">
        <f t="shared" si="16"/>
        <v>0</v>
      </c>
      <c r="J36" s="303">
        <f t="shared" si="21"/>
        <v>0</v>
      </c>
      <c r="K36" s="305">
        <f t="shared" si="17"/>
        <v>0</v>
      </c>
      <c r="L36" s="299">
        <f t="shared" si="22"/>
        <v>0</v>
      </c>
      <c r="M36" s="299">
        <f t="shared" si="22"/>
        <v>0</v>
      </c>
      <c r="N36" s="299">
        <f t="shared" si="22"/>
        <v>0</v>
      </c>
      <c r="O36" s="299">
        <f t="shared" si="22"/>
        <v>0</v>
      </c>
      <c r="P36" s="299">
        <f t="shared" si="22"/>
        <v>0</v>
      </c>
      <c r="Q36" s="299">
        <f t="shared" si="22"/>
        <v>0</v>
      </c>
      <c r="R36" s="299">
        <f t="shared" si="22"/>
        <v>0</v>
      </c>
      <c r="S36" s="318">
        <f t="shared" si="18"/>
        <v>0</v>
      </c>
      <c r="T36" s="317">
        <f t="shared" si="19"/>
        <v>0</v>
      </c>
      <c r="U36" s="318" t="str">
        <f t="shared" si="20"/>
        <v/>
      </c>
      <c r="V36" s="291"/>
    </row>
    <row r="37" spans="2:23" ht="15.75" hidden="1" outlineLevel="1">
      <c r="B37" s="330">
        <f t="shared" si="14"/>
        <v>0</v>
      </c>
      <c r="C37" s="299">
        <f t="shared" si="23"/>
        <v>0</v>
      </c>
      <c r="D37" s="297">
        <f t="shared" si="14"/>
        <v>0</v>
      </c>
      <c r="E37" s="331">
        <f t="shared" si="14"/>
        <v>0</v>
      </c>
      <c r="F37" s="321">
        <f t="shared" si="14"/>
        <v>0</v>
      </c>
      <c r="G37" s="297">
        <f t="shared" si="14"/>
        <v>0</v>
      </c>
      <c r="H37" s="301">
        <f t="shared" si="15"/>
        <v>0</v>
      </c>
      <c r="I37" s="298">
        <f t="shared" si="16"/>
        <v>0</v>
      </c>
      <c r="J37" s="303">
        <f t="shared" si="21"/>
        <v>0</v>
      </c>
      <c r="K37" s="305">
        <f t="shared" si="17"/>
        <v>0</v>
      </c>
      <c r="L37" s="299">
        <f t="shared" si="22"/>
        <v>0</v>
      </c>
      <c r="M37" s="299">
        <f t="shared" si="22"/>
        <v>0</v>
      </c>
      <c r="N37" s="299">
        <f t="shared" si="22"/>
        <v>0</v>
      </c>
      <c r="O37" s="299">
        <f t="shared" si="22"/>
        <v>0</v>
      </c>
      <c r="P37" s="299">
        <f t="shared" si="22"/>
        <v>0</v>
      </c>
      <c r="Q37" s="299">
        <f t="shared" si="22"/>
        <v>0</v>
      </c>
      <c r="R37" s="299">
        <f t="shared" si="22"/>
        <v>0</v>
      </c>
      <c r="S37" s="318">
        <f t="shared" si="18"/>
        <v>0</v>
      </c>
      <c r="T37" s="317">
        <f t="shared" si="19"/>
        <v>0</v>
      </c>
      <c r="U37" s="318" t="str">
        <f t="shared" si="20"/>
        <v/>
      </c>
      <c r="V37" s="291"/>
    </row>
    <row r="38" spans="2:23" ht="15.75" hidden="1" outlineLevel="1">
      <c r="B38" s="330">
        <f t="shared" si="14"/>
        <v>0</v>
      </c>
      <c r="C38" s="299">
        <f t="shared" si="14"/>
        <v>0</v>
      </c>
      <c r="D38" s="297">
        <f t="shared" si="14"/>
        <v>0</v>
      </c>
      <c r="E38" s="331">
        <f t="shared" si="14"/>
        <v>0</v>
      </c>
      <c r="F38" s="321">
        <f t="shared" si="14"/>
        <v>0</v>
      </c>
      <c r="G38" s="297">
        <f t="shared" si="14"/>
        <v>0</v>
      </c>
      <c r="H38" s="301">
        <f t="shared" si="15"/>
        <v>0</v>
      </c>
      <c r="I38" s="298">
        <f t="shared" si="16"/>
        <v>0</v>
      </c>
      <c r="J38" s="303">
        <f t="shared" si="21"/>
        <v>0</v>
      </c>
      <c r="K38" s="305">
        <f t="shared" si="17"/>
        <v>0</v>
      </c>
      <c r="L38" s="299">
        <f t="shared" si="22"/>
        <v>0</v>
      </c>
      <c r="M38" s="299">
        <f t="shared" si="22"/>
        <v>0</v>
      </c>
      <c r="N38" s="299">
        <f t="shared" si="22"/>
        <v>0</v>
      </c>
      <c r="O38" s="299">
        <f t="shared" si="22"/>
        <v>0</v>
      </c>
      <c r="P38" s="299">
        <f t="shared" si="22"/>
        <v>0</v>
      </c>
      <c r="Q38" s="299">
        <f t="shared" si="22"/>
        <v>0</v>
      </c>
      <c r="R38" s="299">
        <f t="shared" si="22"/>
        <v>0</v>
      </c>
      <c r="S38" s="318">
        <f t="shared" si="18"/>
        <v>0</v>
      </c>
      <c r="T38" s="317">
        <f t="shared" si="19"/>
        <v>0</v>
      </c>
      <c r="U38" s="318" t="str">
        <f t="shared" si="20"/>
        <v/>
      </c>
      <c r="V38" s="291"/>
    </row>
    <row r="39" spans="2:23" ht="16.5" hidden="1" outlineLevel="1" thickBot="1">
      <c r="B39" s="332">
        <f t="shared" si="14"/>
        <v>0</v>
      </c>
      <c r="C39" s="328">
        <f t="shared" si="14"/>
        <v>0</v>
      </c>
      <c r="D39" s="323">
        <f t="shared" si="14"/>
        <v>0</v>
      </c>
      <c r="E39" s="333">
        <f t="shared" si="14"/>
        <v>0</v>
      </c>
      <c r="F39" s="322">
        <f t="shared" si="14"/>
        <v>0</v>
      </c>
      <c r="G39" s="323">
        <f t="shared" si="14"/>
        <v>0</v>
      </c>
      <c r="H39" s="324">
        <f t="shared" si="15"/>
        <v>0</v>
      </c>
      <c r="I39" s="325">
        <f t="shared" si="16"/>
        <v>0</v>
      </c>
      <c r="J39" s="326">
        <f t="shared" si="21"/>
        <v>0</v>
      </c>
      <c r="K39" s="327">
        <f t="shared" si="17"/>
        <v>0</v>
      </c>
      <c r="L39" s="328">
        <f t="shared" si="22"/>
        <v>0</v>
      </c>
      <c r="M39" s="328">
        <f t="shared" si="22"/>
        <v>0</v>
      </c>
      <c r="N39" s="328">
        <f t="shared" si="22"/>
        <v>0</v>
      </c>
      <c r="O39" s="328">
        <f t="shared" si="22"/>
        <v>0</v>
      </c>
      <c r="P39" s="328">
        <f t="shared" si="22"/>
        <v>0</v>
      </c>
      <c r="Q39" s="328">
        <f t="shared" si="22"/>
        <v>0</v>
      </c>
      <c r="R39" s="328">
        <f t="shared" si="22"/>
        <v>0</v>
      </c>
      <c r="S39" s="320">
        <f t="shared" si="18"/>
        <v>0</v>
      </c>
      <c r="T39" s="319">
        <f t="shared" si="19"/>
        <v>0</v>
      </c>
      <c r="U39" s="320" t="str">
        <f t="shared" si="20"/>
        <v/>
      </c>
      <c r="V39" s="291"/>
    </row>
    <row r="40" spans="2:23" s="13" customFormat="1" ht="16.5" hidden="1" outlineLevel="1" thickBot="1">
      <c r="B40" s="99" t="s">
        <v>113</v>
      </c>
      <c r="P40" s="13" t="s">
        <v>44</v>
      </c>
      <c r="V40" s="291"/>
      <c r="W40" s="15"/>
    </row>
    <row r="41" spans="2:23" ht="19.5" hidden="1" outlineLevel="1" thickBot="1">
      <c r="B41" s="1091" t="s">
        <v>447</v>
      </c>
      <c r="C41" s="1092"/>
      <c r="D41" s="1092"/>
      <c r="E41" s="1093"/>
      <c r="F41" s="1091" t="s">
        <v>74</v>
      </c>
      <c r="G41" s="1092"/>
      <c r="H41" s="1092"/>
      <c r="I41" s="1092"/>
      <c r="J41" s="1092"/>
      <c r="K41" s="1092"/>
      <c r="L41" s="1092"/>
      <c r="M41" s="1092"/>
      <c r="N41" s="1092"/>
      <c r="O41" s="1092"/>
      <c r="P41" s="1092"/>
      <c r="Q41" s="1092"/>
      <c r="R41" s="1092"/>
      <c r="S41" s="1093"/>
      <c r="T41" s="1091" t="s">
        <v>68</v>
      </c>
      <c r="U41" s="1093"/>
      <c r="V41" s="32"/>
    </row>
    <row r="42" spans="2:23" s="13" customFormat="1" ht="75" hidden="1" outlineLevel="1">
      <c r="B42" s="329" t="s">
        <v>444</v>
      </c>
      <c r="C42" s="10" t="str">
        <f t="shared" ref="C42:I42" si="24">C5</f>
        <v>Precio venta unitario sin IVA</v>
      </c>
      <c r="D42" s="10" t="str">
        <f t="shared" si="24"/>
        <v>%IVA Venta</v>
      </c>
      <c r="E42" s="314" t="str">
        <f t="shared" si="24"/>
        <v>Plazo de cobro</v>
      </c>
      <c r="F42" s="313" t="str">
        <f t="shared" si="24"/>
        <v>Coste de compra sin IVA</v>
      </c>
      <c r="G42" s="10" t="str">
        <f t="shared" si="24"/>
        <v>%IVA Compra</v>
      </c>
      <c r="H42" s="10" t="str">
        <f t="shared" si="24"/>
        <v>% coste compra</v>
      </c>
      <c r="I42" s="10" t="str">
        <f t="shared" si="24"/>
        <v>Plazo pag.</v>
      </c>
      <c r="J42" s="10" t="s">
        <v>445</v>
      </c>
      <c r="K42" s="10" t="s">
        <v>446</v>
      </c>
      <c r="L42" s="10">
        <f t="shared" ref="L42:R43" si="25">+L24</f>
        <v>0</v>
      </c>
      <c r="M42" s="10">
        <f t="shared" si="25"/>
        <v>0</v>
      </c>
      <c r="N42" s="10">
        <f t="shared" si="25"/>
        <v>0</v>
      </c>
      <c r="O42" s="10" t="str">
        <f t="shared" si="25"/>
        <v>Coste variable 4</v>
      </c>
      <c r="P42" s="10" t="str">
        <f t="shared" si="25"/>
        <v>Coste variable 5</v>
      </c>
      <c r="Q42" s="10" t="str">
        <f t="shared" si="25"/>
        <v>Coste variable 6</v>
      </c>
      <c r="R42" s="10" t="str">
        <f t="shared" si="25"/>
        <v>Coste variable 7</v>
      </c>
      <c r="S42" s="314" t="s">
        <v>206</v>
      </c>
      <c r="T42" s="313" t="s">
        <v>69</v>
      </c>
      <c r="U42" s="314" t="s">
        <v>70</v>
      </c>
      <c r="V42" s="32"/>
      <c r="W42" s="15"/>
    </row>
    <row r="43" spans="2:23" ht="15.75" hidden="1" outlineLevel="1">
      <c r="B43" s="330">
        <f t="shared" ref="B43:G57" si="26">+B25</f>
        <v>0</v>
      </c>
      <c r="C43" s="299">
        <f t="shared" si="26"/>
        <v>0</v>
      </c>
      <c r="D43" s="297">
        <f t="shared" si="26"/>
        <v>0</v>
      </c>
      <c r="E43" s="331">
        <f t="shared" si="26"/>
        <v>0</v>
      </c>
      <c r="F43" s="321">
        <f t="shared" si="26"/>
        <v>0</v>
      </c>
      <c r="G43" s="297">
        <f t="shared" si="26"/>
        <v>0</v>
      </c>
      <c r="H43" s="300">
        <f t="shared" ref="H43:H57" si="27">IF(ISERROR(+F43/C43),0,(+F43/C43))</f>
        <v>0</v>
      </c>
      <c r="I43" s="298">
        <f t="shared" ref="I43:I57" si="28">+I25</f>
        <v>0</v>
      </c>
      <c r="J43" s="302">
        <f>SUM(L43:R43)</f>
        <v>0</v>
      </c>
      <c r="K43" s="304">
        <f t="shared" ref="K43:K57" si="29">IF(ISERROR(+J43/C43),0,(+J43/C43))</f>
        <v>0</v>
      </c>
      <c r="L43" s="299">
        <f t="shared" si="25"/>
        <v>0</v>
      </c>
      <c r="M43" s="299">
        <f t="shared" si="25"/>
        <v>0</v>
      </c>
      <c r="N43" s="299">
        <f t="shared" si="25"/>
        <v>0</v>
      </c>
      <c r="O43" s="299">
        <f t="shared" si="25"/>
        <v>0</v>
      </c>
      <c r="P43" s="299">
        <f t="shared" si="25"/>
        <v>0</v>
      </c>
      <c r="Q43" s="299">
        <f t="shared" si="25"/>
        <v>0</v>
      </c>
      <c r="R43" s="299">
        <f t="shared" si="25"/>
        <v>0</v>
      </c>
      <c r="S43" s="316">
        <f t="shared" ref="S43:S57" si="30">+D43</f>
        <v>0</v>
      </c>
      <c r="T43" s="315">
        <f t="shared" ref="T43:T57" si="31">+C43-F43-J43</f>
        <v>0</v>
      </c>
      <c r="U43" s="316" t="str">
        <f t="shared" ref="U43:U57" si="32">IF(ISERROR(+T43/C43),"",(+T43/C43))</f>
        <v/>
      </c>
      <c r="V43" s="291"/>
    </row>
    <row r="44" spans="2:23" ht="15.75" hidden="1" outlineLevel="1">
      <c r="B44" s="330">
        <f t="shared" si="26"/>
        <v>0</v>
      </c>
      <c r="C44" s="299">
        <f t="shared" si="26"/>
        <v>0</v>
      </c>
      <c r="D44" s="297">
        <f t="shared" si="26"/>
        <v>0</v>
      </c>
      <c r="E44" s="331">
        <f t="shared" si="26"/>
        <v>0</v>
      </c>
      <c r="F44" s="321">
        <f t="shared" si="26"/>
        <v>0</v>
      </c>
      <c r="G44" s="297">
        <f t="shared" si="26"/>
        <v>0</v>
      </c>
      <c r="H44" s="301">
        <f t="shared" si="27"/>
        <v>0</v>
      </c>
      <c r="I44" s="298">
        <f t="shared" si="28"/>
        <v>0</v>
      </c>
      <c r="J44" s="303">
        <f t="shared" ref="J44:J57" si="33">SUM(L44:R44)</f>
        <v>0</v>
      </c>
      <c r="K44" s="305">
        <f t="shared" si="29"/>
        <v>0</v>
      </c>
      <c r="L44" s="299">
        <f t="shared" ref="L44:R57" si="34">+L26</f>
        <v>0</v>
      </c>
      <c r="M44" s="299">
        <f t="shared" si="34"/>
        <v>0</v>
      </c>
      <c r="N44" s="299">
        <f t="shared" si="34"/>
        <v>0</v>
      </c>
      <c r="O44" s="299">
        <f t="shared" si="34"/>
        <v>0</v>
      </c>
      <c r="P44" s="299">
        <f t="shared" si="34"/>
        <v>0</v>
      </c>
      <c r="Q44" s="299">
        <f t="shared" si="34"/>
        <v>0</v>
      </c>
      <c r="R44" s="299">
        <f t="shared" si="34"/>
        <v>0</v>
      </c>
      <c r="S44" s="318">
        <f t="shared" si="30"/>
        <v>0</v>
      </c>
      <c r="T44" s="317">
        <f t="shared" si="31"/>
        <v>0</v>
      </c>
      <c r="U44" s="318" t="str">
        <f t="shared" si="32"/>
        <v/>
      </c>
      <c r="V44" s="291"/>
    </row>
    <row r="45" spans="2:23" ht="15.75" hidden="1" outlineLevel="1">
      <c r="B45" s="330">
        <f t="shared" si="26"/>
        <v>0</v>
      </c>
      <c r="C45" s="299">
        <f t="shared" si="26"/>
        <v>0</v>
      </c>
      <c r="D45" s="297">
        <f t="shared" si="26"/>
        <v>0</v>
      </c>
      <c r="E45" s="331">
        <f t="shared" si="26"/>
        <v>0</v>
      </c>
      <c r="F45" s="321">
        <f t="shared" si="26"/>
        <v>0</v>
      </c>
      <c r="G45" s="297">
        <f t="shared" si="26"/>
        <v>0</v>
      </c>
      <c r="H45" s="301">
        <f t="shared" si="27"/>
        <v>0</v>
      </c>
      <c r="I45" s="298">
        <f t="shared" si="28"/>
        <v>0</v>
      </c>
      <c r="J45" s="303">
        <f t="shared" si="33"/>
        <v>0</v>
      </c>
      <c r="K45" s="305">
        <f t="shared" si="29"/>
        <v>0</v>
      </c>
      <c r="L45" s="299">
        <f t="shared" si="34"/>
        <v>0</v>
      </c>
      <c r="M45" s="299">
        <f t="shared" si="34"/>
        <v>0</v>
      </c>
      <c r="N45" s="299">
        <f t="shared" si="34"/>
        <v>0</v>
      </c>
      <c r="O45" s="299">
        <f t="shared" si="34"/>
        <v>0</v>
      </c>
      <c r="P45" s="299">
        <f t="shared" si="34"/>
        <v>0</v>
      </c>
      <c r="Q45" s="299">
        <f t="shared" si="34"/>
        <v>0</v>
      </c>
      <c r="R45" s="299">
        <f t="shared" si="34"/>
        <v>0</v>
      </c>
      <c r="S45" s="318">
        <f t="shared" si="30"/>
        <v>0</v>
      </c>
      <c r="T45" s="317">
        <f t="shared" si="31"/>
        <v>0</v>
      </c>
      <c r="U45" s="318" t="str">
        <f t="shared" si="32"/>
        <v/>
      </c>
      <c r="V45" s="291"/>
    </row>
    <row r="46" spans="2:23" ht="15.75" hidden="1" outlineLevel="1">
      <c r="B46" s="330">
        <f t="shared" si="26"/>
        <v>0</v>
      </c>
      <c r="C46" s="299">
        <f t="shared" si="26"/>
        <v>0</v>
      </c>
      <c r="D46" s="297">
        <f t="shared" si="26"/>
        <v>0</v>
      </c>
      <c r="E46" s="331">
        <f t="shared" si="26"/>
        <v>0</v>
      </c>
      <c r="F46" s="321">
        <f t="shared" si="26"/>
        <v>0</v>
      </c>
      <c r="G46" s="297">
        <f t="shared" si="26"/>
        <v>0</v>
      </c>
      <c r="H46" s="301">
        <f t="shared" si="27"/>
        <v>0</v>
      </c>
      <c r="I46" s="298">
        <f t="shared" si="28"/>
        <v>0</v>
      </c>
      <c r="J46" s="303">
        <f t="shared" si="33"/>
        <v>0</v>
      </c>
      <c r="K46" s="305">
        <f t="shared" si="29"/>
        <v>0</v>
      </c>
      <c r="L46" s="299">
        <f t="shared" si="34"/>
        <v>0</v>
      </c>
      <c r="M46" s="299">
        <f t="shared" si="34"/>
        <v>0</v>
      </c>
      <c r="N46" s="299">
        <f t="shared" si="34"/>
        <v>0</v>
      </c>
      <c r="O46" s="299">
        <f t="shared" si="34"/>
        <v>0</v>
      </c>
      <c r="P46" s="299">
        <f t="shared" si="34"/>
        <v>0</v>
      </c>
      <c r="Q46" s="299">
        <f t="shared" si="34"/>
        <v>0</v>
      </c>
      <c r="R46" s="299">
        <f t="shared" si="34"/>
        <v>0</v>
      </c>
      <c r="S46" s="318">
        <f t="shared" si="30"/>
        <v>0</v>
      </c>
      <c r="T46" s="317">
        <f t="shared" si="31"/>
        <v>0</v>
      </c>
      <c r="U46" s="318" t="str">
        <f t="shared" si="32"/>
        <v/>
      </c>
      <c r="V46" s="291"/>
    </row>
    <row r="47" spans="2:23" ht="15.75" hidden="1" outlineLevel="1">
      <c r="B47" s="330">
        <f t="shared" si="26"/>
        <v>0</v>
      </c>
      <c r="C47" s="299">
        <f t="shared" si="26"/>
        <v>0</v>
      </c>
      <c r="D47" s="297">
        <f t="shared" si="26"/>
        <v>0</v>
      </c>
      <c r="E47" s="331">
        <f t="shared" si="26"/>
        <v>0</v>
      </c>
      <c r="F47" s="321">
        <f t="shared" si="26"/>
        <v>0</v>
      </c>
      <c r="G47" s="297">
        <f t="shared" si="26"/>
        <v>0</v>
      </c>
      <c r="H47" s="301">
        <f t="shared" si="27"/>
        <v>0</v>
      </c>
      <c r="I47" s="298">
        <f t="shared" si="28"/>
        <v>0</v>
      </c>
      <c r="J47" s="303">
        <f t="shared" si="33"/>
        <v>0</v>
      </c>
      <c r="K47" s="305">
        <f t="shared" si="29"/>
        <v>0</v>
      </c>
      <c r="L47" s="299">
        <f t="shared" si="34"/>
        <v>0</v>
      </c>
      <c r="M47" s="299">
        <f t="shared" si="34"/>
        <v>0</v>
      </c>
      <c r="N47" s="299">
        <f t="shared" si="34"/>
        <v>0</v>
      </c>
      <c r="O47" s="299">
        <f t="shared" si="34"/>
        <v>0</v>
      </c>
      <c r="P47" s="299">
        <f t="shared" si="34"/>
        <v>0</v>
      </c>
      <c r="Q47" s="299">
        <f t="shared" si="34"/>
        <v>0</v>
      </c>
      <c r="R47" s="299">
        <f t="shared" si="34"/>
        <v>0</v>
      </c>
      <c r="S47" s="318">
        <f t="shared" si="30"/>
        <v>0</v>
      </c>
      <c r="T47" s="317">
        <f t="shared" si="31"/>
        <v>0</v>
      </c>
      <c r="U47" s="318" t="str">
        <f t="shared" si="32"/>
        <v/>
      </c>
      <c r="V47" s="291"/>
    </row>
    <row r="48" spans="2:23" ht="15.75" hidden="1" outlineLevel="1">
      <c r="B48" s="330">
        <f t="shared" si="26"/>
        <v>0</v>
      </c>
      <c r="C48" s="299">
        <f t="shared" si="26"/>
        <v>0</v>
      </c>
      <c r="D48" s="297">
        <f t="shared" si="26"/>
        <v>0</v>
      </c>
      <c r="E48" s="331">
        <f t="shared" si="26"/>
        <v>0</v>
      </c>
      <c r="F48" s="321">
        <f t="shared" si="26"/>
        <v>0</v>
      </c>
      <c r="G48" s="297">
        <f t="shared" si="26"/>
        <v>0</v>
      </c>
      <c r="H48" s="301">
        <f t="shared" si="27"/>
        <v>0</v>
      </c>
      <c r="I48" s="298">
        <f t="shared" si="28"/>
        <v>0</v>
      </c>
      <c r="J48" s="303">
        <f t="shared" si="33"/>
        <v>0</v>
      </c>
      <c r="K48" s="305">
        <f t="shared" si="29"/>
        <v>0</v>
      </c>
      <c r="L48" s="299">
        <f t="shared" si="34"/>
        <v>0</v>
      </c>
      <c r="M48" s="299">
        <f t="shared" si="34"/>
        <v>0</v>
      </c>
      <c r="N48" s="299">
        <f t="shared" si="34"/>
        <v>0</v>
      </c>
      <c r="O48" s="299">
        <f t="shared" si="34"/>
        <v>0</v>
      </c>
      <c r="P48" s="299">
        <f t="shared" si="34"/>
        <v>0</v>
      </c>
      <c r="Q48" s="299">
        <f t="shared" si="34"/>
        <v>0</v>
      </c>
      <c r="R48" s="299">
        <f t="shared" si="34"/>
        <v>0</v>
      </c>
      <c r="S48" s="318">
        <f t="shared" si="30"/>
        <v>0</v>
      </c>
      <c r="T48" s="317">
        <f t="shared" si="31"/>
        <v>0</v>
      </c>
      <c r="U48" s="318" t="str">
        <f t="shared" si="32"/>
        <v/>
      </c>
      <c r="V48" s="291"/>
    </row>
    <row r="49" spans="2:22" ht="15.75" hidden="1" outlineLevel="1">
      <c r="B49" s="330">
        <f t="shared" si="26"/>
        <v>0</v>
      </c>
      <c r="C49" s="299">
        <f t="shared" si="26"/>
        <v>0</v>
      </c>
      <c r="D49" s="297">
        <f t="shared" si="26"/>
        <v>0</v>
      </c>
      <c r="E49" s="331">
        <f t="shared" si="26"/>
        <v>0</v>
      </c>
      <c r="F49" s="321">
        <f t="shared" si="26"/>
        <v>0</v>
      </c>
      <c r="G49" s="297">
        <f t="shared" si="26"/>
        <v>0</v>
      </c>
      <c r="H49" s="301">
        <f t="shared" si="27"/>
        <v>0</v>
      </c>
      <c r="I49" s="298">
        <f t="shared" si="28"/>
        <v>0</v>
      </c>
      <c r="J49" s="303">
        <f t="shared" si="33"/>
        <v>0</v>
      </c>
      <c r="K49" s="305">
        <f t="shared" si="29"/>
        <v>0</v>
      </c>
      <c r="L49" s="299">
        <f t="shared" si="34"/>
        <v>0</v>
      </c>
      <c r="M49" s="299">
        <f t="shared" si="34"/>
        <v>0</v>
      </c>
      <c r="N49" s="299">
        <f t="shared" si="34"/>
        <v>0</v>
      </c>
      <c r="O49" s="299">
        <f t="shared" si="34"/>
        <v>0</v>
      </c>
      <c r="P49" s="299">
        <f t="shared" si="34"/>
        <v>0</v>
      </c>
      <c r="Q49" s="299">
        <f t="shared" si="34"/>
        <v>0</v>
      </c>
      <c r="R49" s="299">
        <f t="shared" si="34"/>
        <v>0</v>
      </c>
      <c r="S49" s="318">
        <f t="shared" si="30"/>
        <v>0</v>
      </c>
      <c r="T49" s="317">
        <f t="shared" si="31"/>
        <v>0</v>
      </c>
      <c r="U49" s="318" t="str">
        <f t="shared" si="32"/>
        <v/>
      </c>
      <c r="V49" s="291"/>
    </row>
    <row r="50" spans="2:22" ht="15.75" hidden="1" outlineLevel="1">
      <c r="B50" s="330">
        <f t="shared" si="26"/>
        <v>0</v>
      </c>
      <c r="C50" s="299">
        <f t="shared" si="26"/>
        <v>0</v>
      </c>
      <c r="D50" s="297">
        <f t="shared" si="26"/>
        <v>0</v>
      </c>
      <c r="E50" s="331">
        <f t="shared" si="26"/>
        <v>0</v>
      </c>
      <c r="F50" s="321">
        <f t="shared" si="26"/>
        <v>0</v>
      </c>
      <c r="G50" s="297">
        <f t="shared" si="26"/>
        <v>0</v>
      </c>
      <c r="H50" s="301">
        <f t="shared" si="27"/>
        <v>0</v>
      </c>
      <c r="I50" s="298">
        <f t="shared" si="28"/>
        <v>0</v>
      </c>
      <c r="J50" s="303">
        <f t="shared" si="33"/>
        <v>0</v>
      </c>
      <c r="K50" s="305">
        <f t="shared" si="29"/>
        <v>0</v>
      </c>
      <c r="L50" s="299">
        <f t="shared" si="34"/>
        <v>0</v>
      </c>
      <c r="M50" s="299">
        <f t="shared" si="34"/>
        <v>0</v>
      </c>
      <c r="N50" s="299">
        <f t="shared" si="34"/>
        <v>0</v>
      </c>
      <c r="O50" s="299">
        <f t="shared" si="34"/>
        <v>0</v>
      </c>
      <c r="P50" s="299">
        <f t="shared" si="34"/>
        <v>0</v>
      </c>
      <c r="Q50" s="299">
        <f t="shared" si="34"/>
        <v>0</v>
      </c>
      <c r="R50" s="299">
        <f t="shared" si="34"/>
        <v>0</v>
      </c>
      <c r="S50" s="318">
        <f t="shared" si="30"/>
        <v>0</v>
      </c>
      <c r="T50" s="317">
        <f t="shared" si="31"/>
        <v>0</v>
      </c>
      <c r="U50" s="318" t="str">
        <f t="shared" si="32"/>
        <v/>
      </c>
      <c r="V50" s="291"/>
    </row>
    <row r="51" spans="2:22" ht="15.75" hidden="1" outlineLevel="1">
      <c r="B51" s="330">
        <f t="shared" si="26"/>
        <v>0</v>
      </c>
      <c r="C51" s="299">
        <f t="shared" si="26"/>
        <v>0</v>
      </c>
      <c r="D51" s="297">
        <f t="shared" si="26"/>
        <v>0</v>
      </c>
      <c r="E51" s="331">
        <f t="shared" si="26"/>
        <v>0</v>
      </c>
      <c r="F51" s="321">
        <f t="shared" si="26"/>
        <v>0</v>
      </c>
      <c r="G51" s="297">
        <f t="shared" si="26"/>
        <v>0</v>
      </c>
      <c r="H51" s="301">
        <f t="shared" si="27"/>
        <v>0</v>
      </c>
      <c r="I51" s="298">
        <f t="shared" si="28"/>
        <v>0</v>
      </c>
      <c r="J51" s="303">
        <f t="shared" si="33"/>
        <v>0</v>
      </c>
      <c r="K51" s="305">
        <f t="shared" si="29"/>
        <v>0</v>
      </c>
      <c r="L51" s="299">
        <f t="shared" si="34"/>
        <v>0</v>
      </c>
      <c r="M51" s="299">
        <f t="shared" si="34"/>
        <v>0</v>
      </c>
      <c r="N51" s="299">
        <f t="shared" si="34"/>
        <v>0</v>
      </c>
      <c r="O51" s="299">
        <f t="shared" si="34"/>
        <v>0</v>
      </c>
      <c r="P51" s="299">
        <f t="shared" si="34"/>
        <v>0</v>
      </c>
      <c r="Q51" s="299">
        <f t="shared" si="34"/>
        <v>0</v>
      </c>
      <c r="R51" s="299">
        <f t="shared" si="34"/>
        <v>0</v>
      </c>
      <c r="S51" s="318">
        <f t="shared" si="30"/>
        <v>0</v>
      </c>
      <c r="T51" s="317">
        <f t="shared" si="31"/>
        <v>0</v>
      </c>
      <c r="U51" s="318" t="str">
        <f t="shared" si="32"/>
        <v/>
      </c>
      <c r="V51" s="291"/>
    </row>
    <row r="52" spans="2:22" ht="15.75" hidden="1" outlineLevel="1">
      <c r="B52" s="330">
        <f t="shared" si="26"/>
        <v>0</v>
      </c>
      <c r="C52" s="299">
        <f t="shared" si="26"/>
        <v>0</v>
      </c>
      <c r="D52" s="297">
        <f t="shared" si="26"/>
        <v>0</v>
      </c>
      <c r="E52" s="331">
        <f t="shared" si="26"/>
        <v>0</v>
      </c>
      <c r="F52" s="321">
        <f t="shared" si="26"/>
        <v>0</v>
      </c>
      <c r="G52" s="297">
        <f t="shared" si="26"/>
        <v>0</v>
      </c>
      <c r="H52" s="301">
        <f t="shared" si="27"/>
        <v>0</v>
      </c>
      <c r="I52" s="298">
        <f t="shared" si="28"/>
        <v>0</v>
      </c>
      <c r="J52" s="303">
        <f t="shared" si="33"/>
        <v>0</v>
      </c>
      <c r="K52" s="305">
        <f t="shared" si="29"/>
        <v>0</v>
      </c>
      <c r="L52" s="299">
        <f t="shared" si="34"/>
        <v>0</v>
      </c>
      <c r="M52" s="299">
        <f t="shared" si="34"/>
        <v>0</v>
      </c>
      <c r="N52" s="299">
        <f t="shared" si="34"/>
        <v>0</v>
      </c>
      <c r="O52" s="299">
        <f t="shared" si="34"/>
        <v>0</v>
      </c>
      <c r="P52" s="299">
        <f t="shared" si="34"/>
        <v>0</v>
      </c>
      <c r="Q52" s="299">
        <f t="shared" si="34"/>
        <v>0</v>
      </c>
      <c r="R52" s="299">
        <f t="shared" si="34"/>
        <v>0</v>
      </c>
      <c r="S52" s="318">
        <f t="shared" si="30"/>
        <v>0</v>
      </c>
      <c r="T52" s="317">
        <f t="shared" si="31"/>
        <v>0</v>
      </c>
      <c r="U52" s="318" t="str">
        <f t="shared" si="32"/>
        <v/>
      </c>
      <c r="V52" s="291"/>
    </row>
    <row r="53" spans="2:22" ht="15.75" hidden="1" outlineLevel="1">
      <c r="B53" s="330">
        <f t="shared" si="26"/>
        <v>0</v>
      </c>
      <c r="C53" s="299">
        <f t="shared" si="26"/>
        <v>0</v>
      </c>
      <c r="D53" s="297">
        <f t="shared" si="26"/>
        <v>0</v>
      </c>
      <c r="E53" s="331">
        <f t="shared" si="26"/>
        <v>0</v>
      </c>
      <c r="F53" s="321">
        <f t="shared" si="26"/>
        <v>0</v>
      </c>
      <c r="G53" s="297">
        <f t="shared" si="26"/>
        <v>0</v>
      </c>
      <c r="H53" s="301">
        <f t="shared" si="27"/>
        <v>0</v>
      </c>
      <c r="I53" s="298">
        <f t="shared" si="28"/>
        <v>0</v>
      </c>
      <c r="J53" s="303">
        <f t="shared" si="33"/>
        <v>0</v>
      </c>
      <c r="K53" s="305">
        <f t="shared" si="29"/>
        <v>0</v>
      </c>
      <c r="L53" s="299">
        <f t="shared" si="34"/>
        <v>0</v>
      </c>
      <c r="M53" s="299">
        <f t="shared" si="34"/>
        <v>0</v>
      </c>
      <c r="N53" s="299">
        <f t="shared" si="34"/>
        <v>0</v>
      </c>
      <c r="O53" s="299">
        <f t="shared" si="34"/>
        <v>0</v>
      </c>
      <c r="P53" s="299">
        <f t="shared" si="34"/>
        <v>0</v>
      </c>
      <c r="Q53" s="299">
        <f t="shared" si="34"/>
        <v>0</v>
      </c>
      <c r="R53" s="299">
        <f t="shared" si="34"/>
        <v>0</v>
      </c>
      <c r="S53" s="318">
        <f t="shared" si="30"/>
        <v>0</v>
      </c>
      <c r="T53" s="317">
        <f t="shared" si="31"/>
        <v>0</v>
      </c>
      <c r="U53" s="318" t="str">
        <f t="shared" si="32"/>
        <v/>
      </c>
      <c r="V53" s="291"/>
    </row>
    <row r="54" spans="2:22" ht="15.75" hidden="1" outlineLevel="1">
      <c r="B54" s="330">
        <f t="shared" si="26"/>
        <v>0</v>
      </c>
      <c r="C54" s="299">
        <f t="shared" si="26"/>
        <v>0</v>
      </c>
      <c r="D54" s="297">
        <f t="shared" si="26"/>
        <v>0</v>
      </c>
      <c r="E54" s="331">
        <f t="shared" si="26"/>
        <v>0</v>
      </c>
      <c r="F54" s="321">
        <f t="shared" si="26"/>
        <v>0</v>
      </c>
      <c r="G54" s="297">
        <f t="shared" si="26"/>
        <v>0</v>
      </c>
      <c r="H54" s="301">
        <f t="shared" si="27"/>
        <v>0</v>
      </c>
      <c r="I54" s="298">
        <f t="shared" si="28"/>
        <v>0</v>
      </c>
      <c r="J54" s="303">
        <f t="shared" si="33"/>
        <v>0</v>
      </c>
      <c r="K54" s="305">
        <f t="shared" si="29"/>
        <v>0</v>
      </c>
      <c r="L54" s="299">
        <f t="shared" si="34"/>
        <v>0</v>
      </c>
      <c r="M54" s="299">
        <f t="shared" si="34"/>
        <v>0</v>
      </c>
      <c r="N54" s="299">
        <f t="shared" si="34"/>
        <v>0</v>
      </c>
      <c r="O54" s="299">
        <f t="shared" si="34"/>
        <v>0</v>
      </c>
      <c r="P54" s="299">
        <f t="shared" si="34"/>
        <v>0</v>
      </c>
      <c r="Q54" s="299">
        <f t="shared" si="34"/>
        <v>0</v>
      </c>
      <c r="R54" s="299">
        <f t="shared" si="34"/>
        <v>0</v>
      </c>
      <c r="S54" s="318">
        <f t="shared" si="30"/>
        <v>0</v>
      </c>
      <c r="T54" s="317">
        <f t="shared" si="31"/>
        <v>0</v>
      </c>
      <c r="U54" s="318" t="str">
        <f t="shared" si="32"/>
        <v/>
      </c>
      <c r="V54" s="291"/>
    </row>
    <row r="55" spans="2:22" ht="15.75" hidden="1" outlineLevel="1">
      <c r="B55" s="330">
        <f t="shared" si="26"/>
        <v>0</v>
      </c>
      <c r="C55" s="299">
        <f t="shared" si="26"/>
        <v>0</v>
      </c>
      <c r="D55" s="297">
        <f t="shared" si="26"/>
        <v>0</v>
      </c>
      <c r="E55" s="331">
        <f t="shared" si="26"/>
        <v>0</v>
      </c>
      <c r="F55" s="321">
        <f t="shared" si="26"/>
        <v>0</v>
      </c>
      <c r="G55" s="297">
        <f t="shared" si="26"/>
        <v>0</v>
      </c>
      <c r="H55" s="301">
        <f t="shared" si="27"/>
        <v>0</v>
      </c>
      <c r="I55" s="298">
        <f t="shared" si="28"/>
        <v>0</v>
      </c>
      <c r="J55" s="303">
        <f t="shared" si="33"/>
        <v>0</v>
      </c>
      <c r="K55" s="305">
        <f t="shared" si="29"/>
        <v>0</v>
      </c>
      <c r="L55" s="299">
        <f t="shared" si="34"/>
        <v>0</v>
      </c>
      <c r="M55" s="299">
        <f t="shared" si="34"/>
        <v>0</v>
      </c>
      <c r="N55" s="299">
        <f t="shared" si="34"/>
        <v>0</v>
      </c>
      <c r="O55" s="299">
        <f t="shared" si="34"/>
        <v>0</v>
      </c>
      <c r="P55" s="299">
        <f t="shared" si="34"/>
        <v>0</v>
      </c>
      <c r="Q55" s="299">
        <f t="shared" si="34"/>
        <v>0</v>
      </c>
      <c r="R55" s="299">
        <f t="shared" si="34"/>
        <v>0</v>
      </c>
      <c r="S55" s="318">
        <f t="shared" si="30"/>
        <v>0</v>
      </c>
      <c r="T55" s="317">
        <f t="shared" si="31"/>
        <v>0</v>
      </c>
      <c r="U55" s="318" t="str">
        <f t="shared" si="32"/>
        <v/>
      </c>
      <c r="V55" s="291"/>
    </row>
    <row r="56" spans="2:22" ht="15.75" hidden="1" outlineLevel="1">
      <c r="B56" s="330">
        <f t="shared" si="26"/>
        <v>0</v>
      </c>
      <c r="C56" s="299">
        <f t="shared" si="26"/>
        <v>0</v>
      </c>
      <c r="D56" s="297">
        <f t="shared" si="26"/>
        <v>0</v>
      </c>
      <c r="E56" s="331">
        <f t="shared" si="26"/>
        <v>0</v>
      </c>
      <c r="F56" s="321">
        <f t="shared" si="26"/>
        <v>0</v>
      </c>
      <c r="G56" s="297">
        <f t="shared" si="26"/>
        <v>0</v>
      </c>
      <c r="H56" s="301">
        <f t="shared" si="27"/>
        <v>0</v>
      </c>
      <c r="I56" s="298">
        <f t="shared" si="28"/>
        <v>0</v>
      </c>
      <c r="J56" s="303">
        <f t="shared" si="33"/>
        <v>0</v>
      </c>
      <c r="K56" s="305">
        <f t="shared" si="29"/>
        <v>0</v>
      </c>
      <c r="L56" s="299">
        <f t="shared" si="34"/>
        <v>0</v>
      </c>
      <c r="M56" s="299">
        <f t="shared" si="34"/>
        <v>0</v>
      </c>
      <c r="N56" s="299">
        <f t="shared" si="34"/>
        <v>0</v>
      </c>
      <c r="O56" s="299">
        <f t="shared" si="34"/>
        <v>0</v>
      </c>
      <c r="P56" s="299">
        <f t="shared" si="34"/>
        <v>0</v>
      </c>
      <c r="Q56" s="299">
        <f t="shared" si="34"/>
        <v>0</v>
      </c>
      <c r="R56" s="299">
        <f t="shared" si="34"/>
        <v>0</v>
      </c>
      <c r="S56" s="318">
        <f t="shared" si="30"/>
        <v>0</v>
      </c>
      <c r="T56" s="317">
        <f t="shared" si="31"/>
        <v>0</v>
      </c>
      <c r="U56" s="318" t="str">
        <f t="shared" si="32"/>
        <v/>
      </c>
      <c r="V56" s="291"/>
    </row>
    <row r="57" spans="2:22" ht="16.5" hidden="1" outlineLevel="1" thickBot="1">
      <c r="B57" s="332">
        <f t="shared" si="26"/>
        <v>0</v>
      </c>
      <c r="C57" s="328">
        <f t="shared" si="26"/>
        <v>0</v>
      </c>
      <c r="D57" s="323">
        <f t="shared" si="26"/>
        <v>0</v>
      </c>
      <c r="E57" s="333">
        <f t="shared" si="26"/>
        <v>0</v>
      </c>
      <c r="F57" s="322">
        <f t="shared" si="26"/>
        <v>0</v>
      </c>
      <c r="G57" s="323">
        <f t="shared" si="26"/>
        <v>0</v>
      </c>
      <c r="H57" s="324">
        <f t="shared" si="27"/>
        <v>0</v>
      </c>
      <c r="I57" s="325">
        <f t="shared" si="28"/>
        <v>0</v>
      </c>
      <c r="J57" s="326">
        <f t="shared" si="33"/>
        <v>0</v>
      </c>
      <c r="K57" s="327">
        <f t="shared" si="29"/>
        <v>0</v>
      </c>
      <c r="L57" s="328">
        <f t="shared" si="34"/>
        <v>0</v>
      </c>
      <c r="M57" s="328">
        <f t="shared" si="34"/>
        <v>0</v>
      </c>
      <c r="N57" s="328">
        <f t="shared" si="34"/>
        <v>0</v>
      </c>
      <c r="O57" s="328">
        <f t="shared" si="34"/>
        <v>0</v>
      </c>
      <c r="P57" s="328">
        <f t="shared" si="34"/>
        <v>0</v>
      </c>
      <c r="Q57" s="328">
        <f t="shared" si="34"/>
        <v>0</v>
      </c>
      <c r="R57" s="328">
        <f t="shared" si="34"/>
        <v>0</v>
      </c>
      <c r="S57" s="320">
        <f t="shared" si="30"/>
        <v>0</v>
      </c>
      <c r="T57" s="319">
        <f t="shared" si="31"/>
        <v>0</v>
      </c>
      <c r="U57" s="320" t="str">
        <f t="shared" si="32"/>
        <v/>
      </c>
      <c r="V57" s="291"/>
    </row>
    <row r="58" spans="2:22" collapsed="1"/>
    <row r="63" spans="2:22">
      <c r="T63" s="5" t="s">
        <v>44</v>
      </c>
    </row>
  </sheetData>
  <sheetProtection sheet="1" objects="1" scenarios="1" formatColumns="0" formatRows="0" autoFilter="0"/>
  <mergeCells count="9">
    <mergeCell ref="B41:E41"/>
    <mergeCell ref="B4:E4"/>
    <mergeCell ref="B23:E23"/>
    <mergeCell ref="T23:U23"/>
    <mergeCell ref="T41:U41"/>
    <mergeCell ref="T4:U4"/>
    <mergeCell ref="F4:S4"/>
    <mergeCell ref="F23:S23"/>
    <mergeCell ref="F41:S41"/>
  </mergeCells>
  <conditionalFormatting sqref="C1">
    <cfRule type="cellIs" dxfId="267" priority="9" operator="greaterThan">
      <formula>0</formula>
    </cfRule>
    <cfRule type="cellIs" dxfId="266" priority="10" operator="lessThan">
      <formula>0</formula>
    </cfRule>
  </conditionalFormatting>
  <conditionalFormatting sqref="E1">
    <cfRule type="cellIs" dxfId="265" priority="13" operator="greaterThan">
      <formula>0</formula>
    </cfRule>
    <cfRule type="cellIs" dxfId="264" priority="14" operator="lessThan">
      <formula>0</formula>
    </cfRule>
  </conditionalFormatting>
  <conditionalFormatting sqref="E3">
    <cfRule type="cellIs" dxfId="263" priority="1" operator="greaterThan">
      <formula>0</formula>
    </cfRule>
    <cfRule type="cellIs" dxfId="262" priority="2" operator="lessThan">
      <formula>0</formula>
    </cfRule>
  </conditionalFormatting>
  <conditionalFormatting sqref="G3">
    <cfRule type="cellIs" dxfId="261" priority="3" operator="greaterThan">
      <formula>0</formula>
    </cfRule>
    <cfRule type="cellIs" dxfId="260" priority="4" operator="lessThan">
      <formula>0</formula>
    </cfRule>
  </conditionalFormatting>
  <conditionalFormatting sqref="I1:I2">
    <cfRule type="cellIs" dxfId="259" priority="5" operator="greaterThan">
      <formula>0</formula>
    </cfRule>
    <cfRule type="cellIs" dxfId="258" priority="6" operator="lessThan">
      <formula>0</formula>
    </cfRule>
  </conditionalFormatting>
  <dataValidations count="1">
    <dataValidation type="decimal" operator="greaterThanOrEqual" allowBlank="1" showInputMessage="1" showErrorMessage="1" sqref="C6:D20 F6:G20 L6:R20" xr:uid="{00000000-0002-0000-0400-000000000000}">
      <formula1>0</formula1>
    </dataValidation>
  </dataValidations>
  <pageMargins left="0.7" right="0.7" top="0.75" bottom="0.75" header="0.3" footer="0.3"/>
  <pageSetup paperSize="9" scale="9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DATOS!$L$2:$L$6</xm:f>
          </x14:formula1>
          <xm:sqref>I43:I57 E25:E39 E43:E57 I25:I39 E6:E20</xm:sqref>
        </x14:dataValidation>
        <x14:dataValidation type="list" allowBlank="1" showInputMessage="1" showErrorMessage="1" xr:uid="{00000000-0002-0000-0400-000002000000}">
          <x14:formula1>
            <xm:f>DATOS!$L$2:$L$10</xm:f>
          </x14:formula1>
          <xm:sqref>I6:I20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9">
    <tabColor theme="4" tint="0.59999389629810485"/>
  </sheetPr>
  <dimension ref="A1:AX116"/>
  <sheetViews>
    <sheetView topLeftCell="A9" workbookViewId="0">
      <selection activeCell="A12" sqref="A12"/>
    </sheetView>
  </sheetViews>
  <sheetFormatPr baseColWidth="10" defaultColWidth="11.42578125" defaultRowHeight="15.75" outlineLevelRow="2" outlineLevelCol="1"/>
  <cols>
    <col min="1" max="2" width="22.28515625" style="214" customWidth="1"/>
    <col min="3" max="6" width="15.7109375" style="214" customWidth="1"/>
    <col min="7" max="7" width="15.140625" style="214" customWidth="1"/>
    <col min="8" max="8" width="14.28515625" style="215" customWidth="1"/>
    <col min="9" max="9" width="15.28515625" style="215" customWidth="1"/>
    <col min="10" max="10" width="6.7109375" style="214" customWidth="1"/>
    <col min="11" max="14" width="9.7109375" style="214" customWidth="1"/>
    <col min="15" max="15" width="10.28515625" style="214" bestFit="1" customWidth="1"/>
    <col min="16" max="20" width="9.7109375" style="214" customWidth="1"/>
    <col min="21" max="21" width="11.28515625" style="214" customWidth="1"/>
    <col min="22" max="22" width="9.7109375" style="214" customWidth="1"/>
    <col min="23" max="46" width="9.7109375" style="214" customWidth="1" outlineLevel="1"/>
    <col min="47" max="16384" width="11.42578125" style="214"/>
  </cols>
  <sheetData>
    <row r="1" spans="1:46" ht="16.5" thickBot="1">
      <c r="I1" s="215" t="s">
        <v>44</v>
      </c>
      <c r="K1" s="99" t="s">
        <v>111</v>
      </c>
      <c r="L1" s="216" t="s">
        <v>231</v>
      </c>
      <c r="M1" s="217">
        <f>+Ventas!F1</f>
        <v>0</v>
      </c>
      <c r="N1" s="218" t="s">
        <v>232</v>
      </c>
      <c r="O1" s="217">
        <f ca="1">+Resultados!$C$21</f>
        <v>0</v>
      </c>
      <c r="P1" s="216" t="s">
        <v>233</v>
      </c>
      <c r="Q1" s="219" t="str">
        <f>+'Resultado x Actividad'!$S$16</f>
        <v/>
      </c>
      <c r="R1" s="218" t="s">
        <v>234</v>
      </c>
      <c r="S1" s="167">
        <f ca="1">IF(ISERROR(+Resultados!$C$27),0,(+Resultados!$C$27))</f>
        <v>0</v>
      </c>
      <c r="T1" s="218" t="s">
        <v>235</v>
      </c>
      <c r="U1" s="217">
        <f ca="1">MIN('Tesorería mensual'!$C$47:$N$47)</f>
        <v>0</v>
      </c>
    </row>
    <row r="2" spans="1:46" ht="21">
      <c r="A2" s="1108"/>
      <c r="B2" s="1109"/>
      <c r="C2" s="1109"/>
      <c r="D2" s="1109"/>
      <c r="E2" s="1109"/>
      <c r="F2" s="1109"/>
      <c r="G2" s="1109"/>
      <c r="H2" s="1109"/>
      <c r="I2" s="1109"/>
      <c r="J2" s="1109"/>
      <c r="K2" s="462" t="s">
        <v>532</v>
      </c>
    </row>
    <row r="3" spans="1:46">
      <c r="A3" s="220"/>
      <c r="B3" s="220"/>
      <c r="C3" s="220"/>
      <c r="D3" s="220"/>
      <c r="E3" s="220"/>
      <c r="F3" s="220"/>
      <c r="G3" s="220"/>
      <c r="H3" s="220"/>
      <c r="I3" s="220"/>
      <c r="J3" s="220"/>
      <c r="K3" s="1110" t="s">
        <v>111</v>
      </c>
      <c r="L3" s="1110"/>
      <c r="M3" s="1110"/>
      <c r="N3" s="1110"/>
      <c r="O3" s="1110"/>
      <c r="P3" s="1110"/>
      <c r="Q3" s="1110"/>
      <c r="R3" s="1110"/>
      <c r="S3" s="1110"/>
      <c r="T3" s="1110"/>
      <c r="U3" s="1110"/>
      <c r="V3" s="1110"/>
      <c r="W3" s="1111" t="s">
        <v>112</v>
      </c>
      <c r="X3" s="1112"/>
      <c r="Y3" s="1112"/>
      <c r="Z3" s="1112"/>
      <c r="AA3" s="1112"/>
      <c r="AB3" s="1112"/>
      <c r="AC3" s="1112"/>
      <c r="AD3" s="1112"/>
      <c r="AE3" s="1112"/>
      <c r="AF3" s="1112"/>
      <c r="AG3" s="1112"/>
      <c r="AH3" s="1113"/>
      <c r="AI3" s="1110" t="s">
        <v>113</v>
      </c>
      <c r="AJ3" s="1110"/>
      <c r="AK3" s="1110"/>
      <c r="AL3" s="1110"/>
      <c r="AM3" s="1110"/>
      <c r="AN3" s="1110"/>
      <c r="AO3" s="1110"/>
      <c r="AP3" s="1110"/>
      <c r="AQ3" s="1110"/>
      <c r="AR3" s="1110"/>
      <c r="AS3" s="1110"/>
      <c r="AT3" s="1110"/>
    </row>
    <row r="4" spans="1:46" ht="64.5" customHeight="1">
      <c r="A4" s="362" t="s">
        <v>1048</v>
      </c>
      <c r="B4" s="362" t="s">
        <v>1047</v>
      </c>
      <c r="C4" s="362" t="s">
        <v>525</v>
      </c>
      <c r="D4" s="362" t="s">
        <v>526</v>
      </c>
      <c r="E4" s="362" t="s">
        <v>527</v>
      </c>
      <c r="F4" s="362" t="s">
        <v>528</v>
      </c>
      <c r="G4" s="362" t="s">
        <v>529</v>
      </c>
      <c r="H4" s="362" t="s">
        <v>530</v>
      </c>
      <c r="I4" s="225" t="s">
        <v>531</v>
      </c>
      <c r="J4" s="225"/>
      <c r="K4" s="348">
        <f>+Cuestionario!$C$13</f>
        <v>46113</v>
      </c>
      <c r="L4" s="348">
        <f>EDATE(K4,1)</f>
        <v>46143</v>
      </c>
      <c r="M4" s="348">
        <f t="shared" ref="M4:AT4" si="0">EDATE(L4,1)</f>
        <v>46174</v>
      </c>
      <c r="N4" s="348">
        <f t="shared" si="0"/>
        <v>46204</v>
      </c>
      <c r="O4" s="348">
        <f t="shared" si="0"/>
        <v>46235</v>
      </c>
      <c r="P4" s="348">
        <f t="shared" si="0"/>
        <v>46266</v>
      </c>
      <c r="Q4" s="348">
        <f t="shared" si="0"/>
        <v>46296</v>
      </c>
      <c r="R4" s="348">
        <f t="shared" si="0"/>
        <v>46327</v>
      </c>
      <c r="S4" s="348">
        <f t="shared" si="0"/>
        <v>46357</v>
      </c>
      <c r="T4" s="348">
        <f t="shared" si="0"/>
        <v>46388</v>
      </c>
      <c r="U4" s="348">
        <f t="shared" si="0"/>
        <v>46419</v>
      </c>
      <c r="V4" s="348">
        <f t="shared" si="0"/>
        <v>46447</v>
      </c>
      <c r="W4" s="349">
        <f t="shared" si="0"/>
        <v>46478</v>
      </c>
      <c r="X4" s="349">
        <f t="shared" si="0"/>
        <v>46508</v>
      </c>
      <c r="Y4" s="349">
        <f t="shared" si="0"/>
        <v>46539</v>
      </c>
      <c r="Z4" s="349">
        <f t="shared" si="0"/>
        <v>46569</v>
      </c>
      <c r="AA4" s="349">
        <f t="shared" si="0"/>
        <v>46600</v>
      </c>
      <c r="AB4" s="349">
        <f t="shared" si="0"/>
        <v>46631</v>
      </c>
      <c r="AC4" s="349">
        <f t="shared" si="0"/>
        <v>46661</v>
      </c>
      <c r="AD4" s="349">
        <f t="shared" si="0"/>
        <v>46692</v>
      </c>
      <c r="AE4" s="349">
        <f t="shared" si="0"/>
        <v>46722</v>
      </c>
      <c r="AF4" s="349">
        <f t="shared" si="0"/>
        <v>46753</v>
      </c>
      <c r="AG4" s="349">
        <f t="shared" si="0"/>
        <v>46784</v>
      </c>
      <c r="AH4" s="349">
        <f t="shared" si="0"/>
        <v>46813</v>
      </c>
      <c r="AI4" s="348">
        <f t="shared" si="0"/>
        <v>46844</v>
      </c>
      <c r="AJ4" s="348">
        <f t="shared" si="0"/>
        <v>46874</v>
      </c>
      <c r="AK4" s="348">
        <f t="shared" si="0"/>
        <v>46905</v>
      </c>
      <c r="AL4" s="348">
        <f t="shared" si="0"/>
        <v>46935</v>
      </c>
      <c r="AM4" s="348">
        <f t="shared" si="0"/>
        <v>46966</v>
      </c>
      <c r="AN4" s="348">
        <f t="shared" si="0"/>
        <v>46997</v>
      </c>
      <c r="AO4" s="348">
        <f t="shared" si="0"/>
        <v>47027</v>
      </c>
      <c r="AP4" s="348">
        <f t="shared" si="0"/>
        <v>47058</v>
      </c>
      <c r="AQ4" s="348">
        <f t="shared" si="0"/>
        <v>47088</v>
      </c>
      <c r="AR4" s="348">
        <f t="shared" si="0"/>
        <v>47119</v>
      </c>
      <c r="AS4" s="348">
        <f t="shared" si="0"/>
        <v>47150</v>
      </c>
      <c r="AT4" s="348">
        <f t="shared" si="0"/>
        <v>47178</v>
      </c>
    </row>
    <row r="5" spans="1:46" s="867" customFormat="1" ht="18.75">
      <c r="A5" s="1107" t="s">
        <v>1049</v>
      </c>
      <c r="B5" s="1107"/>
      <c r="C5" s="1107"/>
    </row>
    <row r="6" spans="1:46">
      <c r="A6" s="866">
        <f>Cuestionario!C23</f>
        <v>0</v>
      </c>
      <c r="B6" s="866">
        <f>+Cuestionario!C25</f>
        <v>0</v>
      </c>
      <c r="C6" s="371"/>
      <c r="D6" s="371"/>
      <c r="E6" s="371"/>
      <c r="F6" s="371">
        <f>+C6*0.2</f>
        <v>0</v>
      </c>
      <c r="G6" s="213">
        <f>+C6-E6-F6</f>
        <v>0</v>
      </c>
      <c r="H6" s="213">
        <f>+G6/12</f>
        <v>0</v>
      </c>
      <c r="I6" s="364">
        <v>1</v>
      </c>
      <c r="J6" s="365"/>
      <c r="K6" s="366">
        <v>1</v>
      </c>
      <c r="L6" s="366">
        <f>+K6</f>
        <v>1</v>
      </c>
      <c r="M6" s="366">
        <f t="shared" ref="M6:M15" si="1">+L6</f>
        <v>1</v>
      </c>
      <c r="N6" s="366">
        <f t="shared" ref="N6:N15" si="2">+M6</f>
        <v>1</v>
      </c>
      <c r="O6" s="366">
        <f t="shared" ref="O6:O15" si="3">+N6</f>
        <v>1</v>
      </c>
      <c r="P6" s="366">
        <f t="shared" ref="P6:P15" si="4">+O6</f>
        <v>1</v>
      </c>
      <c r="Q6" s="366">
        <f t="shared" ref="Q6:Q15" si="5">+P6</f>
        <v>1</v>
      </c>
      <c r="R6" s="366">
        <f t="shared" ref="R6:R15" si="6">+Q6</f>
        <v>1</v>
      </c>
      <c r="S6" s="366">
        <f t="shared" ref="S6:S15" si="7">+R6</f>
        <v>1</v>
      </c>
      <c r="T6" s="366">
        <f t="shared" ref="T6:T15" si="8">+S6</f>
        <v>1</v>
      </c>
      <c r="U6" s="366">
        <f t="shared" ref="U6:U15" si="9">+T6</f>
        <v>1</v>
      </c>
      <c r="V6" s="366">
        <f t="shared" ref="V6:V15" si="10">+U6</f>
        <v>1</v>
      </c>
      <c r="W6" s="366">
        <f t="shared" ref="W6:W15" si="11">+V6</f>
        <v>1</v>
      </c>
      <c r="X6" s="366">
        <f t="shared" ref="X6:X15" si="12">+W6</f>
        <v>1</v>
      </c>
      <c r="Y6" s="366">
        <f t="shared" ref="Y6:Y15" si="13">+X6</f>
        <v>1</v>
      </c>
      <c r="Z6" s="366">
        <f t="shared" ref="Z6:Z15" si="14">+Y6</f>
        <v>1</v>
      </c>
      <c r="AA6" s="366">
        <f t="shared" ref="AA6:AA15" si="15">+Z6</f>
        <v>1</v>
      </c>
      <c r="AB6" s="366">
        <f t="shared" ref="AB6:AB15" si="16">+AA6</f>
        <v>1</v>
      </c>
      <c r="AC6" s="366">
        <f t="shared" ref="AC6:AC15" si="17">+AB6</f>
        <v>1</v>
      </c>
      <c r="AD6" s="366">
        <f t="shared" ref="AD6:AD15" si="18">+AC6</f>
        <v>1</v>
      </c>
      <c r="AE6" s="366">
        <f t="shared" ref="AE6:AE15" si="19">+AD6</f>
        <v>1</v>
      </c>
      <c r="AF6" s="366">
        <f t="shared" ref="AF6:AF15" si="20">+AE6</f>
        <v>1</v>
      </c>
      <c r="AG6" s="366">
        <f t="shared" ref="AG6:AG15" si="21">+AF6</f>
        <v>1</v>
      </c>
      <c r="AH6" s="366">
        <f t="shared" ref="AH6:AH15" si="22">+AG6</f>
        <v>1</v>
      </c>
      <c r="AI6" s="366">
        <f t="shared" ref="AI6:AI15" si="23">+AH6</f>
        <v>1</v>
      </c>
      <c r="AJ6" s="366">
        <f t="shared" ref="AJ6:AJ15" si="24">+AI6</f>
        <v>1</v>
      </c>
      <c r="AK6" s="366">
        <f t="shared" ref="AK6:AK15" si="25">+AJ6</f>
        <v>1</v>
      </c>
      <c r="AL6" s="366">
        <f t="shared" ref="AL6:AL15" si="26">+AK6</f>
        <v>1</v>
      </c>
      <c r="AM6" s="366">
        <f t="shared" ref="AM6:AM15" si="27">+AL6</f>
        <v>1</v>
      </c>
      <c r="AN6" s="366">
        <f t="shared" ref="AN6:AN15" si="28">+AM6</f>
        <v>1</v>
      </c>
      <c r="AO6" s="366">
        <f t="shared" ref="AO6:AO15" si="29">+AN6</f>
        <v>1</v>
      </c>
      <c r="AP6" s="366">
        <f t="shared" ref="AP6:AP15" si="30">+AO6</f>
        <v>1</v>
      </c>
      <c r="AQ6" s="366">
        <f t="shared" ref="AQ6:AQ15" si="31">+AP6</f>
        <v>1</v>
      </c>
      <c r="AR6" s="366">
        <f t="shared" ref="AR6:AR15" si="32">+AQ6</f>
        <v>1</v>
      </c>
      <c r="AS6" s="366">
        <f t="shared" ref="AS6:AS15" si="33">+AR6</f>
        <v>1</v>
      </c>
      <c r="AT6" s="366">
        <f t="shared" ref="AT6:AT15" si="34">+AS6</f>
        <v>1</v>
      </c>
    </row>
    <row r="7" spans="1:46">
      <c r="A7" s="866">
        <f>+Cuestionario!C30</f>
        <v>0</v>
      </c>
      <c r="B7" s="866">
        <f>+Cuestionario!C32</f>
        <v>0</v>
      </c>
      <c r="C7" s="371"/>
      <c r="D7" s="371"/>
      <c r="E7" s="371">
        <f>+C7*0.064</f>
        <v>0</v>
      </c>
      <c r="F7" s="371">
        <f>+C7*0.2</f>
        <v>0</v>
      </c>
      <c r="G7" s="213">
        <f t="shared" ref="G7:G35" si="35">+C7-E7-F7</f>
        <v>0</v>
      </c>
      <c r="H7" s="213">
        <f t="shared" ref="H7:H35" si="36">+G7/12</f>
        <v>0</v>
      </c>
      <c r="I7" s="364">
        <f t="shared" ref="I7:I36" si="37">AVERAGE(K7:V7)</f>
        <v>0</v>
      </c>
      <c r="J7" s="228"/>
      <c r="K7" s="366">
        <v>0</v>
      </c>
      <c r="L7" s="366">
        <f>+K7</f>
        <v>0</v>
      </c>
      <c r="M7" s="366">
        <f t="shared" si="1"/>
        <v>0</v>
      </c>
      <c r="N7" s="366">
        <f t="shared" si="2"/>
        <v>0</v>
      </c>
      <c r="O7" s="366">
        <f t="shared" si="3"/>
        <v>0</v>
      </c>
      <c r="P7" s="366">
        <f t="shared" si="4"/>
        <v>0</v>
      </c>
      <c r="Q7" s="366">
        <f t="shared" si="5"/>
        <v>0</v>
      </c>
      <c r="R7" s="366">
        <f t="shared" si="6"/>
        <v>0</v>
      </c>
      <c r="S7" s="366">
        <f t="shared" si="7"/>
        <v>0</v>
      </c>
      <c r="T7" s="366">
        <f t="shared" si="8"/>
        <v>0</v>
      </c>
      <c r="U7" s="366">
        <f t="shared" si="9"/>
        <v>0</v>
      </c>
      <c r="V7" s="366">
        <f t="shared" si="10"/>
        <v>0</v>
      </c>
      <c r="W7" s="366">
        <f t="shared" si="11"/>
        <v>0</v>
      </c>
      <c r="X7" s="366">
        <f t="shared" si="12"/>
        <v>0</v>
      </c>
      <c r="Y7" s="366">
        <f t="shared" si="13"/>
        <v>0</v>
      </c>
      <c r="Z7" s="366">
        <f t="shared" si="14"/>
        <v>0</v>
      </c>
      <c r="AA7" s="366">
        <f t="shared" si="15"/>
        <v>0</v>
      </c>
      <c r="AB7" s="366">
        <f t="shared" si="16"/>
        <v>0</v>
      </c>
      <c r="AC7" s="366">
        <f t="shared" si="17"/>
        <v>0</v>
      </c>
      <c r="AD7" s="366">
        <f t="shared" si="18"/>
        <v>0</v>
      </c>
      <c r="AE7" s="366">
        <f t="shared" si="19"/>
        <v>0</v>
      </c>
      <c r="AF7" s="366">
        <f t="shared" si="20"/>
        <v>0</v>
      </c>
      <c r="AG7" s="366">
        <f t="shared" si="21"/>
        <v>0</v>
      </c>
      <c r="AH7" s="366">
        <f t="shared" si="22"/>
        <v>0</v>
      </c>
      <c r="AI7" s="366">
        <f t="shared" si="23"/>
        <v>0</v>
      </c>
      <c r="AJ7" s="366">
        <f t="shared" si="24"/>
        <v>0</v>
      </c>
      <c r="AK7" s="366">
        <f t="shared" si="25"/>
        <v>0</v>
      </c>
      <c r="AL7" s="366">
        <f t="shared" si="26"/>
        <v>0</v>
      </c>
      <c r="AM7" s="366">
        <f t="shared" si="27"/>
        <v>0</v>
      </c>
      <c r="AN7" s="366">
        <f t="shared" si="28"/>
        <v>0</v>
      </c>
      <c r="AO7" s="366">
        <f t="shared" si="29"/>
        <v>0</v>
      </c>
      <c r="AP7" s="366">
        <f t="shared" si="30"/>
        <v>0</v>
      </c>
      <c r="AQ7" s="366">
        <f t="shared" si="31"/>
        <v>0</v>
      </c>
      <c r="AR7" s="366">
        <f t="shared" si="32"/>
        <v>0</v>
      </c>
      <c r="AS7" s="366">
        <f t="shared" si="33"/>
        <v>0</v>
      </c>
      <c r="AT7" s="366">
        <f t="shared" si="34"/>
        <v>0</v>
      </c>
    </row>
    <row r="8" spans="1:46">
      <c r="A8" s="866">
        <f>+Cuestionario!C37</f>
        <v>0</v>
      </c>
      <c r="B8" s="866">
        <f>+Cuestionario!C39</f>
        <v>0</v>
      </c>
      <c r="C8" s="371"/>
      <c r="D8" s="371"/>
      <c r="E8" s="371">
        <f t="shared" ref="E8:E17" si="38">+C8*0.064</f>
        <v>0</v>
      </c>
      <c r="F8" s="371">
        <f t="shared" ref="F8:F17" si="39">+C8*0.2</f>
        <v>0</v>
      </c>
      <c r="G8" s="213">
        <f t="shared" si="35"/>
        <v>0</v>
      </c>
      <c r="H8" s="213">
        <f t="shared" si="36"/>
        <v>0</v>
      </c>
      <c r="I8" s="364">
        <f t="shared" si="37"/>
        <v>0</v>
      </c>
      <c r="J8" s="228"/>
      <c r="K8" s="366">
        <v>0</v>
      </c>
      <c r="L8" s="366">
        <f>+K8</f>
        <v>0</v>
      </c>
      <c r="M8" s="366">
        <f t="shared" si="1"/>
        <v>0</v>
      </c>
      <c r="N8" s="366">
        <f t="shared" si="2"/>
        <v>0</v>
      </c>
      <c r="O8" s="366">
        <f t="shared" si="3"/>
        <v>0</v>
      </c>
      <c r="P8" s="366">
        <f t="shared" si="4"/>
        <v>0</v>
      </c>
      <c r="Q8" s="366">
        <f t="shared" si="5"/>
        <v>0</v>
      </c>
      <c r="R8" s="366">
        <f t="shared" si="6"/>
        <v>0</v>
      </c>
      <c r="S8" s="366">
        <f t="shared" si="7"/>
        <v>0</v>
      </c>
      <c r="T8" s="366">
        <f t="shared" si="8"/>
        <v>0</v>
      </c>
      <c r="U8" s="366">
        <f t="shared" si="9"/>
        <v>0</v>
      </c>
      <c r="V8" s="366">
        <f t="shared" si="10"/>
        <v>0</v>
      </c>
      <c r="W8" s="366">
        <f t="shared" si="11"/>
        <v>0</v>
      </c>
      <c r="X8" s="366">
        <f t="shared" si="12"/>
        <v>0</v>
      </c>
      <c r="Y8" s="366">
        <f t="shared" si="13"/>
        <v>0</v>
      </c>
      <c r="Z8" s="366">
        <f t="shared" si="14"/>
        <v>0</v>
      </c>
      <c r="AA8" s="366">
        <f t="shared" si="15"/>
        <v>0</v>
      </c>
      <c r="AB8" s="366">
        <f t="shared" si="16"/>
        <v>0</v>
      </c>
      <c r="AC8" s="366">
        <f t="shared" si="17"/>
        <v>0</v>
      </c>
      <c r="AD8" s="366">
        <f t="shared" si="18"/>
        <v>0</v>
      </c>
      <c r="AE8" s="366">
        <f t="shared" si="19"/>
        <v>0</v>
      </c>
      <c r="AF8" s="366">
        <f t="shared" si="20"/>
        <v>0</v>
      </c>
      <c r="AG8" s="366">
        <f t="shared" si="21"/>
        <v>0</v>
      </c>
      <c r="AH8" s="366">
        <f t="shared" si="22"/>
        <v>0</v>
      </c>
      <c r="AI8" s="366">
        <f t="shared" si="23"/>
        <v>0</v>
      </c>
      <c r="AJ8" s="366">
        <f t="shared" si="24"/>
        <v>0</v>
      </c>
      <c r="AK8" s="366">
        <f t="shared" si="25"/>
        <v>0</v>
      </c>
      <c r="AL8" s="366">
        <f t="shared" si="26"/>
        <v>0</v>
      </c>
      <c r="AM8" s="366">
        <f t="shared" si="27"/>
        <v>0</v>
      </c>
      <c r="AN8" s="366">
        <f t="shared" si="28"/>
        <v>0</v>
      </c>
      <c r="AO8" s="366">
        <f t="shared" si="29"/>
        <v>0</v>
      </c>
      <c r="AP8" s="366">
        <f t="shared" si="30"/>
        <v>0</v>
      </c>
      <c r="AQ8" s="366">
        <f t="shared" si="31"/>
        <v>0</v>
      </c>
      <c r="AR8" s="366">
        <f t="shared" si="32"/>
        <v>0</v>
      </c>
      <c r="AS8" s="366">
        <f t="shared" si="33"/>
        <v>0</v>
      </c>
      <c r="AT8" s="366">
        <f t="shared" si="34"/>
        <v>0</v>
      </c>
    </row>
    <row r="9" spans="1:46">
      <c r="A9" s="866">
        <f>+Cuestionario!C44</f>
        <v>0</v>
      </c>
      <c r="B9" s="866">
        <f>+Cuestionario!C46</f>
        <v>0</v>
      </c>
      <c r="C9" s="371"/>
      <c r="D9" s="371"/>
      <c r="E9" s="371">
        <f t="shared" si="38"/>
        <v>0</v>
      </c>
      <c r="F9" s="371">
        <f t="shared" si="39"/>
        <v>0</v>
      </c>
      <c r="G9" s="213">
        <f t="shared" si="35"/>
        <v>0</v>
      </c>
      <c r="H9" s="213">
        <f t="shared" si="36"/>
        <v>0</v>
      </c>
      <c r="I9" s="364">
        <f t="shared" si="37"/>
        <v>0</v>
      </c>
      <c r="J9" s="228"/>
      <c r="K9" s="366">
        <v>0</v>
      </c>
      <c r="L9" s="366">
        <f>+K9</f>
        <v>0</v>
      </c>
      <c r="M9" s="366">
        <f t="shared" si="1"/>
        <v>0</v>
      </c>
      <c r="N9" s="366">
        <f t="shared" si="2"/>
        <v>0</v>
      </c>
      <c r="O9" s="366">
        <f t="shared" si="3"/>
        <v>0</v>
      </c>
      <c r="P9" s="366">
        <f t="shared" si="4"/>
        <v>0</v>
      </c>
      <c r="Q9" s="366">
        <f t="shared" si="5"/>
        <v>0</v>
      </c>
      <c r="R9" s="366">
        <f t="shared" si="6"/>
        <v>0</v>
      </c>
      <c r="S9" s="366">
        <f t="shared" si="7"/>
        <v>0</v>
      </c>
      <c r="T9" s="366">
        <f t="shared" si="8"/>
        <v>0</v>
      </c>
      <c r="U9" s="366">
        <f t="shared" si="9"/>
        <v>0</v>
      </c>
      <c r="V9" s="366">
        <f t="shared" si="10"/>
        <v>0</v>
      </c>
      <c r="W9" s="366">
        <f t="shared" si="11"/>
        <v>0</v>
      </c>
      <c r="X9" s="366">
        <f t="shared" si="12"/>
        <v>0</v>
      </c>
      <c r="Y9" s="366">
        <f t="shared" si="13"/>
        <v>0</v>
      </c>
      <c r="Z9" s="366">
        <f t="shared" si="14"/>
        <v>0</v>
      </c>
      <c r="AA9" s="366">
        <f t="shared" si="15"/>
        <v>0</v>
      </c>
      <c r="AB9" s="366">
        <f t="shared" si="16"/>
        <v>0</v>
      </c>
      <c r="AC9" s="366">
        <f t="shared" si="17"/>
        <v>0</v>
      </c>
      <c r="AD9" s="366">
        <f t="shared" si="18"/>
        <v>0</v>
      </c>
      <c r="AE9" s="366">
        <f t="shared" si="19"/>
        <v>0</v>
      </c>
      <c r="AF9" s="366">
        <f t="shared" si="20"/>
        <v>0</v>
      </c>
      <c r="AG9" s="366">
        <f t="shared" si="21"/>
        <v>0</v>
      </c>
      <c r="AH9" s="366">
        <f t="shared" si="22"/>
        <v>0</v>
      </c>
      <c r="AI9" s="366">
        <f t="shared" si="23"/>
        <v>0</v>
      </c>
      <c r="AJ9" s="366">
        <f t="shared" si="24"/>
        <v>0</v>
      </c>
      <c r="AK9" s="366">
        <f t="shared" si="25"/>
        <v>0</v>
      </c>
      <c r="AL9" s="366">
        <f t="shared" si="26"/>
        <v>0</v>
      </c>
      <c r="AM9" s="366">
        <f t="shared" si="27"/>
        <v>0</v>
      </c>
      <c r="AN9" s="366">
        <f t="shared" si="28"/>
        <v>0</v>
      </c>
      <c r="AO9" s="366">
        <f t="shared" si="29"/>
        <v>0</v>
      </c>
      <c r="AP9" s="366">
        <f t="shared" si="30"/>
        <v>0</v>
      </c>
      <c r="AQ9" s="366">
        <f t="shared" si="31"/>
        <v>0</v>
      </c>
      <c r="AR9" s="366">
        <f t="shared" si="32"/>
        <v>0</v>
      </c>
      <c r="AS9" s="366">
        <f t="shared" si="33"/>
        <v>0</v>
      </c>
      <c r="AT9" s="366">
        <f t="shared" si="34"/>
        <v>0</v>
      </c>
    </row>
    <row r="10" spans="1:46">
      <c r="A10" s="866">
        <f>+Cuestionario!C51</f>
        <v>0</v>
      </c>
      <c r="B10" s="866">
        <f>+Cuestionario!C46</f>
        <v>0</v>
      </c>
      <c r="C10" s="371"/>
      <c r="D10" s="371"/>
      <c r="E10" s="371">
        <f t="shared" si="38"/>
        <v>0</v>
      </c>
      <c r="F10" s="371">
        <f t="shared" si="39"/>
        <v>0</v>
      </c>
      <c r="G10" s="213">
        <f t="shared" si="35"/>
        <v>0</v>
      </c>
      <c r="H10" s="213">
        <f t="shared" si="36"/>
        <v>0</v>
      </c>
      <c r="I10" s="364">
        <f t="shared" si="37"/>
        <v>0</v>
      </c>
      <c r="J10" s="228"/>
      <c r="K10" s="366">
        <v>0</v>
      </c>
      <c r="L10" s="366">
        <f>+K10</f>
        <v>0</v>
      </c>
      <c r="M10" s="366">
        <f t="shared" si="1"/>
        <v>0</v>
      </c>
      <c r="N10" s="366">
        <f t="shared" si="2"/>
        <v>0</v>
      </c>
      <c r="O10" s="366">
        <f t="shared" si="3"/>
        <v>0</v>
      </c>
      <c r="P10" s="366">
        <f t="shared" si="4"/>
        <v>0</v>
      </c>
      <c r="Q10" s="366">
        <f t="shared" si="5"/>
        <v>0</v>
      </c>
      <c r="R10" s="366">
        <f t="shared" si="6"/>
        <v>0</v>
      </c>
      <c r="S10" s="366">
        <f t="shared" si="7"/>
        <v>0</v>
      </c>
      <c r="T10" s="366">
        <f t="shared" si="8"/>
        <v>0</v>
      </c>
      <c r="U10" s="366">
        <f t="shared" si="9"/>
        <v>0</v>
      </c>
      <c r="V10" s="366">
        <f t="shared" si="10"/>
        <v>0</v>
      </c>
      <c r="W10" s="366">
        <f t="shared" si="11"/>
        <v>0</v>
      </c>
      <c r="X10" s="366">
        <f t="shared" si="12"/>
        <v>0</v>
      </c>
      <c r="Y10" s="366">
        <f t="shared" si="13"/>
        <v>0</v>
      </c>
      <c r="Z10" s="366">
        <f t="shared" si="14"/>
        <v>0</v>
      </c>
      <c r="AA10" s="366">
        <f t="shared" si="15"/>
        <v>0</v>
      </c>
      <c r="AB10" s="366">
        <f t="shared" si="16"/>
        <v>0</v>
      </c>
      <c r="AC10" s="366">
        <f t="shared" si="17"/>
        <v>0</v>
      </c>
      <c r="AD10" s="366">
        <f t="shared" si="18"/>
        <v>0</v>
      </c>
      <c r="AE10" s="366">
        <f t="shared" si="19"/>
        <v>0</v>
      </c>
      <c r="AF10" s="366">
        <f t="shared" si="20"/>
        <v>0</v>
      </c>
      <c r="AG10" s="366">
        <f t="shared" si="21"/>
        <v>0</v>
      </c>
      <c r="AH10" s="366">
        <f t="shared" si="22"/>
        <v>0</v>
      </c>
      <c r="AI10" s="366">
        <f t="shared" si="23"/>
        <v>0</v>
      </c>
      <c r="AJ10" s="366">
        <f t="shared" si="24"/>
        <v>0</v>
      </c>
      <c r="AK10" s="366">
        <f t="shared" si="25"/>
        <v>0</v>
      </c>
      <c r="AL10" s="366">
        <f t="shared" si="26"/>
        <v>0</v>
      </c>
      <c r="AM10" s="366">
        <f t="shared" si="27"/>
        <v>0</v>
      </c>
      <c r="AN10" s="366">
        <f t="shared" si="28"/>
        <v>0</v>
      </c>
      <c r="AO10" s="366">
        <f t="shared" si="29"/>
        <v>0</v>
      </c>
      <c r="AP10" s="366">
        <f t="shared" si="30"/>
        <v>0</v>
      </c>
      <c r="AQ10" s="366">
        <f t="shared" si="31"/>
        <v>0</v>
      </c>
      <c r="AR10" s="366">
        <f t="shared" si="32"/>
        <v>0</v>
      </c>
      <c r="AS10" s="366">
        <f t="shared" si="33"/>
        <v>0</v>
      </c>
      <c r="AT10" s="366">
        <f t="shared" si="34"/>
        <v>0</v>
      </c>
    </row>
    <row r="11" spans="1:46" s="867" customFormat="1" ht="18.75">
      <c r="A11" s="1107" t="s">
        <v>1050</v>
      </c>
      <c r="B11" s="1107"/>
      <c r="C11" s="1107"/>
    </row>
    <row r="12" spans="1:46">
      <c r="A12" s="8"/>
      <c r="B12" s="8"/>
      <c r="C12" s="371"/>
      <c r="D12" s="371">
        <f t="shared" ref="D12:D17" si="40">+C12*0.33</f>
        <v>0</v>
      </c>
      <c r="E12" s="371">
        <f t="shared" si="38"/>
        <v>0</v>
      </c>
      <c r="F12" s="371">
        <f t="shared" si="39"/>
        <v>0</v>
      </c>
      <c r="G12" s="213">
        <f t="shared" si="35"/>
        <v>0</v>
      </c>
      <c r="H12" s="213">
        <f t="shared" si="36"/>
        <v>0</v>
      </c>
      <c r="I12" s="364">
        <f t="shared" si="37"/>
        <v>0</v>
      </c>
      <c r="J12" s="228"/>
      <c r="K12" s="366">
        <v>0</v>
      </c>
      <c r="L12" s="366">
        <f>K12</f>
        <v>0</v>
      </c>
      <c r="M12" s="366">
        <f t="shared" ref="M12:AT12" si="41">L12</f>
        <v>0</v>
      </c>
      <c r="N12" s="366">
        <f t="shared" si="41"/>
        <v>0</v>
      </c>
      <c r="O12" s="366">
        <f t="shared" si="41"/>
        <v>0</v>
      </c>
      <c r="P12" s="366">
        <f t="shared" si="41"/>
        <v>0</v>
      </c>
      <c r="Q12" s="366">
        <f t="shared" si="41"/>
        <v>0</v>
      </c>
      <c r="R12" s="366">
        <f t="shared" si="41"/>
        <v>0</v>
      </c>
      <c r="S12" s="366">
        <f t="shared" si="41"/>
        <v>0</v>
      </c>
      <c r="T12" s="366">
        <f t="shared" si="41"/>
        <v>0</v>
      </c>
      <c r="U12" s="366">
        <f t="shared" si="41"/>
        <v>0</v>
      </c>
      <c r="V12" s="366">
        <f t="shared" si="41"/>
        <v>0</v>
      </c>
      <c r="W12" s="366">
        <f t="shared" si="41"/>
        <v>0</v>
      </c>
      <c r="X12" s="366">
        <f t="shared" si="41"/>
        <v>0</v>
      </c>
      <c r="Y12" s="366">
        <f t="shared" si="41"/>
        <v>0</v>
      </c>
      <c r="Z12" s="366">
        <f t="shared" si="41"/>
        <v>0</v>
      </c>
      <c r="AA12" s="366">
        <f t="shared" si="41"/>
        <v>0</v>
      </c>
      <c r="AB12" s="366">
        <f t="shared" si="41"/>
        <v>0</v>
      </c>
      <c r="AC12" s="366">
        <f t="shared" si="41"/>
        <v>0</v>
      </c>
      <c r="AD12" s="366">
        <f t="shared" si="41"/>
        <v>0</v>
      </c>
      <c r="AE12" s="366">
        <f t="shared" si="41"/>
        <v>0</v>
      </c>
      <c r="AF12" s="366">
        <f t="shared" si="41"/>
        <v>0</v>
      </c>
      <c r="AG12" s="366">
        <f t="shared" si="41"/>
        <v>0</v>
      </c>
      <c r="AH12" s="366">
        <f t="shared" si="41"/>
        <v>0</v>
      </c>
      <c r="AI12" s="366">
        <f t="shared" si="41"/>
        <v>0</v>
      </c>
      <c r="AJ12" s="366">
        <f t="shared" si="41"/>
        <v>0</v>
      </c>
      <c r="AK12" s="366">
        <f t="shared" si="41"/>
        <v>0</v>
      </c>
      <c r="AL12" s="366">
        <f t="shared" si="41"/>
        <v>0</v>
      </c>
      <c r="AM12" s="366">
        <f t="shared" si="41"/>
        <v>0</v>
      </c>
      <c r="AN12" s="366">
        <f t="shared" si="41"/>
        <v>0</v>
      </c>
      <c r="AO12" s="366">
        <f t="shared" si="41"/>
        <v>0</v>
      </c>
      <c r="AP12" s="366">
        <f t="shared" si="41"/>
        <v>0</v>
      </c>
      <c r="AQ12" s="366">
        <f t="shared" si="41"/>
        <v>0</v>
      </c>
      <c r="AR12" s="366">
        <f t="shared" si="41"/>
        <v>0</v>
      </c>
      <c r="AS12" s="366">
        <f t="shared" si="41"/>
        <v>0</v>
      </c>
      <c r="AT12" s="366">
        <f t="shared" si="41"/>
        <v>0</v>
      </c>
    </row>
    <row r="13" spans="1:46">
      <c r="A13" s="8"/>
      <c r="B13" s="8"/>
      <c r="C13" s="371"/>
      <c r="D13" s="371">
        <f t="shared" si="40"/>
        <v>0</v>
      </c>
      <c r="E13" s="371">
        <f t="shared" si="38"/>
        <v>0</v>
      </c>
      <c r="F13" s="371">
        <f t="shared" si="39"/>
        <v>0</v>
      </c>
      <c r="G13" s="213">
        <f t="shared" si="35"/>
        <v>0</v>
      </c>
      <c r="H13" s="213">
        <f t="shared" si="36"/>
        <v>0</v>
      </c>
      <c r="I13" s="364">
        <f t="shared" si="37"/>
        <v>0</v>
      </c>
      <c r="J13" s="228"/>
      <c r="K13" s="366">
        <v>0</v>
      </c>
      <c r="L13" s="366">
        <f t="shared" ref="L13:AA27" si="42">+K13</f>
        <v>0</v>
      </c>
      <c r="M13" s="366">
        <f t="shared" si="1"/>
        <v>0</v>
      </c>
      <c r="N13" s="366">
        <f t="shared" si="2"/>
        <v>0</v>
      </c>
      <c r="O13" s="366">
        <f t="shared" si="3"/>
        <v>0</v>
      </c>
      <c r="P13" s="366">
        <f t="shared" si="4"/>
        <v>0</v>
      </c>
      <c r="Q13" s="366">
        <f t="shared" si="5"/>
        <v>0</v>
      </c>
      <c r="R13" s="366">
        <f t="shared" si="6"/>
        <v>0</v>
      </c>
      <c r="S13" s="366">
        <f t="shared" si="7"/>
        <v>0</v>
      </c>
      <c r="T13" s="366">
        <f t="shared" si="8"/>
        <v>0</v>
      </c>
      <c r="U13" s="366">
        <f t="shared" si="9"/>
        <v>0</v>
      </c>
      <c r="V13" s="366">
        <f t="shared" si="10"/>
        <v>0</v>
      </c>
      <c r="W13" s="366">
        <f t="shared" si="11"/>
        <v>0</v>
      </c>
      <c r="X13" s="366">
        <f t="shared" si="12"/>
        <v>0</v>
      </c>
      <c r="Y13" s="366">
        <f t="shared" si="13"/>
        <v>0</v>
      </c>
      <c r="Z13" s="366">
        <f t="shared" si="14"/>
        <v>0</v>
      </c>
      <c r="AA13" s="366">
        <f t="shared" si="15"/>
        <v>0</v>
      </c>
      <c r="AB13" s="366">
        <f t="shared" si="16"/>
        <v>0</v>
      </c>
      <c r="AC13" s="366">
        <f t="shared" si="17"/>
        <v>0</v>
      </c>
      <c r="AD13" s="366">
        <f t="shared" si="18"/>
        <v>0</v>
      </c>
      <c r="AE13" s="366">
        <f t="shared" si="19"/>
        <v>0</v>
      </c>
      <c r="AF13" s="366">
        <f t="shared" si="20"/>
        <v>0</v>
      </c>
      <c r="AG13" s="366">
        <f t="shared" si="21"/>
        <v>0</v>
      </c>
      <c r="AH13" s="366">
        <f t="shared" si="22"/>
        <v>0</v>
      </c>
      <c r="AI13" s="366">
        <f t="shared" si="23"/>
        <v>0</v>
      </c>
      <c r="AJ13" s="366">
        <f t="shared" si="24"/>
        <v>0</v>
      </c>
      <c r="AK13" s="366">
        <f t="shared" si="25"/>
        <v>0</v>
      </c>
      <c r="AL13" s="366">
        <f t="shared" si="26"/>
        <v>0</v>
      </c>
      <c r="AM13" s="366">
        <f t="shared" si="27"/>
        <v>0</v>
      </c>
      <c r="AN13" s="366">
        <f t="shared" si="28"/>
        <v>0</v>
      </c>
      <c r="AO13" s="366">
        <f t="shared" si="29"/>
        <v>0</v>
      </c>
      <c r="AP13" s="366">
        <f t="shared" si="30"/>
        <v>0</v>
      </c>
      <c r="AQ13" s="366">
        <f t="shared" si="31"/>
        <v>0</v>
      </c>
      <c r="AR13" s="366">
        <f t="shared" si="32"/>
        <v>0</v>
      </c>
      <c r="AS13" s="366">
        <f t="shared" si="33"/>
        <v>0</v>
      </c>
      <c r="AT13" s="366">
        <f t="shared" si="34"/>
        <v>0</v>
      </c>
    </row>
    <row r="14" spans="1:46">
      <c r="A14" s="8"/>
      <c r="B14" s="8"/>
      <c r="C14" s="371"/>
      <c r="D14" s="371">
        <f t="shared" si="40"/>
        <v>0</v>
      </c>
      <c r="E14" s="371">
        <f t="shared" si="38"/>
        <v>0</v>
      </c>
      <c r="F14" s="371">
        <f t="shared" si="39"/>
        <v>0</v>
      </c>
      <c r="G14" s="213">
        <f t="shared" si="35"/>
        <v>0</v>
      </c>
      <c r="H14" s="213">
        <f t="shared" si="36"/>
        <v>0</v>
      </c>
      <c r="I14" s="364">
        <f t="shared" si="37"/>
        <v>0</v>
      </c>
      <c r="J14" s="228"/>
      <c r="K14" s="366">
        <v>0</v>
      </c>
      <c r="L14" s="366">
        <f t="shared" si="42"/>
        <v>0</v>
      </c>
      <c r="M14" s="366">
        <f t="shared" si="1"/>
        <v>0</v>
      </c>
      <c r="N14" s="366">
        <f t="shared" si="2"/>
        <v>0</v>
      </c>
      <c r="O14" s="366">
        <f t="shared" si="3"/>
        <v>0</v>
      </c>
      <c r="P14" s="366">
        <f t="shared" si="4"/>
        <v>0</v>
      </c>
      <c r="Q14" s="366">
        <f t="shared" si="5"/>
        <v>0</v>
      </c>
      <c r="R14" s="366">
        <f t="shared" si="6"/>
        <v>0</v>
      </c>
      <c r="S14" s="366">
        <f t="shared" si="7"/>
        <v>0</v>
      </c>
      <c r="T14" s="366">
        <f t="shared" si="8"/>
        <v>0</v>
      </c>
      <c r="U14" s="366">
        <f t="shared" si="9"/>
        <v>0</v>
      </c>
      <c r="V14" s="366">
        <f t="shared" si="10"/>
        <v>0</v>
      </c>
      <c r="W14" s="366">
        <f t="shared" si="11"/>
        <v>0</v>
      </c>
      <c r="X14" s="366">
        <f t="shared" si="12"/>
        <v>0</v>
      </c>
      <c r="Y14" s="366">
        <f t="shared" si="13"/>
        <v>0</v>
      </c>
      <c r="Z14" s="366">
        <f t="shared" si="14"/>
        <v>0</v>
      </c>
      <c r="AA14" s="366">
        <f t="shared" si="15"/>
        <v>0</v>
      </c>
      <c r="AB14" s="366">
        <f t="shared" si="16"/>
        <v>0</v>
      </c>
      <c r="AC14" s="366">
        <f t="shared" si="17"/>
        <v>0</v>
      </c>
      <c r="AD14" s="366">
        <f t="shared" si="18"/>
        <v>0</v>
      </c>
      <c r="AE14" s="366">
        <f t="shared" si="19"/>
        <v>0</v>
      </c>
      <c r="AF14" s="366">
        <f t="shared" si="20"/>
        <v>0</v>
      </c>
      <c r="AG14" s="366">
        <f t="shared" si="21"/>
        <v>0</v>
      </c>
      <c r="AH14" s="366">
        <f t="shared" si="22"/>
        <v>0</v>
      </c>
      <c r="AI14" s="366">
        <f t="shared" si="23"/>
        <v>0</v>
      </c>
      <c r="AJ14" s="366">
        <f t="shared" si="24"/>
        <v>0</v>
      </c>
      <c r="AK14" s="366">
        <f t="shared" si="25"/>
        <v>0</v>
      </c>
      <c r="AL14" s="366">
        <f t="shared" si="26"/>
        <v>0</v>
      </c>
      <c r="AM14" s="366">
        <f t="shared" si="27"/>
        <v>0</v>
      </c>
      <c r="AN14" s="366">
        <f t="shared" si="28"/>
        <v>0</v>
      </c>
      <c r="AO14" s="366">
        <f t="shared" si="29"/>
        <v>0</v>
      </c>
      <c r="AP14" s="366">
        <f t="shared" si="30"/>
        <v>0</v>
      </c>
      <c r="AQ14" s="366">
        <f t="shared" si="31"/>
        <v>0</v>
      </c>
      <c r="AR14" s="366">
        <f t="shared" si="32"/>
        <v>0</v>
      </c>
      <c r="AS14" s="366">
        <f t="shared" si="33"/>
        <v>0</v>
      </c>
      <c r="AT14" s="366">
        <f t="shared" si="34"/>
        <v>0</v>
      </c>
    </row>
    <row r="15" spans="1:46">
      <c r="A15" s="8"/>
      <c r="B15" s="8"/>
      <c r="C15" s="371"/>
      <c r="D15" s="371">
        <f t="shared" si="40"/>
        <v>0</v>
      </c>
      <c r="E15" s="371">
        <f t="shared" si="38"/>
        <v>0</v>
      </c>
      <c r="F15" s="371">
        <f t="shared" si="39"/>
        <v>0</v>
      </c>
      <c r="G15" s="213">
        <f t="shared" si="35"/>
        <v>0</v>
      </c>
      <c r="H15" s="213">
        <f t="shared" si="36"/>
        <v>0</v>
      </c>
      <c r="I15" s="364">
        <f t="shared" si="37"/>
        <v>0</v>
      </c>
      <c r="J15" s="228"/>
      <c r="K15" s="366">
        <v>0</v>
      </c>
      <c r="L15" s="366">
        <f t="shared" si="42"/>
        <v>0</v>
      </c>
      <c r="M15" s="366">
        <f t="shared" si="1"/>
        <v>0</v>
      </c>
      <c r="N15" s="366">
        <f t="shared" si="2"/>
        <v>0</v>
      </c>
      <c r="O15" s="366">
        <f t="shared" si="3"/>
        <v>0</v>
      </c>
      <c r="P15" s="366">
        <f t="shared" si="4"/>
        <v>0</v>
      </c>
      <c r="Q15" s="366">
        <f t="shared" si="5"/>
        <v>0</v>
      </c>
      <c r="R15" s="366">
        <f t="shared" si="6"/>
        <v>0</v>
      </c>
      <c r="S15" s="366">
        <f t="shared" si="7"/>
        <v>0</v>
      </c>
      <c r="T15" s="366">
        <f t="shared" si="8"/>
        <v>0</v>
      </c>
      <c r="U15" s="366">
        <f t="shared" si="9"/>
        <v>0</v>
      </c>
      <c r="V15" s="366">
        <f t="shared" si="10"/>
        <v>0</v>
      </c>
      <c r="W15" s="366">
        <f t="shared" si="11"/>
        <v>0</v>
      </c>
      <c r="X15" s="366">
        <f t="shared" si="12"/>
        <v>0</v>
      </c>
      <c r="Y15" s="366">
        <f t="shared" si="13"/>
        <v>0</v>
      </c>
      <c r="Z15" s="366">
        <f t="shared" si="14"/>
        <v>0</v>
      </c>
      <c r="AA15" s="366">
        <f t="shared" si="15"/>
        <v>0</v>
      </c>
      <c r="AB15" s="366">
        <f t="shared" si="16"/>
        <v>0</v>
      </c>
      <c r="AC15" s="366">
        <f t="shared" si="17"/>
        <v>0</v>
      </c>
      <c r="AD15" s="366">
        <f t="shared" si="18"/>
        <v>0</v>
      </c>
      <c r="AE15" s="366">
        <f t="shared" si="19"/>
        <v>0</v>
      </c>
      <c r="AF15" s="366">
        <f t="shared" si="20"/>
        <v>0</v>
      </c>
      <c r="AG15" s="366">
        <f t="shared" si="21"/>
        <v>0</v>
      </c>
      <c r="AH15" s="366">
        <f t="shared" si="22"/>
        <v>0</v>
      </c>
      <c r="AI15" s="366">
        <f t="shared" si="23"/>
        <v>0</v>
      </c>
      <c r="AJ15" s="366">
        <f t="shared" si="24"/>
        <v>0</v>
      </c>
      <c r="AK15" s="366">
        <f t="shared" si="25"/>
        <v>0</v>
      </c>
      <c r="AL15" s="366">
        <f t="shared" si="26"/>
        <v>0</v>
      </c>
      <c r="AM15" s="366">
        <f t="shared" si="27"/>
        <v>0</v>
      </c>
      <c r="AN15" s="366">
        <f t="shared" si="28"/>
        <v>0</v>
      </c>
      <c r="AO15" s="366">
        <f t="shared" si="29"/>
        <v>0</v>
      </c>
      <c r="AP15" s="366">
        <f t="shared" si="30"/>
        <v>0</v>
      </c>
      <c r="AQ15" s="366">
        <f t="shared" si="31"/>
        <v>0</v>
      </c>
      <c r="AR15" s="366">
        <f t="shared" si="32"/>
        <v>0</v>
      </c>
      <c r="AS15" s="366">
        <f t="shared" si="33"/>
        <v>0</v>
      </c>
      <c r="AT15" s="366">
        <f t="shared" si="34"/>
        <v>0</v>
      </c>
    </row>
    <row r="16" spans="1:46">
      <c r="A16" s="8"/>
      <c r="B16" s="8"/>
      <c r="C16" s="371"/>
      <c r="D16" s="371">
        <f t="shared" si="40"/>
        <v>0</v>
      </c>
      <c r="E16" s="371">
        <f t="shared" si="38"/>
        <v>0</v>
      </c>
      <c r="F16" s="371">
        <f t="shared" si="39"/>
        <v>0</v>
      </c>
      <c r="G16" s="213">
        <f t="shared" si="35"/>
        <v>0</v>
      </c>
      <c r="H16" s="213">
        <f t="shared" si="36"/>
        <v>0</v>
      </c>
      <c r="I16" s="364">
        <f t="shared" si="37"/>
        <v>0</v>
      </c>
      <c r="J16" s="228"/>
      <c r="K16" s="366">
        <v>0</v>
      </c>
      <c r="L16" s="366">
        <f t="shared" si="42"/>
        <v>0</v>
      </c>
      <c r="M16" s="366">
        <f t="shared" si="42"/>
        <v>0</v>
      </c>
      <c r="N16" s="366">
        <f t="shared" si="42"/>
        <v>0</v>
      </c>
      <c r="O16" s="366">
        <f t="shared" si="42"/>
        <v>0</v>
      </c>
      <c r="P16" s="366">
        <f t="shared" si="42"/>
        <v>0</v>
      </c>
      <c r="Q16" s="366">
        <f t="shared" si="42"/>
        <v>0</v>
      </c>
      <c r="R16" s="366">
        <f t="shared" si="42"/>
        <v>0</v>
      </c>
      <c r="S16" s="366">
        <f t="shared" si="42"/>
        <v>0</v>
      </c>
      <c r="T16" s="366">
        <f t="shared" si="42"/>
        <v>0</v>
      </c>
      <c r="U16" s="366">
        <f t="shared" si="42"/>
        <v>0</v>
      </c>
      <c r="V16" s="366">
        <f t="shared" si="42"/>
        <v>0</v>
      </c>
      <c r="W16" s="366">
        <f t="shared" si="42"/>
        <v>0</v>
      </c>
      <c r="X16" s="366">
        <f t="shared" si="42"/>
        <v>0</v>
      </c>
      <c r="Y16" s="366">
        <f t="shared" si="42"/>
        <v>0</v>
      </c>
      <c r="Z16" s="366">
        <f t="shared" si="42"/>
        <v>0</v>
      </c>
      <c r="AA16" s="366">
        <f t="shared" si="42"/>
        <v>0</v>
      </c>
      <c r="AB16" s="366">
        <f t="shared" ref="AB16:AQ36" si="43">+AA16</f>
        <v>0</v>
      </c>
      <c r="AC16" s="366">
        <f t="shared" si="43"/>
        <v>0</v>
      </c>
      <c r="AD16" s="366">
        <f t="shared" si="43"/>
        <v>0</v>
      </c>
      <c r="AE16" s="366">
        <f t="shared" si="43"/>
        <v>0</v>
      </c>
      <c r="AF16" s="366">
        <f t="shared" si="43"/>
        <v>0</v>
      </c>
      <c r="AG16" s="366">
        <f t="shared" si="43"/>
        <v>0</v>
      </c>
      <c r="AH16" s="366">
        <f t="shared" si="43"/>
        <v>0</v>
      </c>
      <c r="AI16" s="366">
        <f t="shared" si="43"/>
        <v>0</v>
      </c>
      <c r="AJ16" s="366">
        <f t="shared" si="43"/>
        <v>0</v>
      </c>
      <c r="AK16" s="366">
        <f t="shared" si="43"/>
        <v>0</v>
      </c>
      <c r="AL16" s="366">
        <f t="shared" si="43"/>
        <v>0</v>
      </c>
      <c r="AM16" s="366">
        <f t="shared" si="43"/>
        <v>0</v>
      </c>
      <c r="AN16" s="366">
        <f t="shared" si="43"/>
        <v>0</v>
      </c>
      <c r="AO16" s="366">
        <f t="shared" si="43"/>
        <v>0</v>
      </c>
      <c r="AP16" s="366">
        <f t="shared" si="43"/>
        <v>0</v>
      </c>
      <c r="AQ16" s="366">
        <f t="shared" si="43"/>
        <v>0</v>
      </c>
      <c r="AR16" s="366">
        <f t="shared" ref="AR16:AT36" si="44">+AQ16</f>
        <v>0</v>
      </c>
      <c r="AS16" s="366">
        <f t="shared" si="44"/>
        <v>0</v>
      </c>
      <c r="AT16" s="366">
        <f t="shared" si="44"/>
        <v>0</v>
      </c>
    </row>
    <row r="17" spans="1:46" hidden="1" outlineLevel="1">
      <c r="A17" s="8"/>
      <c r="B17" s="8"/>
      <c r="C17" s="363"/>
      <c r="D17" s="371">
        <f t="shared" si="40"/>
        <v>0</v>
      </c>
      <c r="E17" s="371">
        <f t="shared" si="38"/>
        <v>0</v>
      </c>
      <c r="F17" s="363">
        <f t="shared" si="39"/>
        <v>0</v>
      </c>
      <c r="G17" s="213">
        <f t="shared" si="35"/>
        <v>0</v>
      </c>
      <c r="H17" s="213">
        <f t="shared" si="36"/>
        <v>0</v>
      </c>
      <c r="I17" s="364">
        <f t="shared" si="37"/>
        <v>0</v>
      </c>
      <c r="J17" s="228"/>
      <c r="K17" s="366">
        <v>0</v>
      </c>
      <c r="L17" s="366">
        <f t="shared" si="42"/>
        <v>0</v>
      </c>
      <c r="M17" s="366">
        <f t="shared" si="42"/>
        <v>0</v>
      </c>
      <c r="N17" s="366">
        <f t="shared" si="42"/>
        <v>0</v>
      </c>
      <c r="O17" s="366">
        <f t="shared" si="42"/>
        <v>0</v>
      </c>
      <c r="P17" s="366">
        <f t="shared" si="42"/>
        <v>0</v>
      </c>
      <c r="Q17" s="366">
        <f t="shared" si="42"/>
        <v>0</v>
      </c>
      <c r="R17" s="366">
        <f t="shared" si="42"/>
        <v>0</v>
      </c>
      <c r="S17" s="366">
        <f t="shared" si="42"/>
        <v>0</v>
      </c>
      <c r="T17" s="366">
        <f t="shared" si="42"/>
        <v>0</v>
      </c>
      <c r="U17" s="366">
        <f t="shared" si="42"/>
        <v>0</v>
      </c>
      <c r="V17" s="366">
        <f t="shared" si="42"/>
        <v>0</v>
      </c>
      <c r="W17" s="366">
        <f t="shared" si="42"/>
        <v>0</v>
      </c>
      <c r="X17" s="366">
        <f t="shared" si="42"/>
        <v>0</v>
      </c>
      <c r="Y17" s="366">
        <f t="shared" si="42"/>
        <v>0</v>
      </c>
      <c r="Z17" s="366">
        <f t="shared" si="42"/>
        <v>0</v>
      </c>
      <c r="AA17" s="366">
        <f t="shared" si="42"/>
        <v>0</v>
      </c>
      <c r="AB17" s="366">
        <f t="shared" si="43"/>
        <v>0</v>
      </c>
      <c r="AC17" s="366">
        <f t="shared" si="43"/>
        <v>0</v>
      </c>
      <c r="AD17" s="366">
        <f t="shared" si="43"/>
        <v>0</v>
      </c>
      <c r="AE17" s="366">
        <f t="shared" si="43"/>
        <v>0</v>
      </c>
      <c r="AF17" s="366">
        <f t="shared" si="43"/>
        <v>0</v>
      </c>
      <c r="AG17" s="366">
        <f t="shared" si="43"/>
        <v>0</v>
      </c>
      <c r="AH17" s="366">
        <f t="shared" si="43"/>
        <v>0</v>
      </c>
      <c r="AI17" s="366">
        <f t="shared" si="43"/>
        <v>0</v>
      </c>
      <c r="AJ17" s="366">
        <f t="shared" si="43"/>
        <v>0</v>
      </c>
      <c r="AK17" s="366">
        <f t="shared" si="43"/>
        <v>0</v>
      </c>
      <c r="AL17" s="366">
        <f t="shared" si="43"/>
        <v>0</v>
      </c>
      <c r="AM17" s="366">
        <f t="shared" si="43"/>
        <v>0</v>
      </c>
      <c r="AN17" s="366">
        <f t="shared" si="43"/>
        <v>0</v>
      </c>
      <c r="AO17" s="366">
        <f t="shared" si="43"/>
        <v>0</v>
      </c>
      <c r="AP17" s="366">
        <f t="shared" si="43"/>
        <v>0</v>
      </c>
      <c r="AQ17" s="366">
        <f t="shared" si="43"/>
        <v>0</v>
      </c>
      <c r="AR17" s="366">
        <f t="shared" si="44"/>
        <v>0</v>
      </c>
      <c r="AS17" s="366">
        <f t="shared" si="44"/>
        <v>0</v>
      </c>
      <c r="AT17" s="366">
        <f t="shared" si="44"/>
        <v>0</v>
      </c>
    </row>
    <row r="18" spans="1:46" hidden="1" outlineLevel="1">
      <c r="A18" s="8"/>
      <c r="B18" s="8"/>
      <c r="C18" s="363"/>
      <c r="D18" s="371">
        <f t="shared" ref="D18:D36" si="45">+C18*0.33</f>
        <v>0</v>
      </c>
      <c r="E18" s="371">
        <f t="shared" ref="E18:E36" si="46">+C18*0.064</f>
        <v>0</v>
      </c>
      <c r="F18" s="363">
        <f t="shared" ref="F18:F36" si="47">+C18*0.2</f>
        <v>0</v>
      </c>
      <c r="G18" s="213">
        <f t="shared" si="35"/>
        <v>0</v>
      </c>
      <c r="H18" s="213">
        <f t="shared" si="36"/>
        <v>0</v>
      </c>
      <c r="I18" s="364">
        <f t="shared" si="37"/>
        <v>0</v>
      </c>
      <c r="J18" s="228"/>
      <c r="K18" s="366">
        <v>0</v>
      </c>
      <c r="L18" s="366">
        <f t="shared" si="42"/>
        <v>0</v>
      </c>
      <c r="M18" s="366">
        <f t="shared" si="42"/>
        <v>0</v>
      </c>
      <c r="N18" s="366">
        <f t="shared" si="42"/>
        <v>0</v>
      </c>
      <c r="O18" s="366">
        <f t="shared" si="42"/>
        <v>0</v>
      </c>
      <c r="P18" s="366">
        <f t="shared" si="42"/>
        <v>0</v>
      </c>
      <c r="Q18" s="366">
        <f t="shared" si="42"/>
        <v>0</v>
      </c>
      <c r="R18" s="366">
        <f t="shared" si="42"/>
        <v>0</v>
      </c>
      <c r="S18" s="366">
        <f t="shared" si="42"/>
        <v>0</v>
      </c>
      <c r="T18" s="366">
        <f t="shared" si="42"/>
        <v>0</v>
      </c>
      <c r="U18" s="366">
        <f t="shared" si="42"/>
        <v>0</v>
      </c>
      <c r="V18" s="366">
        <f t="shared" si="42"/>
        <v>0</v>
      </c>
      <c r="W18" s="366">
        <f t="shared" si="42"/>
        <v>0</v>
      </c>
      <c r="X18" s="366">
        <f t="shared" si="42"/>
        <v>0</v>
      </c>
      <c r="Y18" s="366">
        <f t="shared" si="42"/>
        <v>0</v>
      </c>
      <c r="Z18" s="366">
        <f t="shared" si="42"/>
        <v>0</v>
      </c>
      <c r="AA18" s="366">
        <f t="shared" si="42"/>
        <v>0</v>
      </c>
      <c r="AB18" s="366">
        <f t="shared" si="43"/>
        <v>0</v>
      </c>
      <c r="AC18" s="366">
        <f t="shared" si="43"/>
        <v>0</v>
      </c>
      <c r="AD18" s="366">
        <f t="shared" si="43"/>
        <v>0</v>
      </c>
      <c r="AE18" s="366">
        <f t="shared" si="43"/>
        <v>0</v>
      </c>
      <c r="AF18" s="366">
        <f t="shared" si="43"/>
        <v>0</v>
      </c>
      <c r="AG18" s="366">
        <f t="shared" si="43"/>
        <v>0</v>
      </c>
      <c r="AH18" s="366">
        <f t="shared" si="43"/>
        <v>0</v>
      </c>
      <c r="AI18" s="366">
        <f t="shared" si="43"/>
        <v>0</v>
      </c>
      <c r="AJ18" s="366">
        <f t="shared" si="43"/>
        <v>0</v>
      </c>
      <c r="AK18" s="366">
        <f t="shared" si="43"/>
        <v>0</v>
      </c>
      <c r="AL18" s="366">
        <f t="shared" si="43"/>
        <v>0</v>
      </c>
      <c r="AM18" s="366">
        <f t="shared" si="43"/>
        <v>0</v>
      </c>
      <c r="AN18" s="366">
        <f t="shared" si="43"/>
        <v>0</v>
      </c>
      <c r="AO18" s="366">
        <f t="shared" si="43"/>
        <v>0</v>
      </c>
      <c r="AP18" s="366">
        <f t="shared" si="43"/>
        <v>0</v>
      </c>
      <c r="AQ18" s="366">
        <f t="shared" si="43"/>
        <v>0</v>
      </c>
      <c r="AR18" s="366">
        <f t="shared" si="44"/>
        <v>0</v>
      </c>
      <c r="AS18" s="366">
        <f t="shared" si="44"/>
        <v>0</v>
      </c>
      <c r="AT18" s="366">
        <f t="shared" si="44"/>
        <v>0</v>
      </c>
    </row>
    <row r="19" spans="1:46" hidden="1" outlineLevel="1">
      <c r="A19" s="8"/>
      <c r="B19" s="8"/>
      <c r="C19" s="363"/>
      <c r="D19" s="371">
        <f t="shared" si="45"/>
        <v>0</v>
      </c>
      <c r="E19" s="371">
        <f t="shared" si="46"/>
        <v>0</v>
      </c>
      <c r="F19" s="363">
        <f t="shared" si="47"/>
        <v>0</v>
      </c>
      <c r="G19" s="213">
        <f t="shared" si="35"/>
        <v>0</v>
      </c>
      <c r="H19" s="213">
        <f t="shared" si="36"/>
        <v>0</v>
      </c>
      <c r="I19" s="364">
        <f t="shared" si="37"/>
        <v>0</v>
      </c>
      <c r="J19" s="228"/>
      <c r="K19" s="366">
        <v>0</v>
      </c>
      <c r="L19" s="366">
        <f t="shared" si="42"/>
        <v>0</v>
      </c>
      <c r="M19" s="366">
        <f t="shared" si="42"/>
        <v>0</v>
      </c>
      <c r="N19" s="366">
        <f t="shared" si="42"/>
        <v>0</v>
      </c>
      <c r="O19" s="366">
        <f t="shared" si="42"/>
        <v>0</v>
      </c>
      <c r="P19" s="366">
        <f t="shared" si="42"/>
        <v>0</v>
      </c>
      <c r="Q19" s="366">
        <f t="shared" si="42"/>
        <v>0</v>
      </c>
      <c r="R19" s="366">
        <f t="shared" si="42"/>
        <v>0</v>
      </c>
      <c r="S19" s="366">
        <f t="shared" si="42"/>
        <v>0</v>
      </c>
      <c r="T19" s="366">
        <f t="shared" si="42"/>
        <v>0</v>
      </c>
      <c r="U19" s="366">
        <f t="shared" si="42"/>
        <v>0</v>
      </c>
      <c r="V19" s="366">
        <f t="shared" si="42"/>
        <v>0</v>
      </c>
      <c r="W19" s="366">
        <f t="shared" si="42"/>
        <v>0</v>
      </c>
      <c r="X19" s="366">
        <f t="shared" si="42"/>
        <v>0</v>
      </c>
      <c r="Y19" s="366">
        <f t="shared" si="42"/>
        <v>0</v>
      </c>
      <c r="Z19" s="366">
        <f t="shared" si="42"/>
        <v>0</v>
      </c>
      <c r="AA19" s="366">
        <f t="shared" si="42"/>
        <v>0</v>
      </c>
      <c r="AB19" s="366">
        <f t="shared" si="43"/>
        <v>0</v>
      </c>
      <c r="AC19" s="366">
        <f t="shared" si="43"/>
        <v>0</v>
      </c>
      <c r="AD19" s="366">
        <f t="shared" si="43"/>
        <v>0</v>
      </c>
      <c r="AE19" s="366">
        <f t="shared" si="43"/>
        <v>0</v>
      </c>
      <c r="AF19" s="366">
        <f t="shared" si="43"/>
        <v>0</v>
      </c>
      <c r="AG19" s="366">
        <f t="shared" si="43"/>
        <v>0</v>
      </c>
      <c r="AH19" s="366">
        <f t="shared" si="43"/>
        <v>0</v>
      </c>
      <c r="AI19" s="366">
        <f t="shared" si="43"/>
        <v>0</v>
      </c>
      <c r="AJ19" s="366">
        <f t="shared" si="43"/>
        <v>0</v>
      </c>
      <c r="AK19" s="366">
        <f t="shared" si="43"/>
        <v>0</v>
      </c>
      <c r="AL19" s="366">
        <f t="shared" si="43"/>
        <v>0</v>
      </c>
      <c r="AM19" s="366">
        <f t="shared" si="43"/>
        <v>0</v>
      </c>
      <c r="AN19" s="366">
        <f t="shared" si="43"/>
        <v>0</v>
      </c>
      <c r="AO19" s="366">
        <f t="shared" si="43"/>
        <v>0</v>
      </c>
      <c r="AP19" s="366">
        <f t="shared" si="43"/>
        <v>0</v>
      </c>
      <c r="AQ19" s="366">
        <f t="shared" si="43"/>
        <v>0</v>
      </c>
      <c r="AR19" s="366">
        <f t="shared" si="44"/>
        <v>0</v>
      </c>
      <c r="AS19" s="366">
        <f t="shared" si="44"/>
        <v>0</v>
      </c>
      <c r="AT19" s="366">
        <f t="shared" si="44"/>
        <v>0</v>
      </c>
    </row>
    <row r="20" spans="1:46" hidden="1" outlineLevel="1">
      <c r="A20" s="8"/>
      <c r="B20" s="8"/>
      <c r="C20" s="363"/>
      <c r="D20" s="371">
        <f t="shared" si="45"/>
        <v>0</v>
      </c>
      <c r="E20" s="371">
        <f t="shared" si="46"/>
        <v>0</v>
      </c>
      <c r="F20" s="363">
        <f t="shared" si="47"/>
        <v>0</v>
      </c>
      <c r="G20" s="213">
        <f t="shared" si="35"/>
        <v>0</v>
      </c>
      <c r="H20" s="213">
        <f t="shared" si="36"/>
        <v>0</v>
      </c>
      <c r="I20" s="364">
        <f t="shared" si="37"/>
        <v>0</v>
      </c>
      <c r="J20" s="228"/>
      <c r="K20" s="366">
        <v>0</v>
      </c>
      <c r="L20" s="366">
        <f t="shared" si="42"/>
        <v>0</v>
      </c>
      <c r="M20" s="366">
        <f t="shared" si="42"/>
        <v>0</v>
      </c>
      <c r="N20" s="366">
        <f t="shared" si="42"/>
        <v>0</v>
      </c>
      <c r="O20" s="366">
        <f t="shared" si="42"/>
        <v>0</v>
      </c>
      <c r="P20" s="366">
        <f t="shared" si="42"/>
        <v>0</v>
      </c>
      <c r="Q20" s="366">
        <f t="shared" si="42"/>
        <v>0</v>
      </c>
      <c r="R20" s="366">
        <f t="shared" si="42"/>
        <v>0</v>
      </c>
      <c r="S20" s="366">
        <f t="shared" si="42"/>
        <v>0</v>
      </c>
      <c r="T20" s="366">
        <f t="shared" si="42"/>
        <v>0</v>
      </c>
      <c r="U20" s="366">
        <f t="shared" si="42"/>
        <v>0</v>
      </c>
      <c r="V20" s="366">
        <f t="shared" si="42"/>
        <v>0</v>
      </c>
      <c r="W20" s="366">
        <f t="shared" si="42"/>
        <v>0</v>
      </c>
      <c r="X20" s="366">
        <f t="shared" si="42"/>
        <v>0</v>
      </c>
      <c r="Y20" s="366">
        <f t="shared" si="42"/>
        <v>0</v>
      </c>
      <c r="Z20" s="366">
        <f t="shared" si="42"/>
        <v>0</v>
      </c>
      <c r="AA20" s="366">
        <f t="shared" si="42"/>
        <v>0</v>
      </c>
      <c r="AB20" s="366">
        <f t="shared" si="43"/>
        <v>0</v>
      </c>
      <c r="AC20" s="366">
        <f t="shared" si="43"/>
        <v>0</v>
      </c>
      <c r="AD20" s="366">
        <f t="shared" si="43"/>
        <v>0</v>
      </c>
      <c r="AE20" s="366">
        <f t="shared" si="43"/>
        <v>0</v>
      </c>
      <c r="AF20" s="366">
        <f t="shared" si="43"/>
        <v>0</v>
      </c>
      <c r="AG20" s="366">
        <f t="shared" si="43"/>
        <v>0</v>
      </c>
      <c r="AH20" s="366">
        <f t="shared" si="43"/>
        <v>0</v>
      </c>
      <c r="AI20" s="366">
        <f t="shared" si="43"/>
        <v>0</v>
      </c>
      <c r="AJ20" s="366">
        <f t="shared" si="43"/>
        <v>0</v>
      </c>
      <c r="AK20" s="366">
        <f t="shared" si="43"/>
        <v>0</v>
      </c>
      <c r="AL20" s="366">
        <f t="shared" si="43"/>
        <v>0</v>
      </c>
      <c r="AM20" s="366">
        <f t="shared" si="43"/>
        <v>0</v>
      </c>
      <c r="AN20" s="366">
        <f t="shared" si="43"/>
        <v>0</v>
      </c>
      <c r="AO20" s="366">
        <f t="shared" si="43"/>
        <v>0</v>
      </c>
      <c r="AP20" s="366">
        <f t="shared" si="43"/>
        <v>0</v>
      </c>
      <c r="AQ20" s="366">
        <f t="shared" si="43"/>
        <v>0</v>
      </c>
      <c r="AR20" s="366">
        <f t="shared" si="44"/>
        <v>0</v>
      </c>
      <c r="AS20" s="366">
        <f t="shared" si="44"/>
        <v>0</v>
      </c>
      <c r="AT20" s="366">
        <f t="shared" si="44"/>
        <v>0</v>
      </c>
    </row>
    <row r="21" spans="1:46" hidden="1" outlineLevel="1">
      <c r="A21" s="8"/>
      <c r="B21" s="8"/>
      <c r="C21" s="363"/>
      <c r="D21" s="371">
        <f t="shared" si="45"/>
        <v>0</v>
      </c>
      <c r="E21" s="371">
        <f t="shared" si="46"/>
        <v>0</v>
      </c>
      <c r="F21" s="363">
        <f t="shared" si="47"/>
        <v>0</v>
      </c>
      <c r="G21" s="213">
        <f t="shared" si="35"/>
        <v>0</v>
      </c>
      <c r="H21" s="213">
        <f t="shared" si="36"/>
        <v>0</v>
      </c>
      <c r="I21" s="364">
        <f t="shared" si="37"/>
        <v>0</v>
      </c>
      <c r="J21" s="228"/>
      <c r="K21" s="366">
        <v>0</v>
      </c>
      <c r="L21" s="366">
        <f t="shared" si="42"/>
        <v>0</v>
      </c>
      <c r="M21" s="366">
        <f t="shared" si="42"/>
        <v>0</v>
      </c>
      <c r="N21" s="366">
        <f t="shared" si="42"/>
        <v>0</v>
      </c>
      <c r="O21" s="366">
        <f t="shared" si="42"/>
        <v>0</v>
      </c>
      <c r="P21" s="366">
        <f t="shared" si="42"/>
        <v>0</v>
      </c>
      <c r="Q21" s="366">
        <f t="shared" si="42"/>
        <v>0</v>
      </c>
      <c r="R21" s="366">
        <f t="shared" si="42"/>
        <v>0</v>
      </c>
      <c r="S21" s="366">
        <f t="shared" si="42"/>
        <v>0</v>
      </c>
      <c r="T21" s="366">
        <f t="shared" si="42"/>
        <v>0</v>
      </c>
      <c r="U21" s="366">
        <f t="shared" si="42"/>
        <v>0</v>
      </c>
      <c r="V21" s="366">
        <f t="shared" si="42"/>
        <v>0</v>
      </c>
      <c r="W21" s="366">
        <f t="shared" si="42"/>
        <v>0</v>
      </c>
      <c r="X21" s="366">
        <f t="shared" si="42"/>
        <v>0</v>
      </c>
      <c r="Y21" s="366">
        <f t="shared" si="42"/>
        <v>0</v>
      </c>
      <c r="Z21" s="366">
        <f t="shared" si="42"/>
        <v>0</v>
      </c>
      <c r="AA21" s="366">
        <f t="shared" si="42"/>
        <v>0</v>
      </c>
      <c r="AB21" s="366">
        <f t="shared" si="43"/>
        <v>0</v>
      </c>
      <c r="AC21" s="366">
        <f t="shared" si="43"/>
        <v>0</v>
      </c>
      <c r="AD21" s="366">
        <f t="shared" si="43"/>
        <v>0</v>
      </c>
      <c r="AE21" s="366">
        <f t="shared" si="43"/>
        <v>0</v>
      </c>
      <c r="AF21" s="366">
        <f t="shared" si="43"/>
        <v>0</v>
      </c>
      <c r="AG21" s="366">
        <f t="shared" si="43"/>
        <v>0</v>
      </c>
      <c r="AH21" s="366">
        <f t="shared" si="43"/>
        <v>0</v>
      </c>
      <c r="AI21" s="366">
        <f t="shared" si="43"/>
        <v>0</v>
      </c>
      <c r="AJ21" s="366">
        <f t="shared" si="43"/>
        <v>0</v>
      </c>
      <c r="AK21" s="366">
        <f t="shared" si="43"/>
        <v>0</v>
      </c>
      <c r="AL21" s="366">
        <f t="shared" si="43"/>
        <v>0</v>
      </c>
      <c r="AM21" s="366">
        <f t="shared" si="43"/>
        <v>0</v>
      </c>
      <c r="AN21" s="366">
        <f t="shared" si="43"/>
        <v>0</v>
      </c>
      <c r="AO21" s="366">
        <f t="shared" si="43"/>
        <v>0</v>
      </c>
      <c r="AP21" s="366">
        <f t="shared" si="43"/>
        <v>0</v>
      </c>
      <c r="AQ21" s="366">
        <f t="shared" si="43"/>
        <v>0</v>
      </c>
      <c r="AR21" s="366">
        <f t="shared" si="44"/>
        <v>0</v>
      </c>
      <c r="AS21" s="366">
        <f t="shared" si="44"/>
        <v>0</v>
      </c>
      <c r="AT21" s="366">
        <f t="shared" si="44"/>
        <v>0</v>
      </c>
    </row>
    <row r="22" spans="1:46" hidden="1" outlineLevel="1">
      <c r="A22" s="8"/>
      <c r="B22" s="8"/>
      <c r="C22" s="363"/>
      <c r="D22" s="371">
        <f t="shared" si="45"/>
        <v>0</v>
      </c>
      <c r="E22" s="371">
        <f t="shared" si="46"/>
        <v>0</v>
      </c>
      <c r="F22" s="363">
        <f t="shared" si="47"/>
        <v>0</v>
      </c>
      <c r="G22" s="213">
        <f t="shared" si="35"/>
        <v>0</v>
      </c>
      <c r="H22" s="213">
        <f t="shared" si="36"/>
        <v>0</v>
      </c>
      <c r="I22" s="364">
        <f t="shared" si="37"/>
        <v>0</v>
      </c>
      <c r="J22" s="228"/>
      <c r="K22" s="366">
        <v>0</v>
      </c>
      <c r="L22" s="366">
        <f t="shared" si="42"/>
        <v>0</v>
      </c>
      <c r="M22" s="366">
        <f t="shared" si="42"/>
        <v>0</v>
      </c>
      <c r="N22" s="366">
        <f t="shared" si="42"/>
        <v>0</v>
      </c>
      <c r="O22" s="366">
        <f t="shared" si="42"/>
        <v>0</v>
      </c>
      <c r="P22" s="366">
        <f t="shared" si="42"/>
        <v>0</v>
      </c>
      <c r="Q22" s="366">
        <f t="shared" si="42"/>
        <v>0</v>
      </c>
      <c r="R22" s="366">
        <f t="shared" si="42"/>
        <v>0</v>
      </c>
      <c r="S22" s="366">
        <f t="shared" si="42"/>
        <v>0</v>
      </c>
      <c r="T22" s="366">
        <f t="shared" si="42"/>
        <v>0</v>
      </c>
      <c r="U22" s="366">
        <f t="shared" si="42"/>
        <v>0</v>
      </c>
      <c r="V22" s="366">
        <f t="shared" si="42"/>
        <v>0</v>
      </c>
      <c r="W22" s="366">
        <f t="shared" si="42"/>
        <v>0</v>
      </c>
      <c r="X22" s="366">
        <f t="shared" si="42"/>
        <v>0</v>
      </c>
      <c r="Y22" s="366">
        <f t="shared" si="42"/>
        <v>0</v>
      </c>
      <c r="Z22" s="366">
        <f t="shared" si="42"/>
        <v>0</v>
      </c>
      <c r="AA22" s="366">
        <f t="shared" si="42"/>
        <v>0</v>
      </c>
      <c r="AB22" s="366">
        <f t="shared" si="43"/>
        <v>0</v>
      </c>
      <c r="AC22" s="366">
        <f t="shared" si="43"/>
        <v>0</v>
      </c>
      <c r="AD22" s="366">
        <f t="shared" si="43"/>
        <v>0</v>
      </c>
      <c r="AE22" s="366">
        <f t="shared" si="43"/>
        <v>0</v>
      </c>
      <c r="AF22" s="366">
        <f t="shared" si="43"/>
        <v>0</v>
      </c>
      <c r="AG22" s="366">
        <f t="shared" si="43"/>
        <v>0</v>
      </c>
      <c r="AH22" s="366">
        <f t="shared" si="43"/>
        <v>0</v>
      </c>
      <c r="AI22" s="366">
        <f t="shared" si="43"/>
        <v>0</v>
      </c>
      <c r="AJ22" s="366">
        <f t="shared" si="43"/>
        <v>0</v>
      </c>
      <c r="AK22" s="366">
        <f t="shared" si="43"/>
        <v>0</v>
      </c>
      <c r="AL22" s="366">
        <f t="shared" si="43"/>
        <v>0</v>
      </c>
      <c r="AM22" s="366">
        <f t="shared" si="43"/>
        <v>0</v>
      </c>
      <c r="AN22" s="366">
        <f t="shared" si="43"/>
        <v>0</v>
      </c>
      <c r="AO22" s="366">
        <f t="shared" si="43"/>
        <v>0</v>
      </c>
      <c r="AP22" s="366">
        <f t="shared" si="43"/>
        <v>0</v>
      </c>
      <c r="AQ22" s="366">
        <f t="shared" si="43"/>
        <v>0</v>
      </c>
      <c r="AR22" s="366">
        <f t="shared" si="44"/>
        <v>0</v>
      </c>
      <c r="AS22" s="366">
        <f t="shared" si="44"/>
        <v>0</v>
      </c>
      <c r="AT22" s="366">
        <f t="shared" si="44"/>
        <v>0</v>
      </c>
    </row>
    <row r="23" spans="1:46" hidden="1" outlineLevel="1">
      <c r="A23" s="8"/>
      <c r="B23" s="8"/>
      <c r="C23" s="363"/>
      <c r="D23" s="371">
        <f t="shared" si="45"/>
        <v>0</v>
      </c>
      <c r="E23" s="371">
        <f t="shared" si="46"/>
        <v>0</v>
      </c>
      <c r="F23" s="363">
        <f t="shared" si="47"/>
        <v>0</v>
      </c>
      <c r="G23" s="213">
        <f t="shared" si="35"/>
        <v>0</v>
      </c>
      <c r="H23" s="213">
        <f t="shared" si="36"/>
        <v>0</v>
      </c>
      <c r="I23" s="364">
        <f t="shared" si="37"/>
        <v>0</v>
      </c>
      <c r="J23" s="228"/>
      <c r="K23" s="366">
        <v>0</v>
      </c>
      <c r="L23" s="366">
        <f t="shared" si="42"/>
        <v>0</v>
      </c>
      <c r="M23" s="366">
        <f t="shared" si="42"/>
        <v>0</v>
      </c>
      <c r="N23" s="366">
        <f t="shared" si="42"/>
        <v>0</v>
      </c>
      <c r="O23" s="366">
        <f t="shared" si="42"/>
        <v>0</v>
      </c>
      <c r="P23" s="366">
        <f t="shared" si="42"/>
        <v>0</v>
      </c>
      <c r="Q23" s="366">
        <f t="shared" si="42"/>
        <v>0</v>
      </c>
      <c r="R23" s="366">
        <f t="shared" si="42"/>
        <v>0</v>
      </c>
      <c r="S23" s="366">
        <f t="shared" si="42"/>
        <v>0</v>
      </c>
      <c r="T23" s="366">
        <f t="shared" si="42"/>
        <v>0</v>
      </c>
      <c r="U23" s="366">
        <f t="shared" si="42"/>
        <v>0</v>
      </c>
      <c r="V23" s="366">
        <f t="shared" si="42"/>
        <v>0</v>
      </c>
      <c r="W23" s="366">
        <f t="shared" si="42"/>
        <v>0</v>
      </c>
      <c r="X23" s="366">
        <f t="shared" si="42"/>
        <v>0</v>
      </c>
      <c r="Y23" s="366">
        <f t="shared" si="42"/>
        <v>0</v>
      </c>
      <c r="Z23" s="366">
        <f t="shared" si="42"/>
        <v>0</v>
      </c>
      <c r="AA23" s="366">
        <f t="shared" si="42"/>
        <v>0</v>
      </c>
      <c r="AB23" s="366">
        <f t="shared" si="43"/>
        <v>0</v>
      </c>
      <c r="AC23" s="366">
        <f t="shared" si="43"/>
        <v>0</v>
      </c>
      <c r="AD23" s="366">
        <f t="shared" si="43"/>
        <v>0</v>
      </c>
      <c r="AE23" s="366">
        <f t="shared" si="43"/>
        <v>0</v>
      </c>
      <c r="AF23" s="366">
        <f t="shared" si="43"/>
        <v>0</v>
      </c>
      <c r="AG23" s="366">
        <f t="shared" si="43"/>
        <v>0</v>
      </c>
      <c r="AH23" s="366">
        <f t="shared" si="43"/>
        <v>0</v>
      </c>
      <c r="AI23" s="366">
        <f t="shared" si="43"/>
        <v>0</v>
      </c>
      <c r="AJ23" s="366">
        <f t="shared" si="43"/>
        <v>0</v>
      </c>
      <c r="AK23" s="366">
        <f t="shared" si="43"/>
        <v>0</v>
      </c>
      <c r="AL23" s="366">
        <f t="shared" si="43"/>
        <v>0</v>
      </c>
      <c r="AM23" s="366">
        <f t="shared" si="43"/>
        <v>0</v>
      </c>
      <c r="AN23" s="366">
        <f t="shared" si="43"/>
        <v>0</v>
      </c>
      <c r="AO23" s="366">
        <f t="shared" si="43"/>
        <v>0</v>
      </c>
      <c r="AP23" s="366">
        <f t="shared" si="43"/>
        <v>0</v>
      </c>
      <c r="AQ23" s="366">
        <f t="shared" si="43"/>
        <v>0</v>
      </c>
      <c r="AR23" s="366">
        <f t="shared" si="44"/>
        <v>0</v>
      </c>
      <c r="AS23" s="366">
        <f t="shared" si="44"/>
        <v>0</v>
      </c>
      <c r="AT23" s="366">
        <f t="shared" si="44"/>
        <v>0</v>
      </c>
    </row>
    <row r="24" spans="1:46" hidden="1" outlineLevel="1">
      <c r="A24" s="8"/>
      <c r="B24" s="8"/>
      <c r="C24" s="363"/>
      <c r="D24" s="371">
        <f t="shared" si="45"/>
        <v>0</v>
      </c>
      <c r="E24" s="371">
        <f t="shared" si="46"/>
        <v>0</v>
      </c>
      <c r="F24" s="363">
        <f t="shared" si="47"/>
        <v>0</v>
      </c>
      <c r="G24" s="213">
        <f t="shared" si="35"/>
        <v>0</v>
      </c>
      <c r="H24" s="213">
        <f t="shared" si="36"/>
        <v>0</v>
      </c>
      <c r="I24" s="364">
        <f t="shared" si="37"/>
        <v>0</v>
      </c>
      <c r="J24" s="228"/>
      <c r="K24" s="366">
        <v>0</v>
      </c>
      <c r="L24" s="366">
        <f t="shared" si="42"/>
        <v>0</v>
      </c>
      <c r="M24" s="366">
        <f t="shared" si="42"/>
        <v>0</v>
      </c>
      <c r="N24" s="366">
        <f t="shared" si="42"/>
        <v>0</v>
      </c>
      <c r="O24" s="366">
        <f t="shared" si="42"/>
        <v>0</v>
      </c>
      <c r="P24" s="366">
        <f t="shared" si="42"/>
        <v>0</v>
      </c>
      <c r="Q24" s="366">
        <f t="shared" si="42"/>
        <v>0</v>
      </c>
      <c r="R24" s="366">
        <f t="shared" si="42"/>
        <v>0</v>
      </c>
      <c r="S24" s="366">
        <f t="shared" si="42"/>
        <v>0</v>
      </c>
      <c r="T24" s="366">
        <f t="shared" si="42"/>
        <v>0</v>
      </c>
      <c r="U24" s="366">
        <f t="shared" si="42"/>
        <v>0</v>
      </c>
      <c r="V24" s="366">
        <f t="shared" si="42"/>
        <v>0</v>
      </c>
      <c r="W24" s="366">
        <f t="shared" si="42"/>
        <v>0</v>
      </c>
      <c r="X24" s="366">
        <f t="shared" si="42"/>
        <v>0</v>
      </c>
      <c r="Y24" s="366">
        <f t="shared" si="42"/>
        <v>0</v>
      </c>
      <c r="Z24" s="366">
        <f t="shared" si="42"/>
        <v>0</v>
      </c>
      <c r="AA24" s="366">
        <f t="shared" si="42"/>
        <v>0</v>
      </c>
      <c r="AB24" s="366">
        <f t="shared" si="43"/>
        <v>0</v>
      </c>
      <c r="AC24" s="366">
        <f t="shared" si="43"/>
        <v>0</v>
      </c>
      <c r="AD24" s="366">
        <f t="shared" si="43"/>
        <v>0</v>
      </c>
      <c r="AE24" s="366">
        <f t="shared" si="43"/>
        <v>0</v>
      </c>
      <c r="AF24" s="366">
        <f t="shared" si="43"/>
        <v>0</v>
      </c>
      <c r="AG24" s="366">
        <f t="shared" si="43"/>
        <v>0</v>
      </c>
      <c r="AH24" s="366">
        <f t="shared" si="43"/>
        <v>0</v>
      </c>
      <c r="AI24" s="366">
        <f t="shared" si="43"/>
        <v>0</v>
      </c>
      <c r="AJ24" s="366">
        <f t="shared" si="43"/>
        <v>0</v>
      </c>
      <c r="AK24" s="366">
        <f t="shared" si="43"/>
        <v>0</v>
      </c>
      <c r="AL24" s="366">
        <f t="shared" si="43"/>
        <v>0</v>
      </c>
      <c r="AM24" s="366">
        <f t="shared" si="43"/>
        <v>0</v>
      </c>
      <c r="AN24" s="366">
        <f t="shared" si="43"/>
        <v>0</v>
      </c>
      <c r="AO24" s="366">
        <f t="shared" si="43"/>
        <v>0</v>
      </c>
      <c r="AP24" s="366">
        <f t="shared" si="43"/>
        <v>0</v>
      </c>
      <c r="AQ24" s="366">
        <f t="shared" si="43"/>
        <v>0</v>
      </c>
      <c r="AR24" s="366">
        <f t="shared" si="44"/>
        <v>0</v>
      </c>
      <c r="AS24" s="366">
        <f t="shared" si="44"/>
        <v>0</v>
      </c>
      <c r="AT24" s="366">
        <f t="shared" si="44"/>
        <v>0</v>
      </c>
    </row>
    <row r="25" spans="1:46" hidden="1" outlineLevel="1">
      <c r="A25" s="8"/>
      <c r="B25" s="8"/>
      <c r="C25" s="363"/>
      <c r="D25" s="371">
        <f t="shared" si="45"/>
        <v>0</v>
      </c>
      <c r="E25" s="371">
        <f t="shared" si="46"/>
        <v>0</v>
      </c>
      <c r="F25" s="363">
        <f t="shared" si="47"/>
        <v>0</v>
      </c>
      <c r="G25" s="213">
        <f t="shared" si="35"/>
        <v>0</v>
      </c>
      <c r="H25" s="213">
        <f t="shared" si="36"/>
        <v>0</v>
      </c>
      <c r="I25" s="364">
        <f t="shared" si="37"/>
        <v>0</v>
      </c>
      <c r="J25" s="228"/>
      <c r="K25" s="366">
        <v>0</v>
      </c>
      <c r="L25" s="366">
        <f t="shared" si="42"/>
        <v>0</v>
      </c>
      <c r="M25" s="366">
        <f t="shared" si="42"/>
        <v>0</v>
      </c>
      <c r="N25" s="366">
        <f t="shared" si="42"/>
        <v>0</v>
      </c>
      <c r="O25" s="366">
        <f t="shared" si="42"/>
        <v>0</v>
      </c>
      <c r="P25" s="366">
        <f t="shared" si="42"/>
        <v>0</v>
      </c>
      <c r="Q25" s="366">
        <f t="shared" si="42"/>
        <v>0</v>
      </c>
      <c r="R25" s="366">
        <f t="shared" si="42"/>
        <v>0</v>
      </c>
      <c r="S25" s="366">
        <f t="shared" si="42"/>
        <v>0</v>
      </c>
      <c r="T25" s="366">
        <f t="shared" si="42"/>
        <v>0</v>
      </c>
      <c r="U25" s="366">
        <f t="shared" si="42"/>
        <v>0</v>
      </c>
      <c r="V25" s="366">
        <f t="shared" si="42"/>
        <v>0</v>
      </c>
      <c r="W25" s="366">
        <f t="shared" si="42"/>
        <v>0</v>
      </c>
      <c r="X25" s="366">
        <f t="shared" si="42"/>
        <v>0</v>
      </c>
      <c r="Y25" s="366">
        <f t="shared" si="42"/>
        <v>0</v>
      </c>
      <c r="Z25" s="366">
        <f t="shared" si="42"/>
        <v>0</v>
      </c>
      <c r="AA25" s="366">
        <f t="shared" si="42"/>
        <v>0</v>
      </c>
      <c r="AB25" s="366">
        <f t="shared" si="43"/>
        <v>0</v>
      </c>
      <c r="AC25" s="366">
        <f t="shared" si="43"/>
        <v>0</v>
      </c>
      <c r="AD25" s="366">
        <f t="shared" si="43"/>
        <v>0</v>
      </c>
      <c r="AE25" s="366">
        <f t="shared" si="43"/>
        <v>0</v>
      </c>
      <c r="AF25" s="366">
        <f t="shared" si="43"/>
        <v>0</v>
      </c>
      <c r="AG25" s="366">
        <f t="shared" si="43"/>
        <v>0</v>
      </c>
      <c r="AH25" s="366">
        <f t="shared" si="43"/>
        <v>0</v>
      </c>
      <c r="AI25" s="366">
        <f t="shared" si="43"/>
        <v>0</v>
      </c>
      <c r="AJ25" s="366">
        <f t="shared" si="43"/>
        <v>0</v>
      </c>
      <c r="AK25" s="366">
        <f t="shared" si="43"/>
        <v>0</v>
      </c>
      <c r="AL25" s="366">
        <f t="shared" si="43"/>
        <v>0</v>
      </c>
      <c r="AM25" s="366">
        <f t="shared" si="43"/>
        <v>0</v>
      </c>
      <c r="AN25" s="366">
        <f t="shared" si="43"/>
        <v>0</v>
      </c>
      <c r="AO25" s="366">
        <f t="shared" si="43"/>
        <v>0</v>
      </c>
      <c r="AP25" s="366">
        <f t="shared" si="43"/>
        <v>0</v>
      </c>
      <c r="AQ25" s="366">
        <f t="shared" si="43"/>
        <v>0</v>
      </c>
      <c r="AR25" s="366">
        <f t="shared" si="44"/>
        <v>0</v>
      </c>
      <c r="AS25" s="366">
        <f t="shared" si="44"/>
        <v>0</v>
      </c>
      <c r="AT25" s="366">
        <f t="shared" si="44"/>
        <v>0</v>
      </c>
    </row>
    <row r="26" spans="1:46" hidden="1" outlineLevel="1">
      <c r="A26" s="8"/>
      <c r="B26" s="8"/>
      <c r="C26" s="363"/>
      <c r="D26" s="371">
        <f t="shared" si="45"/>
        <v>0</v>
      </c>
      <c r="E26" s="371">
        <f t="shared" si="46"/>
        <v>0</v>
      </c>
      <c r="F26" s="363">
        <f t="shared" si="47"/>
        <v>0</v>
      </c>
      <c r="G26" s="213">
        <f t="shared" si="35"/>
        <v>0</v>
      </c>
      <c r="H26" s="213">
        <f t="shared" si="36"/>
        <v>0</v>
      </c>
      <c r="I26" s="364">
        <f t="shared" si="37"/>
        <v>0</v>
      </c>
      <c r="J26" s="228"/>
      <c r="K26" s="366">
        <v>0</v>
      </c>
      <c r="L26" s="366">
        <f t="shared" si="42"/>
        <v>0</v>
      </c>
      <c r="M26" s="366">
        <f t="shared" si="42"/>
        <v>0</v>
      </c>
      <c r="N26" s="366">
        <f t="shared" si="42"/>
        <v>0</v>
      </c>
      <c r="O26" s="366">
        <f t="shared" si="42"/>
        <v>0</v>
      </c>
      <c r="P26" s="366">
        <f t="shared" si="42"/>
        <v>0</v>
      </c>
      <c r="Q26" s="366">
        <f t="shared" si="42"/>
        <v>0</v>
      </c>
      <c r="R26" s="366">
        <f t="shared" si="42"/>
        <v>0</v>
      </c>
      <c r="S26" s="366">
        <f t="shared" si="42"/>
        <v>0</v>
      </c>
      <c r="T26" s="366">
        <f t="shared" si="42"/>
        <v>0</v>
      </c>
      <c r="U26" s="366">
        <f t="shared" si="42"/>
        <v>0</v>
      </c>
      <c r="V26" s="366">
        <f t="shared" si="42"/>
        <v>0</v>
      </c>
      <c r="W26" s="366">
        <f t="shared" si="42"/>
        <v>0</v>
      </c>
      <c r="X26" s="366">
        <f t="shared" si="42"/>
        <v>0</v>
      </c>
      <c r="Y26" s="366">
        <f t="shared" si="42"/>
        <v>0</v>
      </c>
      <c r="Z26" s="366">
        <f t="shared" si="42"/>
        <v>0</v>
      </c>
      <c r="AA26" s="366">
        <f t="shared" si="42"/>
        <v>0</v>
      </c>
      <c r="AB26" s="366">
        <f t="shared" si="43"/>
        <v>0</v>
      </c>
      <c r="AC26" s="366">
        <f t="shared" si="43"/>
        <v>0</v>
      </c>
      <c r="AD26" s="366">
        <f t="shared" si="43"/>
        <v>0</v>
      </c>
      <c r="AE26" s="366">
        <f t="shared" si="43"/>
        <v>0</v>
      </c>
      <c r="AF26" s="366">
        <f t="shared" si="43"/>
        <v>0</v>
      </c>
      <c r="AG26" s="366">
        <f t="shared" si="43"/>
        <v>0</v>
      </c>
      <c r="AH26" s="366">
        <f t="shared" si="43"/>
        <v>0</v>
      </c>
      <c r="AI26" s="366">
        <f t="shared" si="43"/>
        <v>0</v>
      </c>
      <c r="AJ26" s="366">
        <f t="shared" si="43"/>
        <v>0</v>
      </c>
      <c r="AK26" s="366">
        <f t="shared" si="43"/>
        <v>0</v>
      </c>
      <c r="AL26" s="366">
        <f t="shared" si="43"/>
        <v>0</v>
      </c>
      <c r="AM26" s="366">
        <f t="shared" si="43"/>
        <v>0</v>
      </c>
      <c r="AN26" s="366">
        <f t="shared" si="43"/>
        <v>0</v>
      </c>
      <c r="AO26" s="366">
        <f t="shared" si="43"/>
        <v>0</v>
      </c>
      <c r="AP26" s="366">
        <f t="shared" si="43"/>
        <v>0</v>
      </c>
      <c r="AQ26" s="366">
        <f t="shared" si="43"/>
        <v>0</v>
      </c>
      <c r="AR26" s="366">
        <f t="shared" si="44"/>
        <v>0</v>
      </c>
      <c r="AS26" s="366">
        <f t="shared" si="44"/>
        <v>0</v>
      </c>
      <c r="AT26" s="366">
        <f t="shared" si="44"/>
        <v>0</v>
      </c>
    </row>
    <row r="27" spans="1:46" hidden="1" outlineLevel="1">
      <c r="A27" s="8"/>
      <c r="B27" s="8"/>
      <c r="C27" s="363"/>
      <c r="D27" s="371">
        <f t="shared" si="45"/>
        <v>0</v>
      </c>
      <c r="E27" s="371">
        <f t="shared" si="46"/>
        <v>0</v>
      </c>
      <c r="F27" s="363">
        <f t="shared" si="47"/>
        <v>0</v>
      </c>
      <c r="G27" s="213">
        <f t="shared" si="35"/>
        <v>0</v>
      </c>
      <c r="H27" s="213">
        <f t="shared" si="36"/>
        <v>0</v>
      </c>
      <c r="I27" s="364">
        <f t="shared" si="37"/>
        <v>0</v>
      </c>
      <c r="J27" s="228"/>
      <c r="K27" s="366">
        <v>0</v>
      </c>
      <c r="L27" s="366">
        <f t="shared" si="42"/>
        <v>0</v>
      </c>
      <c r="M27" s="366">
        <f t="shared" si="42"/>
        <v>0</v>
      </c>
      <c r="N27" s="366">
        <f t="shared" si="42"/>
        <v>0</v>
      </c>
      <c r="O27" s="366">
        <f t="shared" si="42"/>
        <v>0</v>
      </c>
      <c r="P27" s="366">
        <f t="shared" si="42"/>
        <v>0</v>
      </c>
      <c r="Q27" s="366">
        <f t="shared" si="42"/>
        <v>0</v>
      </c>
      <c r="R27" s="366">
        <f t="shared" si="42"/>
        <v>0</v>
      </c>
      <c r="S27" s="366">
        <f t="shared" si="42"/>
        <v>0</v>
      </c>
      <c r="T27" s="366">
        <f t="shared" si="42"/>
        <v>0</v>
      </c>
      <c r="U27" s="366">
        <f t="shared" si="42"/>
        <v>0</v>
      </c>
      <c r="V27" s="366">
        <f t="shared" si="42"/>
        <v>0</v>
      </c>
      <c r="W27" s="366">
        <f t="shared" si="42"/>
        <v>0</v>
      </c>
      <c r="X27" s="366">
        <f t="shared" si="42"/>
        <v>0</v>
      </c>
      <c r="Y27" s="366">
        <f t="shared" si="42"/>
        <v>0</v>
      </c>
      <c r="Z27" s="366">
        <f t="shared" si="42"/>
        <v>0</v>
      </c>
      <c r="AA27" s="366">
        <f t="shared" ref="AA27:AP36" si="48">+Z27</f>
        <v>0</v>
      </c>
      <c r="AB27" s="366">
        <f t="shared" si="48"/>
        <v>0</v>
      </c>
      <c r="AC27" s="366">
        <f t="shared" si="48"/>
        <v>0</v>
      </c>
      <c r="AD27" s="366">
        <f t="shared" si="48"/>
        <v>0</v>
      </c>
      <c r="AE27" s="366">
        <f t="shared" si="48"/>
        <v>0</v>
      </c>
      <c r="AF27" s="366">
        <f t="shared" si="48"/>
        <v>0</v>
      </c>
      <c r="AG27" s="366">
        <f t="shared" si="48"/>
        <v>0</v>
      </c>
      <c r="AH27" s="366">
        <f t="shared" si="48"/>
        <v>0</v>
      </c>
      <c r="AI27" s="366">
        <f t="shared" si="48"/>
        <v>0</v>
      </c>
      <c r="AJ27" s="366">
        <f t="shared" si="48"/>
        <v>0</v>
      </c>
      <c r="AK27" s="366">
        <f t="shared" si="48"/>
        <v>0</v>
      </c>
      <c r="AL27" s="366">
        <f t="shared" si="48"/>
        <v>0</v>
      </c>
      <c r="AM27" s="366">
        <f t="shared" si="48"/>
        <v>0</v>
      </c>
      <c r="AN27" s="366">
        <f t="shared" si="48"/>
        <v>0</v>
      </c>
      <c r="AO27" s="366">
        <f t="shared" si="48"/>
        <v>0</v>
      </c>
      <c r="AP27" s="366">
        <f t="shared" si="48"/>
        <v>0</v>
      </c>
      <c r="AQ27" s="366">
        <f t="shared" si="43"/>
        <v>0</v>
      </c>
      <c r="AR27" s="366">
        <f t="shared" si="44"/>
        <v>0</v>
      </c>
      <c r="AS27" s="366">
        <f t="shared" si="44"/>
        <v>0</v>
      </c>
      <c r="AT27" s="366">
        <f t="shared" si="44"/>
        <v>0</v>
      </c>
    </row>
    <row r="28" spans="1:46" hidden="1" outlineLevel="1">
      <c r="A28" s="8"/>
      <c r="B28" s="8"/>
      <c r="C28" s="363"/>
      <c r="D28" s="371">
        <f t="shared" si="45"/>
        <v>0</v>
      </c>
      <c r="E28" s="371">
        <f t="shared" si="46"/>
        <v>0</v>
      </c>
      <c r="F28" s="363">
        <f t="shared" si="47"/>
        <v>0</v>
      </c>
      <c r="G28" s="213">
        <f t="shared" si="35"/>
        <v>0</v>
      </c>
      <c r="H28" s="213">
        <f t="shared" si="36"/>
        <v>0</v>
      </c>
      <c r="I28" s="364">
        <f t="shared" si="37"/>
        <v>0</v>
      </c>
      <c r="J28" s="228"/>
      <c r="K28" s="366">
        <v>0</v>
      </c>
      <c r="L28" s="366">
        <f t="shared" ref="L28:AA36" si="49">+K28</f>
        <v>0</v>
      </c>
      <c r="M28" s="366">
        <f t="shared" si="49"/>
        <v>0</v>
      </c>
      <c r="N28" s="366">
        <f t="shared" si="49"/>
        <v>0</v>
      </c>
      <c r="O28" s="366">
        <f t="shared" si="49"/>
        <v>0</v>
      </c>
      <c r="P28" s="366">
        <f t="shared" si="49"/>
        <v>0</v>
      </c>
      <c r="Q28" s="366">
        <f t="shared" si="49"/>
        <v>0</v>
      </c>
      <c r="R28" s="366">
        <f t="shared" si="49"/>
        <v>0</v>
      </c>
      <c r="S28" s="366">
        <f t="shared" si="49"/>
        <v>0</v>
      </c>
      <c r="T28" s="366">
        <f t="shared" si="49"/>
        <v>0</v>
      </c>
      <c r="U28" s="366">
        <f t="shared" si="49"/>
        <v>0</v>
      </c>
      <c r="V28" s="366">
        <f t="shared" si="49"/>
        <v>0</v>
      </c>
      <c r="W28" s="366">
        <f t="shared" si="49"/>
        <v>0</v>
      </c>
      <c r="X28" s="366">
        <f t="shared" si="49"/>
        <v>0</v>
      </c>
      <c r="Y28" s="366">
        <f t="shared" si="49"/>
        <v>0</v>
      </c>
      <c r="Z28" s="366">
        <f t="shared" si="49"/>
        <v>0</v>
      </c>
      <c r="AA28" s="366">
        <f t="shared" si="49"/>
        <v>0</v>
      </c>
      <c r="AB28" s="366">
        <f t="shared" si="48"/>
        <v>0</v>
      </c>
      <c r="AC28" s="366">
        <f t="shared" si="48"/>
        <v>0</v>
      </c>
      <c r="AD28" s="366">
        <f t="shared" si="48"/>
        <v>0</v>
      </c>
      <c r="AE28" s="366">
        <f t="shared" si="48"/>
        <v>0</v>
      </c>
      <c r="AF28" s="366">
        <f t="shared" si="48"/>
        <v>0</v>
      </c>
      <c r="AG28" s="366">
        <f t="shared" si="48"/>
        <v>0</v>
      </c>
      <c r="AH28" s="366">
        <f t="shared" si="48"/>
        <v>0</v>
      </c>
      <c r="AI28" s="366">
        <f t="shared" si="48"/>
        <v>0</v>
      </c>
      <c r="AJ28" s="366">
        <f t="shared" si="48"/>
        <v>0</v>
      </c>
      <c r="AK28" s="366">
        <f t="shared" si="48"/>
        <v>0</v>
      </c>
      <c r="AL28" s="366">
        <f t="shared" si="48"/>
        <v>0</v>
      </c>
      <c r="AM28" s="366">
        <f t="shared" si="48"/>
        <v>0</v>
      </c>
      <c r="AN28" s="366">
        <f t="shared" si="48"/>
        <v>0</v>
      </c>
      <c r="AO28" s="366">
        <f t="shared" si="48"/>
        <v>0</v>
      </c>
      <c r="AP28" s="366">
        <f t="shared" si="48"/>
        <v>0</v>
      </c>
      <c r="AQ28" s="366">
        <f t="shared" si="43"/>
        <v>0</v>
      </c>
      <c r="AR28" s="366">
        <f t="shared" si="44"/>
        <v>0</v>
      </c>
      <c r="AS28" s="366">
        <f t="shared" si="44"/>
        <v>0</v>
      </c>
      <c r="AT28" s="366">
        <f t="shared" si="44"/>
        <v>0</v>
      </c>
    </row>
    <row r="29" spans="1:46" hidden="1" outlineLevel="1">
      <c r="A29" s="8"/>
      <c r="B29" s="8"/>
      <c r="C29" s="363"/>
      <c r="D29" s="371">
        <f t="shared" si="45"/>
        <v>0</v>
      </c>
      <c r="E29" s="371">
        <f t="shared" si="46"/>
        <v>0</v>
      </c>
      <c r="F29" s="363">
        <f t="shared" si="47"/>
        <v>0</v>
      </c>
      <c r="G29" s="213">
        <f t="shared" si="35"/>
        <v>0</v>
      </c>
      <c r="H29" s="213">
        <f t="shared" si="36"/>
        <v>0</v>
      </c>
      <c r="I29" s="364">
        <f t="shared" si="37"/>
        <v>0</v>
      </c>
      <c r="J29" s="228"/>
      <c r="K29" s="366">
        <v>0</v>
      </c>
      <c r="L29" s="366">
        <f t="shared" si="49"/>
        <v>0</v>
      </c>
      <c r="M29" s="366">
        <f t="shared" si="49"/>
        <v>0</v>
      </c>
      <c r="N29" s="366">
        <f t="shared" si="49"/>
        <v>0</v>
      </c>
      <c r="O29" s="366">
        <f t="shared" si="49"/>
        <v>0</v>
      </c>
      <c r="P29" s="366">
        <f t="shared" si="49"/>
        <v>0</v>
      </c>
      <c r="Q29" s="366">
        <f t="shared" si="49"/>
        <v>0</v>
      </c>
      <c r="R29" s="366">
        <f t="shared" si="49"/>
        <v>0</v>
      </c>
      <c r="S29" s="366">
        <f t="shared" si="49"/>
        <v>0</v>
      </c>
      <c r="T29" s="366">
        <f t="shared" si="49"/>
        <v>0</v>
      </c>
      <c r="U29" s="366">
        <f t="shared" si="49"/>
        <v>0</v>
      </c>
      <c r="V29" s="366">
        <f t="shared" si="49"/>
        <v>0</v>
      </c>
      <c r="W29" s="366">
        <f t="shared" si="49"/>
        <v>0</v>
      </c>
      <c r="X29" s="366">
        <f t="shared" si="49"/>
        <v>0</v>
      </c>
      <c r="Y29" s="366">
        <f t="shared" si="49"/>
        <v>0</v>
      </c>
      <c r="Z29" s="366">
        <f t="shared" si="49"/>
        <v>0</v>
      </c>
      <c r="AA29" s="366">
        <f t="shared" si="49"/>
        <v>0</v>
      </c>
      <c r="AB29" s="366">
        <f t="shared" si="48"/>
        <v>0</v>
      </c>
      <c r="AC29" s="366">
        <f t="shared" si="48"/>
        <v>0</v>
      </c>
      <c r="AD29" s="366">
        <f t="shared" si="48"/>
        <v>0</v>
      </c>
      <c r="AE29" s="366">
        <f t="shared" si="48"/>
        <v>0</v>
      </c>
      <c r="AF29" s="366">
        <f t="shared" si="48"/>
        <v>0</v>
      </c>
      <c r="AG29" s="366">
        <f t="shared" si="48"/>
        <v>0</v>
      </c>
      <c r="AH29" s="366">
        <f t="shared" si="48"/>
        <v>0</v>
      </c>
      <c r="AI29" s="366">
        <f t="shared" si="48"/>
        <v>0</v>
      </c>
      <c r="AJ29" s="366">
        <f t="shared" si="48"/>
        <v>0</v>
      </c>
      <c r="AK29" s="366">
        <f t="shared" si="48"/>
        <v>0</v>
      </c>
      <c r="AL29" s="366">
        <f t="shared" si="48"/>
        <v>0</v>
      </c>
      <c r="AM29" s="366">
        <f t="shared" si="48"/>
        <v>0</v>
      </c>
      <c r="AN29" s="366">
        <f t="shared" si="48"/>
        <v>0</v>
      </c>
      <c r="AO29" s="366">
        <f t="shared" si="48"/>
        <v>0</v>
      </c>
      <c r="AP29" s="366">
        <f t="shared" si="48"/>
        <v>0</v>
      </c>
      <c r="AQ29" s="366">
        <f t="shared" si="43"/>
        <v>0</v>
      </c>
      <c r="AR29" s="366">
        <f t="shared" si="44"/>
        <v>0</v>
      </c>
      <c r="AS29" s="366">
        <f t="shared" si="44"/>
        <v>0</v>
      </c>
      <c r="AT29" s="366">
        <f t="shared" si="44"/>
        <v>0</v>
      </c>
    </row>
    <row r="30" spans="1:46" hidden="1" outlineLevel="1">
      <c r="A30" s="8"/>
      <c r="B30" s="8"/>
      <c r="C30" s="363"/>
      <c r="D30" s="371">
        <f t="shared" si="45"/>
        <v>0</v>
      </c>
      <c r="E30" s="371">
        <f t="shared" si="46"/>
        <v>0</v>
      </c>
      <c r="F30" s="363">
        <f t="shared" si="47"/>
        <v>0</v>
      </c>
      <c r="G30" s="213">
        <f t="shared" si="35"/>
        <v>0</v>
      </c>
      <c r="H30" s="213">
        <f t="shared" si="36"/>
        <v>0</v>
      </c>
      <c r="I30" s="364">
        <f t="shared" si="37"/>
        <v>0</v>
      </c>
      <c r="J30" s="228"/>
      <c r="K30" s="366">
        <v>0</v>
      </c>
      <c r="L30" s="366">
        <f t="shared" si="49"/>
        <v>0</v>
      </c>
      <c r="M30" s="366">
        <f t="shared" si="49"/>
        <v>0</v>
      </c>
      <c r="N30" s="366">
        <f t="shared" si="49"/>
        <v>0</v>
      </c>
      <c r="O30" s="366">
        <f t="shared" si="49"/>
        <v>0</v>
      </c>
      <c r="P30" s="366">
        <f t="shared" si="49"/>
        <v>0</v>
      </c>
      <c r="Q30" s="366">
        <f t="shared" si="49"/>
        <v>0</v>
      </c>
      <c r="R30" s="366">
        <f t="shared" si="49"/>
        <v>0</v>
      </c>
      <c r="S30" s="366">
        <f t="shared" si="49"/>
        <v>0</v>
      </c>
      <c r="T30" s="366">
        <f t="shared" si="49"/>
        <v>0</v>
      </c>
      <c r="U30" s="366">
        <f t="shared" si="49"/>
        <v>0</v>
      </c>
      <c r="V30" s="366">
        <f t="shared" si="49"/>
        <v>0</v>
      </c>
      <c r="W30" s="366">
        <f t="shared" si="49"/>
        <v>0</v>
      </c>
      <c r="X30" s="366">
        <f t="shared" si="49"/>
        <v>0</v>
      </c>
      <c r="Y30" s="366">
        <f t="shared" si="49"/>
        <v>0</v>
      </c>
      <c r="Z30" s="366">
        <f t="shared" si="49"/>
        <v>0</v>
      </c>
      <c r="AA30" s="366">
        <f t="shared" si="49"/>
        <v>0</v>
      </c>
      <c r="AB30" s="366">
        <f t="shared" si="48"/>
        <v>0</v>
      </c>
      <c r="AC30" s="366">
        <f t="shared" si="48"/>
        <v>0</v>
      </c>
      <c r="AD30" s="366">
        <f t="shared" si="48"/>
        <v>0</v>
      </c>
      <c r="AE30" s="366">
        <f t="shared" si="48"/>
        <v>0</v>
      </c>
      <c r="AF30" s="366">
        <f t="shared" si="48"/>
        <v>0</v>
      </c>
      <c r="AG30" s="366">
        <f t="shared" si="48"/>
        <v>0</v>
      </c>
      <c r="AH30" s="366">
        <f t="shared" si="48"/>
        <v>0</v>
      </c>
      <c r="AI30" s="366">
        <f t="shared" si="48"/>
        <v>0</v>
      </c>
      <c r="AJ30" s="366">
        <f t="shared" si="48"/>
        <v>0</v>
      </c>
      <c r="AK30" s="366">
        <f t="shared" si="48"/>
        <v>0</v>
      </c>
      <c r="AL30" s="366">
        <f t="shared" si="48"/>
        <v>0</v>
      </c>
      <c r="AM30" s="366">
        <f t="shared" si="48"/>
        <v>0</v>
      </c>
      <c r="AN30" s="366">
        <f t="shared" si="48"/>
        <v>0</v>
      </c>
      <c r="AO30" s="366">
        <f t="shared" si="48"/>
        <v>0</v>
      </c>
      <c r="AP30" s="366">
        <f t="shared" si="48"/>
        <v>0</v>
      </c>
      <c r="AQ30" s="366">
        <f t="shared" si="43"/>
        <v>0</v>
      </c>
      <c r="AR30" s="366">
        <f t="shared" si="44"/>
        <v>0</v>
      </c>
      <c r="AS30" s="366">
        <f t="shared" si="44"/>
        <v>0</v>
      </c>
      <c r="AT30" s="366">
        <f t="shared" si="44"/>
        <v>0</v>
      </c>
    </row>
    <row r="31" spans="1:46" hidden="1" outlineLevel="1">
      <c r="A31" s="8"/>
      <c r="B31" s="8"/>
      <c r="C31" s="363"/>
      <c r="D31" s="371">
        <f t="shared" si="45"/>
        <v>0</v>
      </c>
      <c r="E31" s="371">
        <f t="shared" si="46"/>
        <v>0</v>
      </c>
      <c r="F31" s="363">
        <f t="shared" si="47"/>
        <v>0</v>
      </c>
      <c r="G31" s="213">
        <f t="shared" si="35"/>
        <v>0</v>
      </c>
      <c r="H31" s="213">
        <f t="shared" si="36"/>
        <v>0</v>
      </c>
      <c r="I31" s="364">
        <f t="shared" si="37"/>
        <v>0</v>
      </c>
      <c r="J31" s="228"/>
      <c r="K31" s="366">
        <v>0</v>
      </c>
      <c r="L31" s="366">
        <f t="shared" si="49"/>
        <v>0</v>
      </c>
      <c r="M31" s="366">
        <f t="shared" si="49"/>
        <v>0</v>
      </c>
      <c r="N31" s="366">
        <f t="shared" si="49"/>
        <v>0</v>
      </c>
      <c r="O31" s="366">
        <f t="shared" si="49"/>
        <v>0</v>
      </c>
      <c r="P31" s="366">
        <f t="shared" si="49"/>
        <v>0</v>
      </c>
      <c r="Q31" s="366">
        <f t="shared" si="49"/>
        <v>0</v>
      </c>
      <c r="R31" s="366">
        <f t="shared" si="49"/>
        <v>0</v>
      </c>
      <c r="S31" s="366">
        <f t="shared" si="49"/>
        <v>0</v>
      </c>
      <c r="T31" s="366">
        <f t="shared" si="49"/>
        <v>0</v>
      </c>
      <c r="U31" s="366">
        <f t="shared" si="49"/>
        <v>0</v>
      </c>
      <c r="V31" s="366">
        <f t="shared" si="49"/>
        <v>0</v>
      </c>
      <c r="W31" s="366">
        <f t="shared" si="49"/>
        <v>0</v>
      </c>
      <c r="X31" s="366">
        <f t="shared" si="49"/>
        <v>0</v>
      </c>
      <c r="Y31" s="366">
        <f t="shared" si="49"/>
        <v>0</v>
      </c>
      <c r="Z31" s="366">
        <f t="shared" si="49"/>
        <v>0</v>
      </c>
      <c r="AA31" s="366">
        <f t="shared" si="49"/>
        <v>0</v>
      </c>
      <c r="AB31" s="366">
        <f t="shared" si="48"/>
        <v>0</v>
      </c>
      <c r="AC31" s="366">
        <f t="shared" si="48"/>
        <v>0</v>
      </c>
      <c r="AD31" s="366">
        <f t="shared" si="48"/>
        <v>0</v>
      </c>
      <c r="AE31" s="366">
        <f t="shared" si="48"/>
        <v>0</v>
      </c>
      <c r="AF31" s="366">
        <f t="shared" si="48"/>
        <v>0</v>
      </c>
      <c r="AG31" s="366">
        <f t="shared" si="48"/>
        <v>0</v>
      </c>
      <c r="AH31" s="366">
        <f t="shared" si="48"/>
        <v>0</v>
      </c>
      <c r="AI31" s="366">
        <f t="shared" si="48"/>
        <v>0</v>
      </c>
      <c r="AJ31" s="366">
        <f t="shared" si="48"/>
        <v>0</v>
      </c>
      <c r="AK31" s="366">
        <f t="shared" si="48"/>
        <v>0</v>
      </c>
      <c r="AL31" s="366">
        <f t="shared" si="48"/>
        <v>0</v>
      </c>
      <c r="AM31" s="366">
        <f t="shared" si="48"/>
        <v>0</v>
      </c>
      <c r="AN31" s="366">
        <f t="shared" si="48"/>
        <v>0</v>
      </c>
      <c r="AO31" s="366">
        <f t="shared" si="48"/>
        <v>0</v>
      </c>
      <c r="AP31" s="366">
        <f t="shared" si="48"/>
        <v>0</v>
      </c>
      <c r="AQ31" s="366">
        <f t="shared" si="43"/>
        <v>0</v>
      </c>
      <c r="AR31" s="366">
        <f t="shared" si="44"/>
        <v>0</v>
      </c>
      <c r="AS31" s="366">
        <f t="shared" si="44"/>
        <v>0</v>
      </c>
      <c r="AT31" s="366">
        <f t="shared" si="44"/>
        <v>0</v>
      </c>
    </row>
    <row r="32" spans="1:46" hidden="1" outlineLevel="1">
      <c r="A32" s="8"/>
      <c r="B32" s="8"/>
      <c r="C32" s="363"/>
      <c r="D32" s="371">
        <f t="shared" si="45"/>
        <v>0</v>
      </c>
      <c r="E32" s="371">
        <f t="shared" si="46"/>
        <v>0</v>
      </c>
      <c r="F32" s="363">
        <f t="shared" si="47"/>
        <v>0</v>
      </c>
      <c r="G32" s="213">
        <f t="shared" si="35"/>
        <v>0</v>
      </c>
      <c r="H32" s="213">
        <f t="shared" si="36"/>
        <v>0</v>
      </c>
      <c r="I32" s="364">
        <f t="shared" si="37"/>
        <v>0</v>
      </c>
      <c r="J32" s="228"/>
      <c r="K32" s="366">
        <v>0</v>
      </c>
      <c r="L32" s="366">
        <f t="shared" si="49"/>
        <v>0</v>
      </c>
      <c r="M32" s="366">
        <f t="shared" si="49"/>
        <v>0</v>
      </c>
      <c r="N32" s="366">
        <f t="shared" si="49"/>
        <v>0</v>
      </c>
      <c r="O32" s="366">
        <f t="shared" si="49"/>
        <v>0</v>
      </c>
      <c r="P32" s="366">
        <f t="shared" si="49"/>
        <v>0</v>
      </c>
      <c r="Q32" s="366">
        <f t="shared" si="49"/>
        <v>0</v>
      </c>
      <c r="R32" s="366">
        <f t="shared" si="49"/>
        <v>0</v>
      </c>
      <c r="S32" s="366">
        <f t="shared" si="49"/>
        <v>0</v>
      </c>
      <c r="T32" s="366">
        <f t="shared" si="49"/>
        <v>0</v>
      </c>
      <c r="U32" s="366">
        <f t="shared" si="49"/>
        <v>0</v>
      </c>
      <c r="V32" s="366">
        <f t="shared" si="49"/>
        <v>0</v>
      </c>
      <c r="W32" s="366">
        <f t="shared" si="49"/>
        <v>0</v>
      </c>
      <c r="X32" s="366">
        <f t="shared" si="49"/>
        <v>0</v>
      </c>
      <c r="Y32" s="366">
        <f t="shared" si="49"/>
        <v>0</v>
      </c>
      <c r="Z32" s="366">
        <f t="shared" si="49"/>
        <v>0</v>
      </c>
      <c r="AA32" s="366">
        <f t="shared" si="49"/>
        <v>0</v>
      </c>
      <c r="AB32" s="366">
        <f t="shared" si="48"/>
        <v>0</v>
      </c>
      <c r="AC32" s="366">
        <f t="shared" si="48"/>
        <v>0</v>
      </c>
      <c r="AD32" s="366">
        <f t="shared" si="48"/>
        <v>0</v>
      </c>
      <c r="AE32" s="366">
        <f t="shared" si="48"/>
        <v>0</v>
      </c>
      <c r="AF32" s="366">
        <f t="shared" si="48"/>
        <v>0</v>
      </c>
      <c r="AG32" s="366">
        <f t="shared" si="48"/>
        <v>0</v>
      </c>
      <c r="AH32" s="366">
        <f t="shared" si="48"/>
        <v>0</v>
      </c>
      <c r="AI32" s="366">
        <f t="shared" si="48"/>
        <v>0</v>
      </c>
      <c r="AJ32" s="366">
        <f t="shared" si="48"/>
        <v>0</v>
      </c>
      <c r="AK32" s="366">
        <f t="shared" si="48"/>
        <v>0</v>
      </c>
      <c r="AL32" s="366">
        <f t="shared" si="48"/>
        <v>0</v>
      </c>
      <c r="AM32" s="366">
        <f t="shared" si="48"/>
        <v>0</v>
      </c>
      <c r="AN32" s="366">
        <f t="shared" si="48"/>
        <v>0</v>
      </c>
      <c r="AO32" s="366">
        <f t="shared" si="48"/>
        <v>0</v>
      </c>
      <c r="AP32" s="366">
        <f t="shared" si="48"/>
        <v>0</v>
      </c>
      <c r="AQ32" s="366">
        <f t="shared" si="43"/>
        <v>0</v>
      </c>
      <c r="AR32" s="366">
        <f t="shared" si="44"/>
        <v>0</v>
      </c>
      <c r="AS32" s="366">
        <f t="shared" si="44"/>
        <v>0</v>
      </c>
      <c r="AT32" s="366">
        <f t="shared" si="44"/>
        <v>0</v>
      </c>
    </row>
    <row r="33" spans="1:50" hidden="1" outlineLevel="1">
      <c r="A33" s="8"/>
      <c r="B33" s="8"/>
      <c r="C33" s="363"/>
      <c r="D33" s="371">
        <f t="shared" si="45"/>
        <v>0</v>
      </c>
      <c r="E33" s="371">
        <f t="shared" si="46"/>
        <v>0</v>
      </c>
      <c r="F33" s="363">
        <f t="shared" si="47"/>
        <v>0</v>
      </c>
      <c r="G33" s="213">
        <f t="shared" si="35"/>
        <v>0</v>
      </c>
      <c r="H33" s="213">
        <f t="shared" si="36"/>
        <v>0</v>
      </c>
      <c r="I33" s="364">
        <f t="shared" si="37"/>
        <v>0</v>
      </c>
      <c r="J33" s="228"/>
      <c r="K33" s="366">
        <v>0</v>
      </c>
      <c r="L33" s="366">
        <f t="shared" si="49"/>
        <v>0</v>
      </c>
      <c r="M33" s="366">
        <f t="shared" si="49"/>
        <v>0</v>
      </c>
      <c r="N33" s="366">
        <f t="shared" si="49"/>
        <v>0</v>
      </c>
      <c r="O33" s="366">
        <f t="shared" si="49"/>
        <v>0</v>
      </c>
      <c r="P33" s="366">
        <f t="shared" si="49"/>
        <v>0</v>
      </c>
      <c r="Q33" s="366">
        <f t="shared" si="49"/>
        <v>0</v>
      </c>
      <c r="R33" s="366">
        <f t="shared" si="49"/>
        <v>0</v>
      </c>
      <c r="S33" s="366">
        <f t="shared" si="49"/>
        <v>0</v>
      </c>
      <c r="T33" s="366">
        <f t="shared" si="49"/>
        <v>0</v>
      </c>
      <c r="U33" s="366">
        <f t="shared" si="49"/>
        <v>0</v>
      </c>
      <c r="V33" s="366">
        <f t="shared" si="49"/>
        <v>0</v>
      </c>
      <c r="W33" s="366">
        <f t="shared" si="49"/>
        <v>0</v>
      </c>
      <c r="X33" s="366">
        <f t="shared" si="49"/>
        <v>0</v>
      </c>
      <c r="Y33" s="366">
        <f t="shared" si="49"/>
        <v>0</v>
      </c>
      <c r="Z33" s="366">
        <f t="shared" si="49"/>
        <v>0</v>
      </c>
      <c r="AA33" s="366">
        <f t="shared" si="49"/>
        <v>0</v>
      </c>
      <c r="AB33" s="366">
        <f t="shared" si="48"/>
        <v>0</v>
      </c>
      <c r="AC33" s="366">
        <f t="shared" si="48"/>
        <v>0</v>
      </c>
      <c r="AD33" s="366">
        <f t="shared" si="48"/>
        <v>0</v>
      </c>
      <c r="AE33" s="366">
        <f t="shared" si="48"/>
        <v>0</v>
      </c>
      <c r="AF33" s="366">
        <f t="shared" si="48"/>
        <v>0</v>
      </c>
      <c r="AG33" s="366">
        <f t="shared" si="48"/>
        <v>0</v>
      </c>
      <c r="AH33" s="366">
        <f t="shared" si="48"/>
        <v>0</v>
      </c>
      <c r="AI33" s="366">
        <f t="shared" si="48"/>
        <v>0</v>
      </c>
      <c r="AJ33" s="366">
        <f t="shared" si="48"/>
        <v>0</v>
      </c>
      <c r="AK33" s="366">
        <f t="shared" si="48"/>
        <v>0</v>
      </c>
      <c r="AL33" s="366">
        <f t="shared" si="48"/>
        <v>0</v>
      </c>
      <c r="AM33" s="366">
        <f t="shared" si="48"/>
        <v>0</v>
      </c>
      <c r="AN33" s="366">
        <f t="shared" si="48"/>
        <v>0</v>
      </c>
      <c r="AO33" s="366">
        <f t="shared" si="48"/>
        <v>0</v>
      </c>
      <c r="AP33" s="366">
        <f t="shared" si="48"/>
        <v>0</v>
      </c>
      <c r="AQ33" s="366">
        <f t="shared" si="43"/>
        <v>0</v>
      </c>
      <c r="AR33" s="366">
        <f t="shared" si="44"/>
        <v>0</v>
      </c>
      <c r="AS33" s="366">
        <f t="shared" si="44"/>
        <v>0</v>
      </c>
      <c r="AT33" s="366">
        <f t="shared" si="44"/>
        <v>0</v>
      </c>
    </row>
    <row r="34" spans="1:50" hidden="1" outlineLevel="1">
      <c r="A34" s="8"/>
      <c r="B34" s="8"/>
      <c r="C34" s="363"/>
      <c r="D34" s="371">
        <f t="shared" si="45"/>
        <v>0</v>
      </c>
      <c r="E34" s="371">
        <f t="shared" si="46"/>
        <v>0</v>
      </c>
      <c r="F34" s="363">
        <f t="shared" si="47"/>
        <v>0</v>
      </c>
      <c r="G34" s="213">
        <f t="shared" si="35"/>
        <v>0</v>
      </c>
      <c r="H34" s="213">
        <f t="shared" si="36"/>
        <v>0</v>
      </c>
      <c r="I34" s="364">
        <f t="shared" si="37"/>
        <v>0</v>
      </c>
      <c r="J34" s="228"/>
      <c r="K34" s="366">
        <v>0</v>
      </c>
      <c r="L34" s="366">
        <f t="shared" si="49"/>
        <v>0</v>
      </c>
      <c r="M34" s="366">
        <f t="shared" si="49"/>
        <v>0</v>
      </c>
      <c r="N34" s="366">
        <f t="shared" si="49"/>
        <v>0</v>
      </c>
      <c r="O34" s="366">
        <f t="shared" si="49"/>
        <v>0</v>
      </c>
      <c r="P34" s="366">
        <f t="shared" si="49"/>
        <v>0</v>
      </c>
      <c r="Q34" s="366">
        <f t="shared" si="49"/>
        <v>0</v>
      </c>
      <c r="R34" s="366">
        <f t="shared" si="49"/>
        <v>0</v>
      </c>
      <c r="S34" s="366">
        <f t="shared" si="49"/>
        <v>0</v>
      </c>
      <c r="T34" s="366">
        <f t="shared" si="49"/>
        <v>0</v>
      </c>
      <c r="U34" s="366">
        <f t="shared" si="49"/>
        <v>0</v>
      </c>
      <c r="V34" s="366">
        <f t="shared" si="49"/>
        <v>0</v>
      </c>
      <c r="W34" s="366">
        <f t="shared" si="49"/>
        <v>0</v>
      </c>
      <c r="X34" s="366">
        <f t="shared" si="49"/>
        <v>0</v>
      </c>
      <c r="Y34" s="366">
        <f t="shared" si="49"/>
        <v>0</v>
      </c>
      <c r="Z34" s="366">
        <f t="shared" si="49"/>
        <v>0</v>
      </c>
      <c r="AA34" s="366">
        <f t="shared" si="49"/>
        <v>0</v>
      </c>
      <c r="AB34" s="366">
        <f t="shared" si="48"/>
        <v>0</v>
      </c>
      <c r="AC34" s="366">
        <f t="shared" si="48"/>
        <v>0</v>
      </c>
      <c r="AD34" s="366">
        <f t="shared" si="48"/>
        <v>0</v>
      </c>
      <c r="AE34" s="366">
        <f t="shared" si="48"/>
        <v>0</v>
      </c>
      <c r="AF34" s="366">
        <f t="shared" si="48"/>
        <v>0</v>
      </c>
      <c r="AG34" s="366">
        <f t="shared" si="48"/>
        <v>0</v>
      </c>
      <c r="AH34" s="366">
        <f t="shared" si="48"/>
        <v>0</v>
      </c>
      <c r="AI34" s="366">
        <f t="shared" si="48"/>
        <v>0</v>
      </c>
      <c r="AJ34" s="366">
        <f t="shared" si="48"/>
        <v>0</v>
      </c>
      <c r="AK34" s="366">
        <f t="shared" si="48"/>
        <v>0</v>
      </c>
      <c r="AL34" s="366">
        <f t="shared" si="48"/>
        <v>0</v>
      </c>
      <c r="AM34" s="366">
        <f t="shared" si="48"/>
        <v>0</v>
      </c>
      <c r="AN34" s="366">
        <f t="shared" si="48"/>
        <v>0</v>
      </c>
      <c r="AO34" s="366">
        <f t="shared" si="48"/>
        <v>0</v>
      </c>
      <c r="AP34" s="366">
        <f t="shared" si="48"/>
        <v>0</v>
      </c>
      <c r="AQ34" s="366">
        <f t="shared" si="43"/>
        <v>0</v>
      </c>
      <c r="AR34" s="366">
        <f t="shared" si="44"/>
        <v>0</v>
      </c>
      <c r="AS34" s="366">
        <f t="shared" si="44"/>
        <v>0</v>
      </c>
      <c r="AT34" s="366">
        <f t="shared" si="44"/>
        <v>0</v>
      </c>
    </row>
    <row r="35" spans="1:50" hidden="1" outlineLevel="1">
      <c r="A35" s="8"/>
      <c r="B35" s="8"/>
      <c r="C35" s="363"/>
      <c r="D35" s="371">
        <f t="shared" si="45"/>
        <v>0</v>
      </c>
      <c r="E35" s="371">
        <f t="shared" si="46"/>
        <v>0</v>
      </c>
      <c r="F35" s="363">
        <f t="shared" si="47"/>
        <v>0</v>
      </c>
      <c r="G35" s="213">
        <f t="shared" si="35"/>
        <v>0</v>
      </c>
      <c r="H35" s="213">
        <f t="shared" si="36"/>
        <v>0</v>
      </c>
      <c r="I35" s="364">
        <f t="shared" si="37"/>
        <v>0</v>
      </c>
      <c r="J35" s="228"/>
      <c r="K35" s="366">
        <v>0</v>
      </c>
      <c r="L35" s="366">
        <f t="shared" si="49"/>
        <v>0</v>
      </c>
      <c r="M35" s="366">
        <f t="shared" si="49"/>
        <v>0</v>
      </c>
      <c r="N35" s="366">
        <f t="shared" si="49"/>
        <v>0</v>
      </c>
      <c r="O35" s="366">
        <f t="shared" si="49"/>
        <v>0</v>
      </c>
      <c r="P35" s="366">
        <f t="shared" si="49"/>
        <v>0</v>
      </c>
      <c r="Q35" s="366">
        <f t="shared" si="49"/>
        <v>0</v>
      </c>
      <c r="R35" s="366">
        <f t="shared" si="49"/>
        <v>0</v>
      </c>
      <c r="S35" s="366">
        <f t="shared" si="49"/>
        <v>0</v>
      </c>
      <c r="T35" s="366">
        <f t="shared" si="49"/>
        <v>0</v>
      </c>
      <c r="U35" s="366">
        <f t="shared" si="49"/>
        <v>0</v>
      </c>
      <c r="V35" s="366">
        <f t="shared" si="49"/>
        <v>0</v>
      </c>
      <c r="W35" s="366">
        <f t="shared" si="49"/>
        <v>0</v>
      </c>
      <c r="X35" s="366">
        <f t="shared" si="49"/>
        <v>0</v>
      </c>
      <c r="Y35" s="366">
        <f t="shared" si="49"/>
        <v>0</v>
      </c>
      <c r="Z35" s="366">
        <f t="shared" si="49"/>
        <v>0</v>
      </c>
      <c r="AA35" s="366">
        <f t="shared" si="49"/>
        <v>0</v>
      </c>
      <c r="AB35" s="366">
        <f t="shared" si="48"/>
        <v>0</v>
      </c>
      <c r="AC35" s="366">
        <f t="shared" si="48"/>
        <v>0</v>
      </c>
      <c r="AD35" s="366">
        <f t="shared" si="48"/>
        <v>0</v>
      </c>
      <c r="AE35" s="366">
        <f t="shared" si="48"/>
        <v>0</v>
      </c>
      <c r="AF35" s="366">
        <f t="shared" si="48"/>
        <v>0</v>
      </c>
      <c r="AG35" s="366">
        <f t="shared" si="48"/>
        <v>0</v>
      </c>
      <c r="AH35" s="366">
        <f t="shared" si="48"/>
        <v>0</v>
      </c>
      <c r="AI35" s="366">
        <f t="shared" si="48"/>
        <v>0</v>
      </c>
      <c r="AJ35" s="366">
        <f t="shared" si="48"/>
        <v>0</v>
      </c>
      <c r="AK35" s="366">
        <f t="shared" si="48"/>
        <v>0</v>
      </c>
      <c r="AL35" s="366">
        <f t="shared" si="48"/>
        <v>0</v>
      </c>
      <c r="AM35" s="366">
        <f t="shared" si="48"/>
        <v>0</v>
      </c>
      <c r="AN35" s="366">
        <f t="shared" si="48"/>
        <v>0</v>
      </c>
      <c r="AO35" s="366">
        <f t="shared" si="48"/>
        <v>0</v>
      </c>
      <c r="AP35" s="366">
        <f t="shared" si="48"/>
        <v>0</v>
      </c>
      <c r="AQ35" s="366">
        <f t="shared" si="43"/>
        <v>0</v>
      </c>
      <c r="AR35" s="366">
        <f t="shared" si="44"/>
        <v>0</v>
      </c>
      <c r="AS35" s="366">
        <f t="shared" si="44"/>
        <v>0</v>
      </c>
      <c r="AT35" s="366">
        <f t="shared" si="44"/>
        <v>0</v>
      </c>
    </row>
    <row r="36" spans="1:50" hidden="1" outlineLevel="1">
      <c r="A36" s="8"/>
      <c r="B36" s="8"/>
      <c r="C36" s="363"/>
      <c r="D36" s="371">
        <f t="shared" si="45"/>
        <v>0</v>
      </c>
      <c r="E36" s="371">
        <f t="shared" si="46"/>
        <v>0</v>
      </c>
      <c r="F36" s="363">
        <f t="shared" si="47"/>
        <v>0</v>
      </c>
      <c r="G36" s="213">
        <f>+C36-E36-F36</f>
        <v>0</v>
      </c>
      <c r="H36" s="213">
        <f>+G36/12</f>
        <v>0</v>
      </c>
      <c r="I36" s="364">
        <f t="shared" si="37"/>
        <v>0</v>
      </c>
      <c r="J36" s="228"/>
      <c r="K36" s="366">
        <v>0</v>
      </c>
      <c r="L36" s="366">
        <f t="shared" si="49"/>
        <v>0</v>
      </c>
      <c r="M36" s="366">
        <f t="shared" si="49"/>
        <v>0</v>
      </c>
      <c r="N36" s="366">
        <f t="shared" si="49"/>
        <v>0</v>
      </c>
      <c r="O36" s="366">
        <f t="shared" si="49"/>
        <v>0</v>
      </c>
      <c r="P36" s="366">
        <f t="shared" si="49"/>
        <v>0</v>
      </c>
      <c r="Q36" s="366">
        <f t="shared" si="49"/>
        <v>0</v>
      </c>
      <c r="R36" s="366">
        <f t="shared" si="49"/>
        <v>0</v>
      </c>
      <c r="S36" s="366">
        <f t="shared" si="49"/>
        <v>0</v>
      </c>
      <c r="T36" s="366">
        <f t="shared" si="49"/>
        <v>0</v>
      </c>
      <c r="U36" s="366">
        <f t="shared" si="49"/>
        <v>0</v>
      </c>
      <c r="V36" s="366">
        <f t="shared" si="49"/>
        <v>0</v>
      </c>
      <c r="W36" s="366">
        <f t="shared" si="49"/>
        <v>0</v>
      </c>
      <c r="X36" s="366">
        <f t="shared" si="49"/>
        <v>0</v>
      </c>
      <c r="Y36" s="366">
        <f t="shared" si="49"/>
        <v>0</v>
      </c>
      <c r="Z36" s="366">
        <f t="shared" si="49"/>
        <v>0</v>
      </c>
      <c r="AA36" s="366">
        <f t="shared" si="49"/>
        <v>0</v>
      </c>
      <c r="AB36" s="366">
        <f t="shared" si="48"/>
        <v>0</v>
      </c>
      <c r="AC36" s="366">
        <f t="shared" si="48"/>
        <v>0</v>
      </c>
      <c r="AD36" s="366">
        <f t="shared" si="48"/>
        <v>0</v>
      </c>
      <c r="AE36" s="366">
        <f t="shared" si="48"/>
        <v>0</v>
      </c>
      <c r="AF36" s="366">
        <f t="shared" si="48"/>
        <v>0</v>
      </c>
      <c r="AG36" s="366">
        <f t="shared" si="48"/>
        <v>0</v>
      </c>
      <c r="AH36" s="366">
        <f t="shared" si="48"/>
        <v>0</v>
      </c>
      <c r="AI36" s="366">
        <f t="shared" si="48"/>
        <v>0</v>
      </c>
      <c r="AJ36" s="366">
        <f t="shared" si="48"/>
        <v>0</v>
      </c>
      <c r="AK36" s="366">
        <f t="shared" si="48"/>
        <v>0</v>
      </c>
      <c r="AL36" s="366">
        <f t="shared" si="48"/>
        <v>0</v>
      </c>
      <c r="AM36" s="366">
        <f t="shared" si="48"/>
        <v>0</v>
      </c>
      <c r="AN36" s="366">
        <f t="shared" si="48"/>
        <v>0</v>
      </c>
      <c r="AO36" s="366">
        <f t="shared" si="48"/>
        <v>0</v>
      </c>
      <c r="AP36" s="366">
        <f t="shared" si="48"/>
        <v>0</v>
      </c>
      <c r="AQ36" s="366">
        <f t="shared" si="43"/>
        <v>0</v>
      </c>
      <c r="AR36" s="366">
        <f t="shared" si="44"/>
        <v>0</v>
      </c>
      <c r="AS36" s="366">
        <f t="shared" si="44"/>
        <v>0</v>
      </c>
      <c r="AT36" s="366">
        <f t="shared" si="44"/>
        <v>0</v>
      </c>
    </row>
    <row r="37" spans="1:50" collapsed="1">
      <c r="A37" s="220"/>
      <c r="B37" s="220"/>
      <c r="C37" s="370">
        <f>SUM(C6:C36)</f>
        <v>0</v>
      </c>
      <c r="D37" s="370">
        <f>SUM(D6:D36)</f>
        <v>0</v>
      </c>
      <c r="E37" s="370">
        <f>SUM(E6:E36)</f>
        <v>0</v>
      </c>
      <c r="F37" s="370">
        <f>SUM(F6:F36)</f>
        <v>0</v>
      </c>
      <c r="G37" s="370">
        <f>SUM(G6:G36)</f>
        <v>0</v>
      </c>
      <c r="H37" s="220"/>
      <c r="I37" s="364"/>
      <c r="J37" s="220"/>
      <c r="K37" s="702">
        <f>SUM(K6:K36)</f>
        <v>1</v>
      </c>
      <c r="L37" s="702">
        <f t="shared" ref="L37:AT37" si="50">SUM(L6:L36)</f>
        <v>1</v>
      </c>
      <c r="M37" s="702">
        <f t="shared" si="50"/>
        <v>1</v>
      </c>
      <c r="N37" s="702">
        <f t="shared" si="50"/>
        <v>1</v>
      </c>
      <c r="O37" s="702">
        <f t="shared" si="50"/>
        <v>1</v>
      </c>
      <c r="P37" s="702">
        <f t="shared" si="50"/>
        <v>1</v>
      </c>
      <c r="Q37" s="702">
        <f t="shared" si="50"/>
        <v>1</v>
      </c>
      <c r="R37" s="702">
        <f t="shared" si="50"/>
        <v>1</v>
      </c>
      <c r="S37" s="702">
        <f t="shared" si="50"/>
        <v>1</v>
      </c>
      <c r="T37" s="702">
        <f t="shared" si="50"/>
        <v>1</v>
      </c>
      <c r="U37" s="702">
        <f t="shared" si="50"/>
        <v>1</v>
      </c>
      <c r="V37" s="702">
        <f t="shared" si="50"/>
        <v>1</v>
      </c>
      <c r="W37" s="927">
        <f t="shared" si="50"/>
        <v>1</v>
      </c>
      <c r="X37" s="927">
        <f t="shared" si="50"/>
        <v>1</v>
      </c>
      <c r="Y37" s="927">
        <f t="shared" si="50"/>
        <v>1</v>
      </c>
      <c r="Z37" s="927">
        <f t="shared" si="50"/>
        <v>1</v>
      </c>
      <c r="AA37" s="927">
        <f t="shared" si="50"/>
        <v>1</v>
      </c>
      <c r="AB37" s="927">
        <f t="shared" si="50"/>
        <v>1</v>
      </c>
      <c r="AC37" s="927">
        <f t="shared" si="50"/>
        <v>1</v>
      </c>
      <c r="AD37" s="927">
        <f t="shared" si="50"/>
        <v>1</v>
      </c>
      <c r="AE37" s="927">
        <f t="shared" si="50"/>
        <v>1</v>
      </c>
      <c r="AF37" s="927">
        <f t="shared" si="50"/>
        <v>1</v>
      </c>
      <c r="AG37" s="927">
        <f t="shared" si="50"/>
        <v>1</v>
      </c>
      <c r="AH37" s="927">
        <f t="shared" si="50"/>
        <v>1</v>
      </c>
      <c r="AI37" s="928">
        <f t="shared" si="50"/>
        <v>1</v>
      </c>
      <c r="AJ37" s="928">
        <f t="shared" si="50"/>
        <v>1</v>
      </c>
      <c r="AK37" s="928">
        <f t="shared" si="50"/>
        <v>1</v>
      </c>
      <c r="AL37" s="928">
        <f t="shared" si="50"/>
        <v>1</v>
      </c>
      <c r="AM37" s="928">
        <f t="shared" si="50"/>
        <v>1</v>
      </c>
      <c r="AN37" s="928">
        <f t="shared" si="50"/>
        <v>1</v>
      </c>
      <c r="AO37" s="928">
        <f t="shared" si="50"/>
        <v>1</v>
      </c>
      <c r="AP37" s="928">
        <f t="shared" si="50"/>
        <v>1</v>
      </c>
      <c r="AQ37" s="928">
        <f t="shared" si="50"/>
        <v>1</v>
      </c>
      <c r="AR37" s="928">
        <f t="shared" si="50"/>
        <v>1</v>
      </c>
      <c r="AS37" s="928">
        <f t="shared" si="50"/>
        <v>1</v>
      </c>
      <c r="AT37" s="928">
        <f t="shared" si="50"/>
        <v>1</v>
      </c>
    </row>
    <row r="38" spans="1:50">
      <c r="A38" s="220" t="s">
        <v>1104</v>
      </c>
      <c r="B38" s="220"/>
      <c r="C38" s="220"/>
      <c r="D38" s="220"/>
      <c r="E38" s="220"/>
      <c r="F38" s="220"/>
      <c r="G38" s="220"/>
      <c r="H38" s="220"/>
      <c r="I38" s="220" t="s">
        <v>44</v>
      </c>
      <c r="J38" s="220"/>
      <c r="K38" s="358"/>
      <c r="L38" s="358"/>
      <c r="M38" s="358"/>
      <c r="N38" s="358"/>
      <c r="O38" s="358"/>
      <c r="P38" s="358"/>
      <c r="Q38" s="358"/>
      <c r="R38" s="358"/>
      <c r="S38" s="358"/>
      <c r="T38" s="358"/>
      <c r="U38" s="358"/>
      <c r="V38" s="358"/>
      <c r="W38" s="359"/>
      <c r="X38" s="359"/>
      <c r="Y38" s="359"/>
      <c r="Z38" s="359"/>
      <c r="AA38" s="359"/>
      <c r="AB38" s="359"/>
      <c r="AC38" s="359"/>
      <c r="AD38" s="359"/>
      <c r="AE38" s="359"/>
      <c r="AF38" s="359"/>
      <c r="AG38" s="359"/>
      <c r="AH38" s="359"/>
      <c r="AI38" s="358"/>
      <c r="AJ38" s="358"/>
      <c r="AK38" s="358"/>
      <c r="AL38" s="358"/>
      <c r="AM38" s="358"/>
      <c r="AN38" s="358"/>
      <c r="AO38" s="358"/>
      <c r="AP38" s="358"/>
      <c r="AQ38" s="358"/>
      <c r="AR38" s="358"/>
      <c r="AS38" s="358"/>
      <c r="AT38" s="358"/>
    </row>
    <row r="39" spans="1:50" ht="57">
      <c r="A39" s="361" t="s">
        <v>226</v>
      </c>
      <c r="B39" s="361"/>
      <c r="C39" s="221"/>
      <c r="D39" s="221"/>
      <c r="E39" s="221"/>
      <c r="F39" s="221"/>
      <c r="G39" s="221"/>
      <c r="H39" s="222"/>
      <c r="I39" s="222"/>
      <c r="J39" s="221"/>
      <c r="K39" s="348">
        <f>+Cuestionario!$C$13</f>
        <v>46113</v>
      </c>
      <c r="L39" s="348">
        <f>EDATE(K39,1)</f>
        <v>46143</v>
      </c>
      <c r="M39" s="348">
        <f t="shared" ref="M39:AT39" si="51">EDATE(L39,1)</f>
        <v>46174</v>
      </c>
      <c r="N39" s="348">
        <f t="shared" si="51"/>
        <v>46204</v>
      </c>
      <c r="O39" s="348">
        <f t="shared" si="51"/>
        <v>46235</v>
      </c>
      <c r="P39" s="348">
        <f t="shared" si="51"/>
        <v>46266</v>
      </c>
      <c r="Q39" s="348">
        <f t="shared" si="51"/>
        <v>46296</v>
      </c>
      <c r="R39" s="348">
        <f t="shared" si="51"/>
        <v>46327</v>
      </c>
      <c r="S39" s="348">
        <f t="shared" si="51"/>
        <v>46357</v>
      </c>
      <c r="T39" s="348">
        <f t="shared" si="51"/>
        <v>46388</v>
      </c>
      <c r="U39" s="348">
        <f t="shared" si="51"/>
        <v>46419</v>
      </c>
      <c r="V39" s="348">
        <f t="shared" si="51"/>
        <v>46447</v>
      </c>
      <c r="W39" s="349">
        <f t="shared" si="51"/>
        <v>46478</v>
      </c>
      <c r="X39" s="349">
        <f t="shared" si="51"/>
        <v>46508</v>
      </c>
      <c r="Y39" s="349">
        <f t="shared" si="51"/>
        <v>46539</v>
      </c>
      <c r="Z39" s="349">
        <f t="shared" si="51"/>
        <v>46569</v>
      </c>
      <c r="AA39" s="349">
        <f t="shared" si="51"/>
        <v>46600</v>
      </c>
      <c r="AB39" s="349">
        <f t="shared" si="51"/>
        <v>46631</v>
      </c>
      <c r="AC39" s="349">
        <f t="shared" si="51"/>
        <v>46661</v>
      </c>
      <c r="AD39" s="349">
        <f t="shared" si="51"/>
        <v>46692</v>
      </c>
      <c r="AE39" s="349">
        <f t="shared" si="51"/>
        <v>46722</v>
      </c>
      <c r="AF39" s="349">
        <f t="shared" si="51"/>
        <v>46753</v>
      </c>
      <c r="AG39" s="349">
        <f t="shared" si="51"/>
        <v>46784</v>
      </c>
      <c r="AH39" s="349">
        <f t="shared" si="51"/>
        <v>46813</v>
      </c>
      <c r="AI39" s="348">
        <f t="shared" si="51"/>
        <v>46844</v>
      </c>
      <c r="AJ39" s="348">
        <f t="shared" si="51"/>
        <v>46874</v>
      </c>
      <c r="AK39" s="348">
        <f t="shared" si="51"/>
        <v>46905</v>
      </c>
      <c r="AL39" s="348">
        <f t="shared" si="51"/>
        <v>46935</v>
      </c>
      <c r="AM39" s="348">
        <f t="shared" si="51"/>
        <v>46966</v>
      </c>
      <c r="AN39" s="348">
        <f t="shared" si="51"/>
        <v>46997</v>
      </c>
      <c r="AO39" s="348">
        <f t="shared" si="51"/>
        <v>47027</v>
      </c>
      <c r="AP39" s="348">
        <f t="shared" si="51"/>
        <v>47058</v>
      </c>
      <c r="AQ39" s="348">
        <f t="shared" si="51"/>
        <v>47088</v>
      </c>
      <c r="AR39" s="348">
        <f t="shared" si="51"/>
        <v>47119</v>
      </c>
      <c r="AS39" s="348">
        <f t="shared" si="51"/>
        <v>47150</v>
      </c>
      <c r="AT39" s="348">
        <f t="shared" si="51"/>
        <v>47178</v>
      </c>
    </row>
    <row r="40" spans="1:50" ht="31.5">
      <c r="A40" s="223" t="str">
        <f>+A4</f>
        <v>NOMBRE Y APELLIDOS</v>
      </c>
      <c r="B40" s="865"/>
      <c r="C40" s="224" t="s">
        <v>227</v>
      </c>
      <c r="F40" s="973" t="s">
        <v>1105</v>
      </c>
      <c r="G40" s="970">
        <f>+W39</f>
        <v>46478</v>
      </c>
      <c r="H40" s="970">
        <f>+AI39</f>
        <v>46844</v>
      </c>
      <c r="I40" s="756" t="s">
        <v>230</v>
      </c>
      <c r="J40" s="225" t="s">
        <v>557</v>
      </c>
      <c r="K40" s="226" t="s">
        <v>133</v>
      </c>
      <c r="L40" s="226" t="s">
        <v>134</v>
      </c>
      <c r="M40" s="226" t="s">
        <v>135</v>
      </c>
      <c r="N40" s="226" t="s">
        <v>136</v>
      </c>
      <c r="O40" s="226" t="s">
        <v>137</v>
      </c>
      <c r="P40" s="226" t="s">
        <v>138</v>
      </c>
      <c r="Q40" s="226" t="s">
        <v>139</v>
      </c>
      <c r="R40" s="226" t="s">
        <v>140</v>
      </c>
      <c r="S40" s="226" t="s">
        <v>141</v>
      </c>
      <c r="T40" s="226" t="s">
        <v>142</v>
      </c>
      <c r="U40" s="226" t="s">
        <v>143</v>
      </c>
      <c r="V40" s="226" t="s">
        <v>144</v>
      </c>
      <c r="W40" s="226" t="s">
        <v>145</v>
      </c>
      <c r="X40" s="226" t="s">
        <v>146</v>
      </c>
      <c r="Y40" s="226" t="s">
        <v>147</v>
      </c>
      <c r="Z40" s="226" t="s">
        <v>148</v>
      </c>
      <c r="AA40" s="226" t="s">
        <v>149</v>
      </c>
      <c r="AB40" s="226" t="s">
        <v>150</v>
      </c>
      <c r="AC40" s="226" t="s">
        <v>151</v>
      </c>
      <c r="AD40" s="226" t="s">
        <v>152</v>
      </c>
      <c r="AE40" s="226" t="s">
        <v>153</v>
      </c>
      <c r="AF40" s="226" t="s">
        <v>154</v>
      </c>
      <c r="AG40" s="226" t="s">
        <v>155</v>
      </c>
      <c r="AH40" s="226" t="s">
        <v>156</v>
      </c>
      <c r="AI40" s="226" t="s">
        <v>157</v>
      </c>
      <c r="AJ40" s="226" t="s">
        <v>158</v>
      </c>
      <c r="AK40" s="226" t="s">
        <v>159</v>
      </c>
      <c r="AL40" s="226" t="s">
        <v>160</v>
      </c>
      <c r="AM40" s="226" t="s">
        <v>161</v>
      </c>
      <c r="AN40" s="226" t="s">
        <v>162</v>
      </c>
      <c r="AO40" s="226" t="s">
        <v>163</v>
      </c>
      <c r="AP40" s="226" t="s">
        <v>164</v>
      </c>
      <c r="AQ40" s="226" t="s">
        <v>165</v>
      </c>
      <c r="AR40" s="226" t="s">
        <v>166</v>
      </c>
      <c r="AS40" s="226" t="s">
        <v>167</v>
      </c>
      <c r="AT40" s="227" t="s">
        <v>168</v>
      </c>
    </row>
    <row r="41" spans="1:50">
      <c r="A41" s="367">
        <f>+A6</f>
        <v>0</v>
      </c>
      <c r="B41" s="367"/>
      <c r="C41" s="368">
        <f>IF(ISERROR(+F6/C6),0,(+F6/C6))</f>
        <v>0</v>
      </c>
      <c r="D41" s="971"/>
      <c r="E41" s="972"/>
      <c r="F41" s="972"/>
      <c r="G41" s="30">
        <v>0.03</v>
      </c>
      <c r="H41" s="30">
        <v>0.03</v>
      </c>
      <c r="I41" s="213">
        <f>SUM(K41:V41)</f>
        <v>0</v>
      </c>
      <c r="J41" s="398">
        <f>IF(ISERROR(F6/C6),0,(F6/C6))</f>
        <v>0</v>
      </c>
      <c r="K41" s="213">
        <f>+$C6/12*K6</f>
        <v>0</v>
      </c>
      <c r="L41" s="213">
        <f t="shared" ref="L41:U41" si="52">+$C6/12*L6</f>
        <v>0</v>
      </c>
      <c r="M41" s="213">
        <f t="shared" si="52"/>
        <v>0</v>
      </c>
      <c r="N41" s="213">
        <f t="shared" si="52"/>
        <v>0</v>
      </c>
      <c r="O41" s="213">
        <f t="shared" si="52"/>
        <v>0</v>
      </c>
      <c r="P41" s="213">
        <f t="shared" si="52"/>
        <v>0</v>
      </c>
      <c r="Q41" s="213">
        <f t="shared" si="52"/>
        <v>0</v>
      </c>
      <c r="R41" s="213">
        <f t="shared" si="52"/>
        <v>0</v>
      </c>
      <c r="S41" s="213">
        <f t="shared" si="52"/>
        <v>0</v>
      </c>
      <c r="T41" s="213">
        <f t="shared" si="52"/>
        <v>0</v>
      </c>
      <c r="U41" s="213">
        <f t="shared" si="52"/>
        <v>0</v>
      </c>
      <c r="V41" s="213">
        <f>+$C6/12*V6</f>
        <v>0</v>
      </c>
      <c r="W41" s="213">
        <f>(+$C6/12*W6)*(1+$G41)</f>
        <v>0</v>
      </c>
      <c r="X41" s="213">
        <f t="shared" ref="X41:AH41" si="53">(+$C6/12*X6)*(1+$G41)</f>
        <v>0</v>
      </c>
      <c r="Y41" s="213">
        <f t="shared" si="53"/>
        <v>0</v>
      </c>
      <c r="Z41" s="213">
        <f t="shared" si="53"/>
        <v>0</v>
      </c>
      <c r="AA41" s="213">
        <f t="shared" si="53"/>
        <v>0</v>
      </c>
      <c r="AB41" s="213">
        <f t="shared" si="53"/>
        <v>0</v>
      </c>
      <c r="AC41" s="213">
        <f t="shared" si="53"/>
        <v>0</v>
      </c>
      <c r="AD41" s="213">
        <f t="shared" si="53"/>
        <v>0</v>
      </c>
      <c r="AE41" s="213">
        <f t="shared" si="53"/>
        <v>0</v>
      </c>
      <c r="AF41" s="213">
        <f t="shared" si="53"/>
        <v>0</v>
      </c>
      <c r="AG41" s="213">
        <f t="shared" si="53"/>
        <v>0</v>
      </c>
      <c r="AH41" s="213">
        <f t="shared" si="53"/>
        <v>0</v>
      </c>
      <c r="AI41" s="213">
        <f>(+$C6/12*AI6)*(1+$G41+$H41)</f>
        <v>0</v>
      </c>
      <c r="AJ41" s="213">
        <f t="shared" ref="AJ41:AT41" si="54">(+$C6/12*AJ6)*(1+$G41+$H41)</f>
        <v>0</v>
      </c>
      <c r="AK41" s="213">
        <f t="shared" si="54"/>
        <v>0</v>
      </c>
      <c r="AL41" s="213">
        <f t="shared" si="54"/>
        <v>0</v>
      </c>
      <c r="AM41" s="213">
        <f t="shared" si="54"/>
        <v>0</v>
      </c>
      <c r="AN41" s="213">
        <f t="shared" si="54"/>
        <v>0</v>
      </c>
      <c r="AO41" s="213">
        <f t="shared" si="54"/>
        <v>0</v>
      </c>
      <c r="AP41" s="213">
        <f t="shared" si="54"/>
        <v>0</v>
      </c>
      <c r="AQ41" s="213">
        <f t="shared" si="54"/>
        <v>0</v>
      </c>
      <c r="AR41" s="213">
        <f t="shared" si="54"/>
        <v>0</v>
      </c>
      <c r="AS41" s="213">
        <f t="shared" si="54"/>
        <v>0</v>
      </c>
      <c r="AT41" s="213">
        <f t="shared" si="54"/>
        <v>0</v>
      </c>
    </row>
    <row r="42" spans="1:50">
      <c r="A42" s="367">
        <f>+A7</f>
        <v>0</v>
      </c>
      <c r="B42" s="367"/>
      <c r="C42" s="368">
        <f>IF(ISERROR(+F7/C7),0,(+F7/C7))</f>
        <v>0</v>
      </c>
      <c r="D42" s="971"/>
      <c r="E42" s="972"/>
      <c r="F42" s="972"/>
      <c r="G42" s="30">
        <v>0.03</v>
      </c>
      <c r="H42" s="30">
        <v>0.03</v>
      </c>
      <c r="I42" s="213">
        <f t="shared" ref="I42:I70" si="55">SUM(K42:V42)</f>
        <v>0</v>
      </c>
      <c r="J42" s="398">
        <f>IF(ISERROR(F7/C7),0,(F7/C7))</f>
        <v>0</v>
      </c>
      <c r="K42" s="213">
        <f t="shared" ref="K42:V42" si="56">+$C7/12*K7</f>
        <v>0</v>
      </c>
      <c r="L42" s="213">
        <f t="shared" si="56"/>
        <v>0</v>
      </c>
      <c r="M42" s="213">
        <f t="shared" si="56"/>
        <v>0</v>
      </c>
      <c r="N42" s="213">
        <f t="shared" si="56"/>
        <v>0</v>
      </c>
      <c r="O42" s="213">
        <f t="shared" si="56"/>
        <v>0</v>
      </c>
      <c r="P42" s="213">
        <f t="shared" si="56"/>
        <v>0</v>
      </c>
      <c r="Q42" s="213">
        <f t="shared" si="56"/>
        <v>0</v>
      </c>
      <c r="R42" s="213">
        <f t="shared" si="56"/>
        <v>0</v>
      </c>
      <c r="S42" s="213">
        <f t="shared" si="56"/>
        <v>0</v>
      </c>
      <c r="T42" s="213">
        <f t="shared" si="56"/>
        <v>0</v>
      </c>
      <c r="U42" s="213">
        <f t="shared" si="56"/>
        <v>0</v>
      </c>
      <c r="V42" s="213">
        <f t="shared" si="56"/>
        <v>0</v>
      </c>
      <c r="W42" s="213">
        <f t="shared" ref="W42:AH45" si="57">(+$C7/12*W7)*(1+$G42)</f>
        <v>0</v>
      </c>
      <c r="X42" s="213">
        <f t="shared" si="57"/>
        <v>0</v>
      </c>
      <c r="Y42" s="213">
        <f t="shared" si="57"/>
        <v>0</v>
      </c>
      <c r="Z42" s="213">
        <f t="shared" si="57"/>
        <v>0</v>
      </c>
      <c r="AA42" s="213">
        <f t="shared" si="57"/>
        <v>0</v>
      </c>
      <c r="AB42" s="213">
        <f t="shared" si="57"/>
        <v>0</v>
      </c>
      <c r="AC42" s="213">
        <f t="shared" si="57"/>
        <v>0</v>
      </c>
      <c r="AD42" s="213">
        <f t="shared" si="57"/>
        <v>0</v>
      </c>
      <c r="AE42" s="213">
        <f t="shared" si="57"/>
        <v>0</v>
      </c>
      <c r="AF42" s="213">
        <f t="shared" si="57"/>
        <v>0</v>
      </c>
      <c r="AG42" s="213">
        <f t="shared" si="57"/>
        <v>0</v>
      </c>
      <c r="AH42" s="213">
        <f t="shared" si="57"/>
        <v>0</v>
      </c>
      <c r="AI42" s="213">
        <f t="shared" ref="AI42:AT42" si="58">(+$C7/12*AI7)*(1+$G42+$H42)</f>
        <v>0</v>
      </c>
      <c r="AJ42" s="213">
        <f t="shared" si="58"/>
        <v>0</v>
      </c>
      <c r="AK42" s="213">
        <f t="shared" si="58"/>
        <v>0</v>
      </c>
      <c r="AL42" s="213">
        <f t="shared" si="58"/>
        <v>0</v>
      </c>
      <c r="AM42" s="213">
        <f t="shared" si="58"/>
        <v>0</v>
      </c>
      <c r="AN42" s="213">
        <f t="shared" si="58"/>
        <v>0</v>
      </c>
      <c r="AO42" s="213">
        <f t="shared" si="58"/>
        <v>0</v>
      </c>
      <c r="AP42" s="213">
        <f t="shared" si="58"/>
        <v>0</v>
      </c>
      <c r="AQ42" s="213">
        <f t="shared" si="58"/>
        <v>0</v>
      </c>
      <c r="AR42" s="213">
        <f t="shared" si="58"/>
        <v>0</v>
      </c>
      <c r="AS42" s="213">
        <f t="shared" si="58"/>
        <v>0</v>
      </c>
      <c r="AT42" s="213">
        <f t="shared" si="58"/>
        <v>0</v>
      </c>
    </row>
    <row r="43" spans="1:50">
      <c r="A43" s="367">
        <f>+A8</f>
        <v>0</v>
      </c>
      <c r="B43" s="367"/>
      <c r="C43" s="368">
        <f>IF(ISERROR(+F8/C8),0,(+F8/C8))</f>
        <v>0</v>
      </c>
      <c r="D43" s="971"/>
      <c r="E43" s="972"/>
      <c r="F43" s="972"/>
      <c r="G43" s="30">
        <v>0.03</v>
      </c>
      <c r="H43" s="30">
        <v>0.03</v>
      </c>
      <c r="I43" s="213">
        <f t="shared" si="55"/>
        <v>0</v>
      </c>
      <c r="J43" s="398">
        <f>IF(ISERROR(F8/C8),0,(F8/C8))</f>
        <v>0</v>
      </c>
      <c r="K43" s="213">
        <f t="shared" ref="K43:V43" si="59">+$C8/12*K8</f>
        <v>0</v>
      </c>
      <c r="L43" s="213">
        <f t="shared" si="59"/>
        <v>0</v>
      </c>
      <c r="M43" s="213">
        <f t="shared" si="59"/>
        <v>0</v>
      </c>
      <c r="N43" s="213">
        <f t="shared" si="59"/>
        <v>0</v>
      </c>
      <c r="O43" s="213">
        <f t="shared" si="59"/>
        <v>0</v>
      </c>
      <c r="P43" s="213">
        <f t="shared" si="59"/>
        <v>0</v>
      </c>
      <c r="Q43" s="213">
        <f t="shared" si="59"/>
        <v>0</v>
      </c>
      <c r="R43" s="213">
        <f t="shared" si="59"/>
        <v>0</v>
      </c>
      <c r="S43" s="213">
        <f t="shared" si="59"/>
        <v>0</v>
      </c>
      <c r="T43" s="213">
        <f t="shared" si="59"/>
        <v>0</v>
      </c>
      <c r="U43" s="213">
        <f t="shared" si="59"/>
        <v>0</v>
      </c>
      <c r="V43" s="213">
        <f t="shared" si="59"/>
        <v>0</v>
      </c>
      <c r="W43" s="213">
        <f t="shared" si="57"/>
        <v>0</v>
      </c>
      <c r="X43" s="213">
        <f t="shared" si="57"/>
        <v>0</v>
      </c>
      <c r="Y43" s="213">
        <f t="shared" si="57"/>
        <v>0</v>
      </c>
      <c r="Z43" s="213">
        <f t="shared" si="57"/>
        <v>0</v>
      </c>
      <c r="AA43" s="213">
        <f t="shared" si="57"/>
        <v>0</v>
      </c>
      <c r="AB43" s="213">
        <f t="shared" si="57"/>
        <v>0</v>
      </c>
      <c r="AC43" s="213">
        <f t="shared" si="57"/>
        <v>0</v>
      </c>
      <c r="AD43" s="213">
        <f t="shared" si="57"/>
        <v>0</v>
      </c>
      <c r="AE43" s="213">
        <f t="shared" si="57"/>
        <v>0</v>
      </c>
      <c r="AF43" s="213">
        <f t="shared" si="57"/>
        <v>0</v>
      </c>
      <c r="AG43" s="213">
        <f t="shared" si="57"/>
        <v>0</v>
      </c>
      <c r="AH43" s="213">
        <f t="shared" si="57"/>
        <v>0</v>
      </c>
      <c r="AI43" s="213">
        <f t="shared" ref="AI43:AT43" si="60">(+$C8/12*AI8)*(1+$G43+$H43)</f>
        <v>0</v>
      </c>
      <c r="AJ43" s="213">
        <f t="shared" si="60"/>
        <v>0</v>
      </c>
      <c r="AK43" s="213">
        <f t="shared" si="60"/>
        <v>0</v>
      </c>
      <c r="AL43" s="213">
        <f t="shared" si="60"/>
        <v>0</v>
      </c>
      <c r="AM43" s="213">
        <f t="shared" si="60"/>
        <v>0</v>
      </c>
      <c r="AN43" s="213">
        <f t="shared" si="60"/>
        <v>0</v>
      </c>
      <c r="AO43" s="213">
        <f t="shared" si="60"/>
        <v>0</v>
      </c>
      <c r="AP43" s="213">
        <f t="shared" si="60"/>
        <v>0</v>
      </c>
      <c r="AQ43" s="213">
        <f t="shared" si="60"/>
        <v>0</v>
      </c>
      <c r="AR43" s="213">
        <f t="shared" si="60"/>
        <v>0</v>
      </c>
      <c r="AS43" s="213">
        <f t="shared" si="60"/>
        <v>0</v>
      </c>
      <c r="AT43" s="213">
        <f t="shared" si="60"/>
        <v>0</v>
      </c>
    </row>
    <row r="44" spans="1:50">
      <c r="A44" s="367">
        <f>+A9</f>
        <v>0</v>
      </c>
      <c r="B44" s="367"/>
      <c r="C44" s="368">
        <f>IF(ISERROR(+F9/C9),0,(+F9/C9))</f>
        <v>0</v>
      </c>
      <c r="D44" s="971"/>
      <c r="E44" s="972"/>
      <c r="F44" s="972"/>
      <c r="G44" s="30">
        <v>0.03</v>
      </c>
      <c r="H44" s="30">
        <v>0.03</v>
      </c>
      <c r="I44" s="213">
        <f>SUM(K44:V44)</f>
        <v>0</v>
      </c>
      <c r="J44" s="398">
        <f>IF(ISERROR(F9/C9),0,(F9/C9))</f>
        <v>0</v>
      </c>
      <c r="K44" s="213">
        <f t="shared" ref="K44:V44" si="61">+$C9/12*K9</f>
        <v>0</v>
      </c>
      <c r="L44" s="213">
        <f t="shared" si="61"/>
        <v>0</v>
      </c>
      <c r="M44" s="213">
        <f t="shared" si="61"/>
        <v>0</v>
      </c>
      <c r="N44" s="213">
        <f t="shared" si="61"/>
        <v>0</v>
      </c>
      <c r="O44" s="213">
        <f t="shared" si="61"/>
        <v>0</v>
      </c>
      <c r="P44" s="213">
        <f t="shared" si="61"/>
        <v>0</v>
      </c>
      <c r="Q44" s="213">
        <f t="shared" si="61"/>
        <v>0</v>
      </c>
      <c r="R44" s="213">
        <f t="shared" si="61"/>
        <v>0</v>
      </c>
      <c r="S44" s="213">
        <f t="shared" si="61"/>
        <v>0</v>
      </c>
      <c r="T44" s="213">
        <f t="shared" si="61"/>
        <v>0</v>
      </c>
      <c r="U44" s="213">
        <f t="shared" si="61"/>
        <v>0</v>
      </c>
      <c r="V44" s="213">
        <f t="shared" si="61"/>
        <v>0</v>
      </c>
      <c r="W44" s="213">
        <f t="shared" si="57"/>
        <v>0</v>
      </c>
      <c r="X44" s="213">
        <f t="shared" si="57"/>
        <v>0</v>
      </c>
      <c r="Y44" s="213">
        <f t="shared" si="57"/>
        <v>0</v>
      </c>
      <c r="Z44" s="213">
        <f t="shared" si="57"/>
        <v>0</v>
      </c>
      <c r="AA44" s="213">
        <f t="shared" si="57"/>
        <v>0</v>
      </c>
      <c r="AB44" s="213">
        <f t="shared" si="57"/>
        <v>0</v>
      </c>
      <c r="AC44" s="213">
        <f t="shared" si="57"/>
        <v>0</v>
      </c>
      <c r="AD44" s="213">
        <f t="shared" si="57"/>
        <v>0</v>
      </c>
      <c r="AE44" s="213">
        <f t="shared" si="57"/>
        <v>0</v>
      </c>
      <c r="AF44" s="213">
        <f t="shared" si="57"/>
        <v>0</v>
      </c>
      <c r="AG44" s="213">
        <f t="shared" si="57"/>
        <v>0</v>
      </c>
      <c r="AH44" s="213">
        <f t="shared" si="57"/>
        <v>0</v>
      </c>
      <c r="AI44" s="213">
        <f t="shared" ref="AI44:AT44" si="62">(+$C9/12*AI9)*(1+$G44+$H44)</f>
        <v>0</v>
      </c>
      <c r="AJ44" s="213">
        <f t="shared" si="62"/>
        <v>0</v>
      </c>
      <c r="AK44" s="213">
        <f t="shared" si="62"/>
        <v>0</v>
      </c>
      <c r="AL44" s="213">
        <f t="shared" si="62"/>
        <v>0</v>
      </c>
      <c r="AM44" s="213">
        <f t="shared" si="62"/>
        <v>0</v>
      </c>
      <c r="AN44" s="213">
        <f t="shared" si="62"/>
        <v>0</v>
      </c>
      <c r="AO44" s="213">
        <f t="shared" si="62"/>
        <v>0</v>
      </c>
      <c r="AP44" s="213">
        <f t="shared" si="62"/>
        <v>0</v>
      </c>
      <c r="AQ44" s="213">
        <f t="shared" si="62"/>
        <v>0</v>
      </c>
      <c r="AR44" s="213">
        <f t="shared" si="62"/>
        <v>0</v>
      </c>
      <c r="AS44" s="213">
        <f t="shared" si="62"/>
        <v>0</v>
      </c>
      <c r="AT44" s="213">
        <f t="shared" si="62"/>
        <v>0</v>
      </c>
    </row>
    <row r="45" spans="1:50">
      <c r="A45" s="367">
        <f>+A10</f>
        <v>0</v>
      </c>
      <c r="B45" s="367"/>
      <c r="C45" s="368">
        <f>IF(ISERROR(+F10/C10),0,(+F10/C10))</f>
        <v>0</v>
      </c>
      <c r="D45" s="971"/>
      <c r="E45" s="972"/>
      <c r="F45" s="972"/>
      <c r="G45" s="30">
        <v>0.03</v>
      </c>
      <c r="H45" s="30">
        <v>0.03</v>
      </c>
      <c r="I45" s="213">
        <f t="shared" si="55"/>
        <v>0</v>
      </c>
      <c r="J45" s="398">
        <f>IF(ISERROR(F10/C10),0,(F10/C10))</f>
        <v>0</v>
      </c>
      <c r="K45" s="213">
        <f t="shared" ref="K45:V45" si="63">+$C10/12*K10</f>
        <v>0</v>
      </c>
      <c r="L45" s="213">
        <f>+$C10/12*L10</f>
        <v>0</v>
      </c>
      <c r="M45" s="213">
        <f t="shared" si="63"/>
        <v>0</v>
      </c>
      <c r="N45" s="213">
        <f t="shared" si="63"/>
        <v>0</v>
      </c>
      <c r="O45" s="213">
        <f t="shared" si="63"/>
        <v>0</v>
      </c>
      <c r="P45" s="213">
        <f t="shared" si="63"/>
        <v>0</v>
      </c>
      <c r="Q45" s="213">
        <f t="shared" si="63"/>
        <v>0</v>
      </c>
      <c r="R45" s="213">
        <f t="shared" si="63"/>
        <v>0</v>
      </c>
      <c r="S45" s="213">
        <f t="shared" si="63"/>
        <v>0</v>
      </c>
      <c r="T45" s="213">
        <f t="shared" si="63"/>
        <v>0</v>
      </c>
      <c r="U45" s="213">
        <f t="shared" si="63"/>
        <v>0</v>
      </c>
      <c r="V45" s="213">
        <f t="shared" si="63"/>
        <v>0</v>
      </c>
      <c r="W45" s="213">
        <f t="shared" si="57"/>
        <v>0</v>
      </c>
      <c r="X45" s="213">
        <f t="shared" si="57"/>
        <v>0</v>
      </c>
      <c r="Y45" s="213">
        <f t="shared" si="57"/>
        <v>0</v>
      </c>
      <c r="Z45" s="213">
        <f t="shared" si="57"/>
        <v>0</v>
      </c>
      <c r="AA45" s="213">
        <f t="shared" si="57"/>
        <v>0</v>
      </c>
      <c r="AB45" s="213">
        <f t="shared" si="57"/>
        <v>0</v>
      </c>
      <c r="AC45" s="213">
        <f t="shared" si="57"/>
        <v>0</v>
      </c>
      <c r="AD45" s="213">
        <f t="shared" si="57"/>
        <v>0</v>
      </c>
      <c r="AE45" s="213">
        <f t="shared" si="57"/>
        <v>0</v>
      </c>
      <c r="AF45" s="213">
        <f t="shared" si="57"/>
        <v>0</v>
      </c>
      <c r="AG45" s="213">
        <f t="shared" si="57"/>
        <v>0</v>
      </c>
      <c r="AH45" s="213">
        <f t="shared" si="57"/>
        <v>0</v>
      </c>
      <c r="AI45" s="213">
        <f t="shared" ref="AI45:AT45" si="64">(+$C10/12*AI10)*(1+$G45+$H45)</f>
        <v>0</v>
      </c>
      <c r="AJ45" s="213">
        <f t="shared" si="64"/>
        <v>0</v>
      </c>
      <c r="AK45" s="213">
        <f t="shared" si="64"/>
        <v>0</v>
      </c>
      <c r="AL45" s="213">
        <f t="shared" si="64"/>
        <v>0</v>
      </c>
      <c r="AM45" s="213">
        <f t="shared" si="64"/>
        <v>0</v>
      </c>
      <c r="AN45" s="213">
        <f t="shared" si="64"/>
        <v>0</v>
      </c>
      <c r="AO45" s="213">
        <f t="shared" si="64"/>
        <v>0</v>
      </c>
      <c r="AP45" s="213">
        <f t="shared" si="64"/>
        <v>0</v>
      </c>
      <c r="AQ45" s="213">
        <f t="shared" si="64"/>
        <v>0</v>
      </c>
      <c r="AR45" s="213">
        <f t="shared" si="64"/>
        <v>0</v>
      </c>
      <c r="AS45" s="213">
        <f t="shared" si="64"/>
        <v>0</v>
      </c>
      <c r="AT45" s="213">
        <f t="shared" si="64"/>
        <v>0</v>
      </c>
      <c r="AX45" s="214" t="s">
        <v>44</v>
      </c>
    </row>
    <row r="46" spans="1:50">
      <c r="A46" s="367">
        <f t="shared" ref="A46:A70" si="65">+A12</f>
        <v>0</v>
      </c>
      <c r="B46" s="367"/>
      <c r="C46" s="368">
        <f t="shared" ref="C46:C70" si="66">IF(ISERROR(+F12/C12),0,(+F12/C12))</f>
        <v>0</v>
      </c>
      <c r="D46" s="971"/>
      <c r="E46" s="972"/>
      <c r="F46" s="972"/>
      <c r="G46" s="30">
        <v>0.03</v>
      </c>
      <c r="H46" s="30">
        <v>0.03</v>
      </c>
      <c r="I46" s="213">
        <f t="shared" si="55"/>
        <v>0</v>
      </c>
      <c r="J46" s="398">
        <f t="shared" ref="J46:J70" si="67">IF(ISERROR(F12/C12),0,(F12/C12))</f>
        <v>0</v>
      </c>
      <c r="K46" s="213">
        <f t="shared" ref="K46:V46" si="68">+$C12/12*K12</f>
        <v>0</v>
      </c>
      <c r="L46" s="213">
        <f t="shared" si="68"/>
        <v>0</v>
      </c>
      <c r="M46" s="213">
        <f t="shared" si="68"/>
        <v>0</v>
      </c>
      <c r="N46" s="213">
        <f t="shared" si="68"/>
        <v>0</v>
      </c>
      <c r="O46" s="213">
        <f t="shared" si="68"/>
        <v>0</v>
      </c>
      <c r="P46" s="213">
        <f t="shared" si="68"/>
        <v>0</v>
      </c>
      <c r="Q46" s="213">
        <f t="shared" si="68"/>
        <v>0</v>
      </c>
      <c r="R46" s="213">
        <f t="shared" si="68"/>
        <v>0</v>
      </c>
      <c r="S46" s="213">
        <f t="shared" si="68"/>
        <v>0</v>
      </c>
      <c r="T46" s="213">
        <f t="shared" si="68"/>
        <v>0</v>
      </c>
      <c r="U46" s="213">
        <f t="shared" si="68"/>
        <v>0</v>
      </c>
      <c r="V46" s="213">
        <f t="shared" si="68"/>
        <v>0</v>
      </c>
      <c r="W46" s="213">
        <f>(+$C12/12*W12)*(1+$G46)</f>
        <v>0</v>
      </c>
      <c r="X46" s="213">
        <f t="shared" ref="X46:AH46" si="69">(+$C12/12*X12)*(1+$G46)</f>
        <v>0</v>
      </c>
      <c r="Y46" s="213">
        <f t="shared" si="69"/>
        <v>0</v>
      </c>
      <c r="Z46" s="213">
        <f t="shared" si="69"/>
        <v>0</v>
      </c>
      <c r="AA46" s="213">
        <f t="shared" si="69"/>
        <v>0</v>
      </c>
      <c r="AB46" s="213">
        <f t="shared" si="69"/>
        <v>0</v>
      </c>
      <c r="AC46" s="213">
        <f t="shared" si="69"/>
        <v>0</v>
      </c>
      <c r="AD46" s="213">
        <f t="shared" si="69"/>
        <v>0</v>
      </c>
      <c r="AE46" s="213">
        <f t="shared" si="69"/>
        <v>0</v>
      </c>
      <c r="AF46" s="213">
        <f t="shared" si="69"/>
        <v>0</v>
      </c>
      <c r="AG46" s="213">
        <f t="shared" si="69"/>
        <v>0</v>
      </c>
      <c r="AH46" s="213">
        <f t="shared" si="69"/>
        <v>0</v>
      </c>
      <c r="AI46" s="213">
        <f>(+$C12/12*AI12)*(1+$G46+$H46)</f>
        <v>0</v>
      </c>
      <c r="AJ46" s="213">
        <f t="shared" ref="AJ46:AT46" si="70">(+$C12/12*AJ12)*(1+$G46+$H46)</f>
        <v>0</v>
      </c>
      <c r="AK46" s="213">
        <f t="shared" si="70"/>
        <v>0</v>
      </c>
      <c r="AL46" s="213">
        <f t="shared" si="70"/>
        <v>0</v>
      </c>
      <c r="AM46" s="213">
        <f t="shared" si="70"/>
        <v>0</v>
      </c>
      <c r="AN46" s="213">
        <f t="shared" si="70"/>
        <v>0</v>
      </c>
      <c r="AO46" s="213">
        <f t="shared" si="70"/>
        <v>0</v>
      </c>
      <c r="AP46" s="213">
        <f t="shared" si="70"/>
        <v>0</v>
      </c>
      <c r="AQ46" s="213">
        <f t="shared" si="70"/>
        <v>0</v>
      </c>
      <c r="AR46" s="213">
        <f t="shared" si="70"/>
        <v>0</v>
      </c>
      <c r="AS46" s="213">
        <f t="shared" si="70"/>
        <v>0</v>
      </c>
      <c r="AT46" s="213">
        <f t="shared" si="70"/>
        <v>0</v>
      </c>
    </row>
    <row r="47" spans="1:50">
      <c r="A47" s="367">
        <f t="shared" si="65"/>
        <v>0</v>
      </c>
      <c r="B47" s="367"/>
      <c r="C47" s="368">
        <f t="shared" si="66"/>
        <v>0</v>
      </c>
      <c r="D47" s="971"/>
      <c r="E47" s="972"/>
      <c r="F47" s="972"/>
      <c r="G47" s="30">
        <v>0.03</v>
      </c>
      <c r="H47" s="30">
        <v>0.03</v>
      </c>
      <c r="I47" s="213">
        <f t="shared" si="55"/>
        <v>0</v>
      </c>
      <c r="J47" s="398">
        <f t="shared" si="67"/>
        <v>0</v>
      </c>
      <c r="K47" s="213">
        <f t="shared" ref="K47:V47" si="71">+$C13/12*K13</f>
        <v>0</v>
      </c>
      <c r="L47" s="213">
        <f t="shared" si="71"/>
        <v>0</v>
      </c>
      <c r="M47" s="213">
        <f t="shared" si="71"/>
        <v>0</v>
      </c>
      <c r="N47" s="213">
        <f t="shared" si="71"/>
        <v>0</v>
      </c>
      <c r="O47" s="213">
        <f t="shared" si="71"/>
        <v>0</v>
      </c>
      <c r="P47" s="213">
        <f t="shared" si="71"/>
        <v>0</v>
      </c>
      <c r="Q47" s="213">
        <f t="shared" si="71"/>
        <v>0</v>
      </c>
      <c r="R47" s="213">
        <f t="shared" si="71"/>
        <v>0</v>
      </c>
      <c r="S47" s="213">
        <f t="shared" si="71"/>
        <v>0</v>
      </c>
      <c r="T47" s="213">
        <f t="shared" si="71"/>
        <v>0</v>
      </c>
      <c r="U47" s="213">
        <f t="shared" si="71"/>
        <v>0</v>
      </c>
      <c r="V47" s="213">
        <f t="shared" si="71"/>
        <v>0</v>
      </c>
      <c r="W47" s="213">
        <f t="shared" ref="W47:AH47" si="72">(+$C13/12*W13)*(1+$G47)</f>
        <v>0</v>
      </c>
      <c r="X47" s="213">
        <f t="shared" si="72"/>
        <v>0</v>
      </c>
      <c r="Y47" s="213">
        <f t="shared" si="72"/>
        <v>0</v>
      </c>
      <c r="Z47" s="213">
        <f t="shared" si="72"/>
        <v>0</v>
      </c>
      <c r="AA47" s="213">
        <f t="shared" si="72"/>
        <v>0</v>
      </c>
      <c r="AB47" s="213">
        <f t="shared" si="72"/>
        <v>0</v>
      </c>
      <c r="AC47" s="213">
        <f t="shared" si="72"/>
        <v>0</v>
      </c>
      <c r="AD47" s="213">
        <f t="shared" si="72"/>
        <v>0</v>
      </c>
      <c r="AE47" s="213">
        <f t="shared" si="72"/>
        <v>0</v>
      </c>
      <c r="AF47" s="213">
        <f t="shared" si="72"/>
        <v>0</v>
      </c>
      <c r="AG47" s="213">
        <f t="shared" si="72"/>
        <v>0</v>
      </c>
      <c r="AH47" s="213">
        <f t="shared" si="72"/>
        <v>0</v>
      </c>
      <c r="AI47" s="213">
        <f t="shared" ref="AI47:AT47" si="73">(+$C13/12*AI13)*(1+$G47+$H47)</f>
        <v>0</v>
      </c>
      <c r="AJ47" s="213">
        <f t="shared" si="73"/>
        <v>0</v>
      </c>
      <c r="AK47" s="213">
        <f t="shared" si="73"/>
        <v>0</v>
      </c>
      <c r="AL47" s="213">
        <f t="shared" si="73"/>
        <v>0</v>
      </c>
      <c r="AM47" s="213">
        <f t="shared" si="73"/>
        <v>0</v>
      </c>
      <c r="AN47" s="213">
        <f t="shared" si="73"/>
        <v>0</v>
      </c>
      <c r="AO47" s="213">
        <f t="shared" si="73"/>
        <v>0</v>
      </c>
      <c r="AP47" s="213">
        <f t="shared" si="73"/>
        <v>0</v>
      </c>
      <c r="AQ47" s="213">
        <f t="shared" si="73"/>
        <v>0</v>
      </c>
      <c r="AR47" s="213">
        <f t="shared" si="73"/>
        <v>0</v>
      </c>
      <c r="AS47" s="213">
        <f t="shared" si="73"/>
        <v>0</v>
      </c>
      <c r="AT47" s="213">
        <f t="shared" si="73"/>
        <v>0</v>
      </c>
    </row>
    <row r="48" spans="1:50">
      <c r="A48" s="367">
        <f t="shared" si="65"/>
        <v>0</v>
      </c>
      <c r="B48" s="367"/>
      <c r="C48" s="368">
        <f t="shared" si="66"/>
        <v>0</v>
      </c>
      <c r="D48" s="971"/>
      <c r="E48" s="972"/>
      <c r="F48" s="972"/>
      <c r="G48" s="30">
        <v>0.03</v>
      </c>
      <c r="H48" s="30">
        <v>0.03</v>
      </c>
      <c r="I48" s="213">
        <f t="shared" si="55"/>
        <v>0</v>
      </c>
      <c r="J48" s="398">
        <f t="shared" si="67"/>
        <v>0</v>
      </c>
      <c r="K48" s="213">
        <f t="shared" ref="K48:V48" si="74">+$C14/12*K14</f>
        <v>0</v>
      </c>
      <c r="L48" s="213">
        <f t="shared" si="74"/>
        <v>0</v>
      </c>
      <c r="M48" s="213">
        <f t="shared" si="74"/>
        <v>0</v>
      </c>
      <c r="N48" s="213">
        <f t="shared" si="74"/>
        <v>0</v>
      </c>
      <c r="O48" s="213">
        <f t="shared" si="74"/>
        <v>0</v>
      </c>
      <c r="P48" s="213">
        <f t="shared" si="74"/>
        <v>0</v>
      </c>
      <c r="Q48" s="213">
        <f t="shared" si="74"/>
        <v>0</v>
      </c>
      <c r="R48" s="213">
        <f t="shared" si="74"/>
        <v>0</v>
      </c>
      <c r="S48" s="213">
        <f t="shared" si="74"/>
        <v>0</v>
      </c>
      <c r="T48" s="213">
        <f t="shared" si="74"/>
        <v>0</v>
      </c>
      <c r="U48" s="213">
        <f t="shared" si="74"/>
        <v>0</v>
      </c>
      <c r="V48" s="213">
        <f t="shared" si="74"/>
        <v>0</v>
      </c>
      <c r="W48" s="213">
        <f t="shared" ref="W48:AH48" si="75">(+$C14/12*W14)*(1+$G48)</f>
        <v>0</v>
      </c>
      <c r="X48" s="213">
        <f t="shared" si="75"/>
        <v>0</v>
      </c>
      <c r="Y48" s="213">
        <f t="shared" si="75"/>
        <v>0</v>
      </c>
      <c r="Z48" s="213">
        <f t="shared" si="75"/>
        <v>0</v>
      </c>
      <c r="AA48" s="213">
        <f t="shared" si="75"/>
        <v>0</v>
      </c>
      <c r="AB48" s="213">
        <f t="shared" si="75"/>
        <v>0</v>
      </c>
      <c r="AC48" s="213">
        <f t="shared" si="75"/>
        <v>0</v>
      </c>
      <c r="AD48" s="213">
        <f t="shared" si="75"/>
        <v>0</v>
      </c>
      <c r="AE48" s="213">
        <f t="shared" si="75"/>
        <v>0</v>
      </c>
      <c r="AF48" s="213">
        <f t="shared" si="75"/>
        <v>0</v>
      </c>
      <c r="AG48" s="213">
        <f t="shared" si="75"/>
        <v>0</v>
      </c>
      <c r="AH48" s="213">
        <f t="shared" si="75"/>
        <v>0</v>
      </c>
      <c r="AI48" s="213">
        <f t="shared" ref="AI48:AT48" si="76">(+$C14/12*AI14)*(1+$G48+$H48)</f>
        <v>0</v>
      </c>
      <c r="AJ48" s="213">
        <f t="shared" si="76"/>
        <v>0</v>
      </c>
      <c r="AK48" s="213">
        <f t="shared" si="76"/>
        <v>0</v>
      </c>
      <c r="AL48" s="213">
        <f t="shared" si="76"/>
        <v>0</v>
      </c>
      <c r="AM48" s="213">
        <f t="shared" si="76"/>
        <v>0</v>
      </c>
      <c r="AN48" s="213">
        <f t="shared" si="76"/>
        <v>0</v>
      </c>
      <c r="AO48" s="213">
        <f t="shared" si="76"/>
        <v>0</v>
      </c>
      <c r="AP48" s="213">
        <f t="shared" si="76"/>
        <v>0</v>
      </c>
      <c r="AQ48" s="213">
        <f t="shared" si="76"/>
        <v>0</v>
      </c>
      <c r="AR48" s="213">
        <f t="shared" si="76"/>
        <v>0</v>
      </c>
      <c r="AS48" s="213">
        <f t="shared" si="76"/>
        <v>0</v>
      </c>
      <c r="AT48" s="213">
        <f t="shared" si="76"/>
        <v>0</v>
      </c>
    </row>
    <row r="49" spans="1:46">
      <c r="A49" s="367">
        <f t="shared" si="65"/>
        <v>0</v>
      </c>
      <c r="B49" s="367"/>
      <c r="C49" s="368">
        <f t="shared" si="66"/>
        <v>0</v>
      </c>
      <c r="D49" s="971"/>
      <c r="E49" s="972"/>
      <c r="F49" s="972"/>
      <c r="G49" s="30">
        <v>0.03</v>
      </c>
      <c r="H49" s="30">
        <v>0.03</v>
      </c>
      <c r="I49" s="213">
        <f t="shared" si="55"/>
        <v>0</v>
      </c>
      <c r="J49" s="398">
        <f t="shared" si="67"/>
        <v>0</v>
      </c>
      <c r="K49" s="213">
        <f t="shared" ref="K49:V49" si="77">+$C15/12*K15</f>
        <v>0</v>
      </c>
      <c r="L49" s="213">
        <f t="shared" si="77"/>
        <v>0</v>
      </c>
      <c r="M49" s="213">
        <f t="shared" si="77"/>
        <v>0</v>
      </c>
      <c r="N49" s="213">
        <f t="shared" si="77"/>
        <v>0</v>
      </c>
      <c r="O49" s="213">
        <f t="shared" si="77"/>
        <v>0</v>
      </c>
      <c r="P49" s="213">
        <f t="shared" si="77"/>
        <v>0</v>
      </c>
      <c r="Q49" s="213">
        <f t="shared" si="77"/>
        <v>0</v>
      </c>
      <c r="R49" s="213">
        <f t="shared" si="77"/>
        <v>0</v>
      </c>
      <c r="S49" s="213">
        <f t="shared" si="77"/>
        <v>0</v>
      </c>
      <c r="T49" s="213">
        <f t="shared" si="77"/>
        <v>0</v>
      </c>
      <c r="U49" s="213">
        <f t="shared" si="77"/>
        <v>0</v>
      </c>
      <c r="V49" s="213">
        <f t="shared" si="77"/>
        <v>0</v>
      </c>
      <c r="W49" s="213">
        <f t="shared" ref="W49:AH49" si="78">(+$C15/12*W15)*(1+$G49)</f>
        <v>0</v>
      </c>
      <c r="X49" s="213">
        <f t="shared" si="78"/>
        <v>0</v>
      </c>
      <c r="Y49" s="213">
        <f t="shared" si="78"/>
        <v>0</v>
      </c>
      <c r="Z49" s="213">
        <f t="shared" si="78"/>
        <v>0</v>
      </c>
      <c r="AA49" s="213">
        <f t="shared" si="78"/>
        <v>0</v>
      </c>
      <c r="AB49" s="213">
        <f t="shared" si="78"/>
        <v>0</v>
      </c>
      <c r="AC49" s="213">
        <f t="shared" si="78"/>
        <v>0</v>
      </c>
      <c r="AD49" s="213">
        <f t="shared" si="78"/>
        <v>0</v>
      </c>
      <c r="AE49" s="213">
        <f t="shared" si="78"/>
        <v>0</v>
      </c>
      <c r="AF49" s="213">
        <f t="shared" si="78"/>
        <v>0</v>
      </c>
      <c r="AG49" s="213">
        <f t="shared" si="78"/>
        <v>0</v>
      </c>
      <c r="AH49" s="213">
        <f t="shared" si="78"/>
        <v>0</v>
      </c>
      <c r="AI49" s="213">
        <f t="shared" ref="AI49:AT49" si="79">(+$C15/12*AI15)*(1+$G49+$H49)</f>
        <v>0</v>
      </c>
      <c r="AJ49" s="213">
        <f t="shared" si="79"/>
        <v>0</v>
      </c>
      <c r="AK49" s="213">
        <f t="shared" si="79"/>
        <v>0</v>
      </c>
      <c r="AL49" s="213">
        <f t="shared" si="79"/>
        <v>0</v>
      </c>
      <c r="AM49" s="213">
        <f t="shared" si="79"/>
        <v>0</v>
      </c>
      <c r="AN49" s="213">
        <f t="shared" si="79"/>
        <v>0</v>
      </c>
      <c r="AO49" s="213">
        <f t="shared" si="79"/>
        <v>0</v>
      </c>
      <c r="AP49" s="213">
        <f t="shared" si="79"/>
        <v>0</v>
      </c>
      <c r="AQ49" s="213">
        <f t="shared" si="79"/>
        <v>0</v>
      </c>
      <c r="AR49" s="213">
        <f t="shared" si="79"/>
        <v>0</v>
      </c>
      <c r="AS49" s="213">
        <f t="shared" si="79"/>
        <v>0</v>
      </c>
      <c r="AT49" s="213">
        <f t="shared" si="79"/>
        <v>0</v>
      </c>
    </row>
    <row r="50" spans="1:46">
      <c r="A50" s="367">
        <f t="shared" si="65"/>
        <v>0</v>
      </c>
      <c r="B50" s="367"/>
      <c r="C50" s="368">
        <f t="shared" si="66"/>
        <v>0</v>
      </c>
      <c r="D50" s="971"/>
      <c r="E50" s="972"/>
      <c r="F50" s="972"/>
      <c r="G50" s="30">
        <v>0.03</v>
      </c>
      <c r="H50" s="30">
        <v>0.03</v>
      </c>
      <c r="I50" s="213">
        <f t="shared" si="55"/>
        <v>0</v>
      </c>
      <c r="J50" s="398">
        <f t="shared" si="67"/>
        <v>0</v>
      </c>
      <c r="K50" s="213">
        <f t="shared" ref="K50:V50" si="80">+$C16/12*K16</f>
        <v>0</v>
      </c>
      <c r="L50" s="213">
        <f t="shared" si="80"/>
        <v>0</v>
      </c>
      <c r="M50" s="213">
        <f t="shared" si="80"/>
        <v>0</v>
      </c>
      <c r="N50" s="213">
        <f t="shared" si="80"/>
        <v>0</v>
      </c>
      <c r="O50" s="213">
        <f t="shared" si="80"/>
        <v>0</v>
      </c>
      <c r="P50" s="213">
        <f t="shared" si="80"/>
        <v>0</v>
      </c>
      <c r="Q50" s="213">
        <f t="shared" si="80"/>
        <v>0</v>
      </c>
      <c r="R50" s="213">
        <f t="shared" si="80"/>
        <v>0</v>
      </c>
      <c r="S50" s="213">
        <f t="shared" si="80"/>
        <v>0</v>
      </c>
      <c r="T50" s="213">
        <f t="shared" si="80"/>
        <v>0</v>
      </c>
      <c r="U50" s="213">
        <f t="shared" si="80"/>
        <v>0</v>
      </c>
      <c r="V50" s="213">
        <f t="shared" si="80"/>
        <v>0</v>
      </c>
      <c r="W50" s="213">
        <f t="shared" ref="W50:AH50" si="81">(+$C16/12*W16)*(1+$G50)</f>
        <v>0</v>
      </c>
      <c r="X50" s="213">
        <f t="shared" si="81"/>
        <v>0</v>
      </c>
      <c r="Y50" s="213">
        <f t="shared" si="81"/>
        <v>0</v>
      </c>
      <c r="Z50" s="213">
        <f t="shared" si="81"/>
        <v>0</v>
      </c>
      <c r="AA50" s="213">
        <f t="shared" si="81"/>
        <v>0</v>
      </c>
      <c r="AB50" s="213">
        <f t="shared" si="81"/>
        <v>0</v>
      </c>
      <c r="AC50" s="213">
        <f t="shared" si="81"/>
        <v>0</v>
      </c>
      <c r="AD50" s="213">
        <f t="shared" si="81"/>
        <v>0</v>
      </c>
      <c r="AE50" s="213">
        <f t="shared" si="81"/>
        <v>0</v>
      </c>
      <c r="AF50" s="213">
        <f t="shared" si="81"/>
        <v>0</v>
      </c>
      <c r="AG50" s="213">
        <f t="shared" si="81"/>
        <v>0</v>
      </c>
      <c r="AH50" s="213">
        <f t="shared" si="81"/>
        <v>0</v>
      </c>
      <c r="AI50" s="213">
        <f t="shared" ref="AI50:AT50" si="82">(+$C16/12*AI16)*(1+$G50+$H50)</f>
        <v>0</v>
      </c>
      <c r="AJ50" s="213">
        <f t="shared" si="82"/>
        <v>0</v>
      </c>
      <c r="AK50" s="213">
        <f t="shared" si="82"/>
        <v>0</v>
      </c>
      <c r="AL50" s="213">
        <f t="shared" si="82"/>
        <v>0</v>
      </c>
      <c r="AM50" s="213">
        <f t="shared" si="82"/>
        <v>0</v>
      </c>
      <c r="AN50" s="213">
        <f t="shared" si="82"/>
        <v>0</v>
      </c>
      <c r="AO50" s="213">
        <f t="shared" si="82"/>
        <v>0</v>
      </c>
      <c r="AP50" s="213">
        <f t="shared" si="82"/>
        <v>0</v>
      </c>
      <c r="AQ50" s="213">
        <f t="shared" si="82"/>
        <v>0</v>
      </c>
      <c r="AR50" s="213">
        <f t="shared" si="82"/>
        <v>0</v>
      </c>
      <c r="AS50" s="213">
        <f t="shared" si="82"/>
        <v>0</v>
      </c>
      <c r="AT50" s="213">
        <f t="shared" si="82"/>
        <v>0</v>
      </c>
    </row>
    <row r="51" spans="1:46" hidden="1" outlineLevel="2">
      <c r="A51" s="367">
        <f t="shared" si="65"/>
        <v>0</v>
      </c>
      <c r="B51" s="367"/>
      <c r="C51" s="368">
        <f t="shared" si="66"/>
        <v>0</v>
      </c>
      <c r="D51" s="971"/>
      <c r="E51" s="972"/>
      <c r="F51" s="972"/>
      <c r="G51" s="30">
        <v>0.03</v>
      </c>
      <c r="H51" s="30">
        <v>0.03</v>
      </c>
      <c r="I51" s="213">
        <f t="shared" si="55"/>
        <v>0</v>
      </c>
      <c r="J51" s="398">
        <f t="shared" si="67"/>
        <v>0</v>
      </c>
      <c r="K51" s="213">
        <f t="shared" ref="K51:V51" si="83">+$C17/12*K17</f>
        <v>0</v>
      </c>
      <c r="L51" s="213">
        <f>+$C17/12*L17</f>
        <v>0</v>
      </c>
      <c r="M51" s="213">
        <f t="shared" si="83"/>
        <v>0</v>
      </c>
      <c r="N51" s="213">
        <f t="shared" si="83"/>
        <v>0</v>
      </c>
      <c r="O51" s="213">
        <f t="shared" si="83"/>
        <v>0</v>
      </c>
      <c r="P51" s="213">
        <f t="shared" si="83"/>
        <v>0</v>
      </c>
      <c r="Q51" s="213">
        <f t="shared" si="83"/>
        <v>0</v>
      </c>
      <c r="R51" s="213">
        <f t="shared" si="83"/>
        <v>0</v>
      </c>
      <c r="S51" s="213">
        <f t="shared" si="83"/>
        <v>0</v>
      </c>
      <c r="T51" s="213">
        <f t="shared" si="83"/>
        <v>0</v>
      </c>
      <c r="U51" s="213">
        <f t="shared" si="83"/>
        <v>0</v>
      </c>
      <c r="V51" s="213">
        <f t="shared" si="83"/>
        <v>0</v>
      </c>
      <c r="W51" s="213">
        <f t="shared" ref="W51:AH51" si="84">(+$C17/12*W17)*(1+$G51)</f>
        <v>0</v>
      </c>
      <c r="X51" s="213">
        <f t="shared" si="84"/>
        <v>0</v>
      </c>
      <c r="Y51" s="213">
        <f t="shared" si="84"/>
        <v>0</v>
      </c>
      <c r="Z51" s="213">
        <f t="shared" si="84"/>
        <v>0</v>
      </c>
      <c r="AA51" s="213">
        <f t="shared" si="84"/>
        <v>0</v>
      </c>
      <c r="AB51" s="213">
        <f t="shared" si="84"/>
        <v>0</v>
      </c>
      <c r="AC51" s="213">
        <f t="shared" si="84"/>
        <v>0</v>
      </c>
      <c r="AD51" s="213">
        <f t="shared" si="84"/>
        <v>0</v>
      </c>
      <c r="AE51" s="213">
        <f t="shared" si="84"/>
        <v>0</v>
      </c>
      <c r="AF51" s="213">
        <f t="shared" si="84"/>
        <v>0</v>
      </c>
      <c r="AG51" s="213">
        <f t="shared" si="84"/>
        <v>0</v>
      </c>
      <c r="AH51" s="213">
        <f t="shared" si="84"/>
        <v>0</v>
      </c>
      <c r="AI51" s="213">
        <f t="shared" ref="AI51:AT51" si="85">(+$C17/12*AI17)*(1+$G51+$H51)</f>
        <v>0</v>
      </c>
      <c r="AJ51" s="213">
        <f t="shared" si="85"/>
        <v>0</v>
      </c>
      <c r="AK51" s="213">
        <f t="shared" si="85"/>
        <v>0</v>
      </c>
      <c r="AL51" s="213">
        <f t="shared" si="85"/>
        <v>0</v>
      </c>
      <c r="AM51" s="213">
        <f t="shared" si="85"/>
        <v>0</v>
      </c>
      <c r="AN51" s="213">
        <f t="shared" si="85"/>
        <v>0</v>
      </c>
      <c r="AO51" s="213">
        <f t="shared" si="85"/>
        <v>0</v>
      </c>
      <c r="AP51" s="213">
        <f t="shared" si="85"/>
        <v>0</v>
      </c>
      <c r="AQ51" s="213">
        <f t="shared" si="85"/>
        <v>0</v>
      </c>
      <c r="AR51" s="213">
        <f t="shared" si="85"/>
        <v>0</v>
      </c>
      <c r="AS51" s="213">
        <f t="shared" si="85"/>
        <v>0</v>
      </c>
      <c r="AT51" s="213">
        <f t="shared" si="85"/>
        <v>0</v>
      </c>
    </row>
    <row r="52" spans="1:46" hidden="1" outlineLevel="2">
      <c r="A52" s="367">
        <f t="shared" si="65"/>
        <v>0</v>
      </c>
      <c r="B52" s="367"/>
      <c r="C52" s="368">
        <f t="shared" si="66"/>
        <v>0</v>
      </c>
      <c r="D52" s="971"/>
      <c r="E52" s="972"/>
      <c r="F52" s="972"/>
      <c r="G52" s="30">
        <v>0.03</v>
      </c>
      <c r="H52" s="30">
        <v>0.03</v>
      </c>
      <c r="I52" s="213">
        <f t="shared" si="55"/>
        <v>0</v>
      </c>
      <c r="J52" s="398">
        <f t="shared" si="67"/>
        <v>0</v>
      </c>
      <c r="K52" s="213">
        <f t="shared" ref="K52:V52" si="86">+$C18/12*K18</f>
        <v>0</v>
      </c>
      <c r="L52" s="213">
        <f t="shared" si="86"/>
        <v>0</v>
      </c>
      <c r="M52" s="213">
        <f t="shared" si="86"/>
        <v>0</v>
      </c>
      <c r="N52" s="213">
        <f t="shared" si="86"/>
        <v>0</v>
      </c>
      <c r="O52" s="213">
        <f t="shared" si="86"/>
        <v>0</v>
      </c>
      <c r="P52" s="213">
        <f t="shared" si="86"/>
        <v>0</v>
      </c>
      <c r="Q52" s="213">
        <f t="shared" si="86"/>
        <v>0</v>
      </c>
      <c r="R52" s="213">
        <f t="shared" si="86"/>
        <v>0</v>
      </c>
      <c r="S52" s="213">
        <f t="shared" si="86"/>
        <v>0</v>
      </c>
      <c r="T52" s="213">
        <f t="shared" si="86"/>
        <v>0</v>
      </c>
      <c r="U52" s="213">
        <f t="shared" si="86"/>
        <v>0</v>
      </c>
      <c r="V52" s="213">
        <f t="shared" si="86"/>
        <v>0</v>
      </c>
      <c r="W52" s="213">
        <f t="shared" ref="W52:AH52" si="87">(+$C18/12*W18)*(1+$G52)</f>
        <v>0</v>
      </c>
      <c r="X52" s="213">
        <f t="shared" si="87"/>
        <v>0</v>
      </c>
      <c r="Y52" s="213">
        <f t="shared" si="87"/>
        <v>0</v>
      </c>
      <c r="Z52" s="213">
        <f t="shared" si="87"/>
        <v>0</v>
      </c>
      <c r="AA52" s="213">
        <f t="shared" si="87"/>
        <v>0</v>
      </c>
      <c r="AB52" s="213">
        <f t="shared" si="87"/>
        <v>0</v>
      </c>
      <c r="AC52" s="213">
        <f t="shared" si="87"/>
        <v>0</v>
      </c>
      <c r="AD52" s="213">
        <f t="shared" si="87"/>
        <v>0</v>
      </c>
      <c r="AE52" s="213">
        <f t="shared" si="87"/>
        <v>0</v>
      </c>
      <c r="AF52" s="213">
        <f t="shared" si="87"/>
        <v>0</v>
      </c>
      <c r="AG52" s="213">
        <f t="shared" si="87"/>
        <v>0</v>
      </c>
      <c r="AH52" s="213">
        <f t="shared" si="87"/>
        <v>0</v>
      </c>
      <c r="AI52" s="213">
        <f t="shared" ref="AI52:AT52" si="88">(+$C18/12*AI18)*(1+$G52+$H52)</f>
        <v>0</v>
      </c>
      <c r="AJ52" s="213">
        <f t="shared" si="88"/>
        <v>0</v>
      </c>
      <c r="AK52" s="213">
        <f t="shared" si="88"/>
        <v>0</v>
      </c>
      <c r="AL52" s="213">
        <f t="shared" si="88"/>
        <v>0</v>
      </c>
      <c r="AM52" s="213">
        <f t="shared" si="88"/>
        <v>0</v>
      </c>
      <c r="AN52" s="213">
        <f t="shared" si="88"/>
        <v>0</v>
      </c>
      <c r="AO52" s="213">
        <f t="shared" si="88"/>
        <v>0</v>
      </c>
      <c r="AP52" s="213">
        <f t="shared" si="88"/>
        <v>0</v>
      </c>
      <c r="AQ52" s="213">
        <f t="shared" si="88"/>
        <v>0</v>
      </c>
      <c r="AR52" s="213">
        <f t="shared" si="88"/>
        <v>0</v>
      </c>
      <c r="AS52" s="213">
        <f t="shared" si="88"/>
        <v>0</v>
      </c>
      <c r="AT52" s="213">
        <f t="shared" si="88"/>
        <v>0</v>
      </c>
    </row>
    <row r="53" spans="1:46" hidden="1" outlineLevel="2">
      <c r="A53" s="367">
        <f t="shared" si="65"/>
        <v>0</v>
      </c>
      <c r="B53" s="367"/>
      <c r="C53" s="368">
        <f t="shared" si="66"/>
        <v>0</v>
      </c>
      <c r="D53" s="971"/>
      <c r="E53" s="972"/>
      <c r="F53" s="972"/>
      <c r="G53" s="30">
        <v>0.03</v>
      </c>
      <c r="H53" s="30">
        <v>0.03</v>
      </c>
      <c r="I53" s="213">
        <f t="shared" si="55"/>
        <v>0</v>
      </c>
      <c r="J53" s="398">
        <f t="shared" si="67"/>
        <v>0</v>
      </c>
      <c r="K53" s="213">
        <f t="shared" ref="K53:V53" si="89">+$C19/12*K19</f>
        <v>0</v>
      </c>
      <c r="L53" s="213">
        <f t="shared" si="89"/>
        <v>0</v>
      </c>
      <c r="M53" s="213">
        <f t="shared" si="89"/>
        <v>0</v>
      </c>
      <c r="N53" s="213">
        <f t="shared" si="89"/>
        <v>0</v>
      </c>
      <c r="O53" s="213">
        <f t="shared" si="89"/>
        <v>0</v>
      </c>
      <c r="P53" s="213">
        <f t="shared" si="89"/>
        <v>0</v>
      </c>
      <c r="Q53" s="213">
        <f t="shared" si="89"/>
        <v>0</v>
      </c>
      <c r="R53" s="213">
        <f t="shared" si="89"/>
        <v>0</v>
      </c>
      <c r="S53" s="213">
        <f t="shared" si="89"/>
        <v>0</v>
      </c>
      <c r="T53" s="213">
        <f t="shared" si="89"/>
        <v>0</v>
      </c>
      <c r="U53" s="213">
        <f t="shared" si="89"/>
        <v>0</v>
      </c>
      <c r="V53" s="213">
        <f t="shared" si="89"/>
        <v>0</v>
      </c>
      <c r="W53" s="213">
        <f t="shared" ref="W53:AH53" si="90">(+$C19/12*W19)*(1+$G53)</f>
        <v>0</v>
      </c>
      <c r="X53" s="213">
        <f t="shared" si="90"/>
        <v>0</v>
      </c>
      <c r="Y53" s="213">
        <f t="shared" si="90"/>
        <v>0</v>
      </c>
      <c r="Z53" s="213">
        <f t="shared" si="90"/>
        <v>0</v>
      </c>
      <c r="AA53" s="213">
        <f t="shared" si="90"/>
        <v>0</v>
      </c>
      <c r="AB53" s="213">
        <f t="shared" si="90"/>
        <v>0</v>
      </c>
      <c r="AC53" s="213">
        <f t="shared" si="90"/>
        <v>0</v>
      </c>
      <c r="AD53" s="213">
        <f t="shared" si="90"/>
        <v>0</v>
      </c>
      <c r="AE53" s="213">
        <f t="shared" si="90"/>
        <v>0</v>
      </c>
      <c r="AF53" s="213">
        <f t="shared" si="90"/>
        <v>0</v>
      </c>
      <c r="AG53" s="213">
        <f t="shared" si="90"/>
        <v>0</v>
      </c>
      <c r="AH53" s="213">
        <f t="shared" si="90"/>
        <v>0</v>
      </c>
      <c r="AI53" s="213">
        <f t="shared" ref="AI53:AT53" si="91">(+$C19/12*AI19)*(1+$G53+$H53)</f>
        <v>0</v>
      </c>
      <c r="AJ53" s="213">
        <f t="shared" si="91"/>
        <v>0</v>
      </c>
      <c r="AK53" s="213">
        <f t="shared" si="91"/>
        <v>0</v>
      </c>
      <c r="AL53" s="213">
        <f t="shared" si="91"/>
        <v>0</v>
      </c>
      <c r="AM53" s="213">
        <f t="shared" si="91"/>
        <v>0</v>
      </c>
      <c r="AN53" s="213">
        <f t="shared" si="91"/>
        <v>0</v>
      </c>
      <c r="AO53" s="213">
        <f t="shared" si="91"/>
        <v>0</v>
      </c>
      <c r="AP53" s="213">
        <f t="shared" si="91"/>
        <v>0</v>
      </c>
      <c r="AQ53" s="213">
        <f t="shared" si="91"/>
        <v>0</v>
      </c>
      <c r="AR53" s="213">
        <f t="shared" si="91"/>
        <v>0</v>
      </c>
      <c r="AS53" s="213">
        <f t="shared" si="91"/>
        <v>0</v>
      </c>
      <c r="AT53" s="213">
        <f t="shared" si="91"/>
        <v>0</v>
      </c>
    </row>
    <row r="54" spans="1:46" hidden="1" outlineLevel="2">
      <c r="A54" s="367">
        <f t="shared" si="65"/>
        <v>0</v>
      </c>
      <c r="B54" s="367"/>
      <c r="C54" s="368">
        <f t="shared" si="66"/>
        <v>0</v>
      </c>
      <c r="D54" s="971"/>
      <c r="E54" s="972"/>
      <c r="F54" s="972"/>
      <c r="G54" s="30">
        <v>0.03</v>
      </c>
      <c r="H54" s="30">
        <v>0.03</v>
      </c>
      <c r="I54" s="213">
        <f t="shared" si="55"/>
        <v>0</v>
      </c>
      <c r="J54" s="398">
        <f t="shared" si="67"/>
        <v>0</v>
      </c>
      <c r="K54" s="213">
        <f t="shared" ref="K54:V54" si="92">+$C20/12*K20</f>
        <v>0</v>
      </c>
      <c r="L54" s="213">
        <f t="shared" si="92"/>
        <v>0</v>
      </c>
      <c r="M54" s="213">
        <f t="shared" si="92"/>
        <v>0</v>
      </c>
      <c r="N54" s="213">
        <f t="shared" si="92"/>
        <v>0</v>
      </c>
      <c r="O54" s="213">
        <f t="shared" si="92"/>
        <v>0</v>
      </c>
      <c r="P54" s="213">
        <f t="shared" si="92"/>
        <v>0</v>
      </c>
      <c r="Q54" s="213">
        <f t="shared" si="92"/>
        <v>0</v>
      </c>
      <c r="R54" s="213">
        <f t="shared" si="92"/>
        <v>0</v>
      </c>
      <c r="S54" s="213">
        <f t="shared" si="92"/>
        <v>0</v>
      </c>
      <c r="T54" s="213">
        <f t="shared" si="92"/>
        <v>0</v>
      </c>
      <c r="U54" s="213">
        <f t="shared" si="92"/>
        <v>0</v>
      </c>
      <c r="V54" s="213">
        <f t="shared" si="92"/>
        <v>0</v>
      </c>
      <c r="W54" s="213">
        <f t="shared" ref="W54:AH54" si="93">(+$C20/12*W20)*(1+$G54)</f>
        <v>0</v>
      </c>
      <c r="X54" s="213">
        <f t="shared" si="93"/>
        <v>0</v>
      </c>
      <c r="Y54" s="213">
        <f t="shared" si="93"/>
        <v>0</v>
      </c>
      <c r="Z54" s="213">
        <f t="shared" si="93"/>
        <v>0</v>
      </c>
      <c r="AA54" s="213">
        <f t="shared" si="93"/>
        <v>0</v>
      </c>
      <c r="AB54" s="213">
        <f t="shared" si="93"/>
        <v>0</v>
      </c>
      <c r="AC54" s="213">
        <f t="shared" si="93"/>
        <v>0</v>
      </c>
      <c r="AD54" s="213">
        <f t="shared" si="93"/>
        <v>0</v>
      </c>
      <c r="AE54" s="213">
        <f t="shared" si="93"/>
        <v>0</v>
      </c>
      <c r="AF54" s="213">
        <f t="shared" si="93"/>
        <v>0</v>
      </c>
      <c r="AG54" s="213">
        <f t="shared" si="93"/>
        <v>0</v>
      </c>
      <c r="AH54" s="213">
        <f t="shared" si="93"/>
        <v>0</v>
      </c>
      <c r="AI54" s="213">
        <f t="shared" ref="AI54:AT54" si="94">(+$C20/12*AI20)*(1+$G54+$H54)</f>
        <v>0</v>
      </c>
      <c r="AJ54" s="213">
        <f t="shared" si="94"/>
        <v>0</v>
      </c>
      <c r="AK54" s="213">
        <f t="shared" si="94"/>
        <v>0</v>
      </c>
      <c r="AL54" s="213">
        <f t="shared" si="94"/>
        <v>0</v>
      </c>
      <c r="AM54" s="213">
        <f t="shared" si="94"/>
        <v>0</v>
      </c>
      <c r="AN54" s="213">
        <f t="shared" si="94"/>
        <v>0</v>
      </c>
      <c r="AO54" s="213">
        <f t="shared" si="94"/>
        <v>0</v>
      </c>
      <c r="AP54" s="213">
        <f t="shared" si="94"/>
        <v>0</v>
      </c>
      <c r="AQ54" s="213">
        <f t="shared" si="94"/>
        <v>0</v>
      </c>
      <c r="AR54" s="213">
        <f t="shared" si="94"/>
        <v>0</v>
      </c>
      <c r="AS54" s="213">
        <f t="shared" si="94"/>
        <v>0</v>
      </c>
      <c r="AT54" s="213">
        <f t="shared" si="94"/>
        <v>0</v>
      </c>
    </row>
    <row r="55" spans="1:46" hidden="1" outlineLevel="2">
      <c r="A55" s="367">
        <f t="shared" si="65"/>
        <v>0</v>
      </c>
      <c r="B55" s="367"/>
      <c r="C55" s="368">
        <f t="shared" si="66"/>
        <v>0</v>
      </c>
      <c r="D55" s="971"/>
      <c r="E55" s="972"/>
      <c r="F55" s="972"/>
      <c r="G55" s="30">
        <v>0.03</v>
      </c>
      <c r="H55" s="30">
        <v>0.03</v>
      </c>
      <c r="I55" s="213">
        <f t="shared" si="55"/>
        <v>0</v>
      </c>
      <c r="J55" s="398">
        <f t="shared" si="67"/>
        <v>0</v>
      </c>
      <c r="K55" s="213">
        <f t="shared" ref="K55:V55" si="95">+$C21/12*K21</f>
        <v>0</v>
      </c>
      <c r="L55" s="213">
        <f t="shared" si="95"/>
        <v>0</v>
      </c>
      <c r="M55" s="213">
        <f t="shared" si="95"/>
        <v>0</v>
      </c>
      <c r="N55" s="213">
        <f t="shared" si="95"/>
        <v>0</v>
      </c>
      <c r="O55" s="213">
        <f t="shared" si="95"/>
        <v>0</v>
      </c>
      <c r="P55" s="213">
        <f t="shared" si="95"/>
        <v>0</v>
      </c>
      <c r="Q55" s="213">
        <f t="shared" si="95"/>
        <v>0</v>
      </c>
      <c r="R55" s="213">
        <f t="shared" si="95"/>
        <v>0</v>
      </c>
      <c r="S55" s="213">
        <f t="shared" si="95"/>
        <v>0</v>
      </c>
      <c r="T55" s="213">
        <f t="shared" si="95"/>
        <v>0</v>
      </c>
      <c r="U55" s="213">
        <f t="shared" si="95"/>
        <v>0</v>
      </c>
      <c r="V55" s="213">
        <f t="shared" si="95"/>
        <v>0</v>
      </c>
      <c r="W55" s="213">
        <f t="shared" ref="W55:AH55" si="96">(+$C21/12*W21)*(1+$G55)</f>
        <v>0</v>
      </c>
      <c r="X55" s="213">
        <f t="shared" si="96"/>
        <v>0</v>
      </c>
      <c r="Y55" s="213">
        <f t="shared" si="96"/>
        <v>0</v>
      </c>
      <c r="Z55" s="213">
        <f t="shared" si="96"/>
        <v>0</v>
      </c>
      <c r="AA55" s="213">
        <f t="shared" si="96"/>
        <v>0</v>
      </c>
      <c r="AB55" s="213">
        <f t="shared" si="96"/>
        <v>0</v>
      </c>
      <c r="AC55" s="213">
        <f t="shared" si="96"/>
        <v>0</v>
      </c>
      <c r="AD55" s="213">
        <f t="shared" si="96"/>
        <v>0</v>
      </c>
      <c r="AE55" s="213">
        <f t="shared" si="96"/>
        <v>0</v>
      </c>
      <c r="AF55" s="213">
        <f t="shared" si="96"/>
        <v>0</v>
      </c>
      <c r="AG55" s="213">
        <f t="shared" si="96"/>
        <v>0</v>
      </c>
      <c r="AH55" s="213">
        <f t="shared" si="96"/>
        <v>0</v>
      </c>
      <c r="AI55" s="213">
        <f t="shared" ref="AI55:AT55" si="97">(+$C21/12*AI21)*(1+$G55+$H55)</f>
        <v>0</v>
      </c>
      <c r="AJ55" s="213">
        <f t="shared" si="97"/>
        <v>0</v>
      </c>
      <c r="AK55" s="213">
        <f t="shared" si="97"/>
        <v>0</v>
      </c>
      <c r="AL55" s="213">
        <f t="shared" si="97"/>
        <v>0</v>
      </c>
      <c r="AM55" s="213">
        <f t="shared" si="97"/>
        <v>0</v>
      </c>
      <c r="AN55" s="213">
        <f t="shared" si="97"/>
        <v>0</v>
      </c>
      <c r="AO55" s="213">
        <f t="shared" si="97"/>
        <v>0</v>
      </c>
      <c r="AP55" s="213">
        <f t="shared" si="97"/>
        <v>0</v>
      </c>
      <c r="AQ55" s="213">
        <f t="shared" si="97"/>
        <v>0</v>
      </c>
      <c r="AR55" s="213">
        <f t="shared" si="97"/>
        <v>0</v>
      </c>
      <c r="AS55" s="213">
        <f t="shared" si="97"/>
        <v>0</v>
      </c>
      <c r="AT55" s="213">
        <f t="shared" si="97"/>
        <v>0</v>
      </c>
    </row>
    <row r="56" spans="1:46" hidden="1" outlineLevel="2">
      <c r="A56" s="367">
        <f t="shared" si="65"/>
        <v>0</v>
      </c>
      <c r="B56" s="367"/>
      <c r="C56" s="368">
        <f t="shared" si="66"/>
        <v>0</v>
      </c>
      <c r="D56" s="971"/>
      <c r="E56" s="972"/>
      <c r="F56" s="972"/>
      <c r="G56" s="30">
        <v>0.03</v>
      </c>
      <c r="H56" s="30">
        <v>0.03</v>
      </c>
      <c r="I56" s="213">
        <f t="shared" si="55"/>
        <v>0</v>
      </c>
      <c r="J56" s="398">
        <f t="shared" si="67"/>
        <v>0</v>
      </c>
      <c r="K56" s="213">
        <f t="shared" ref="K56:V56" si="98">+$C22/12*K22</f>
        <v>0</v>
      </c>
      <c r="L56" s="213">
        <f t="shared" si="98"/>
        <v>0</v>
      </c>
      <c r="M56" s="213">
        <f t="shared" si="98"/>
        <v>0</v>
      </c>
      <c r="N56" s="213">
        <f t="shared" si="98"/>
        <v>0</v>
      </c>
      <c r="O56" s="213">
        <f t="shared" si="98"/>
        <v>0</v>
      </c>
      <c r="P56" s="213">
        <f t="shared" si="98"/>
        <v>0</v>
      </c>
      <c r="Q56" s="213">
        <f t="shared" si="98"/>
        <v>0</v>
      </c>
      <c r="R56" s="213">
        <f t="shared" si="98"/>
        <v>0</v>
      </c>
      <c r="S56" s="213">
        <f t="shared" si="98"/>
        <v>0</v>
      </c>
      <c r="T56" s="213">
        <f t="shared" si="98"/>
        <v>0</v>
      </c>
      <c r="U56" s="213">
        <f t="shared" si="98"/>
        <v>0</v>
      </c>
      <c r="V56" s="213">
        <f t="shared" si="98"/>
        <v>0</v>
      </c>
      <c r="W56" s="213">
        <f t="shared" ref="W56:AH56" si="99">(+$C22/12*W22)*(1+$G56)</f>
        <v>0</v>
      </c>
      <c r="X56" s="213">
        <f t="shared" si="99"/>
        <v>0</v>
      </c>
      <c r="Y56" s="213">
        <f t="shared" si="99"/>
        <v>0</v>
      </c>
      <c r="Z56" s="213">
        <f t="shared" si="99"/>
        <v>0</v>
      </c>
      <c r="AA56" s="213">
        <f t="shared" si="99"/>
        <v>0</v>
      </c>
      <c r="AB56" s="213">
        <f t="shared" si="99"/>
        <v>0</v>
      </c>
      <c r="AC56" s="213">
        <f t="shared" si="99"/>
        <v>0</v>
      </c>
      <c r="AD56" s="213">
        <f t="shared" si="99"/>
        <v>0</v>
      </c>
      <c r="AE56" s="213">
        <f t="shared" si="99"/>
        <v>0</v>
      </c>
      <c r="AF56" s="213">
        <f t="shared" si="99"/>
        <v>0</v>
      </c>
      <c r="AG56" s="213">
        <f t="shared" si="99"/>
        <v>0</v>
      </c>
      <c r="AH56" s="213">
        <f t="shared" si="99"/>
        <v>0</v>
      </c>
      <c r="AI56" s="213">
        <f t="shared" ref="AI56:AT56" si="100">(+$C22/12*AI22)*(1+$G56+$H56)</f>
        <v>0</v>
      </c>
      <c r="AJ56" s="213">
        <f t="shared" si="100"/>
        <v>0</v>
      </c>
      <c r="AK56" s="213">
        <f t="shared" si="100"/>
        <v>0</v>
      </c>
      <c r="AL56" s="213">
        <f t="shared" si="100"/>
        <v>0</v>
      </c>
      <c r="AM56" s="213">
        <f t="shared" si="100"/>
        <v>0</v>
      </c>
      <c r="AN56" s="213">
        <f t="shared" si="100"/>
        <v>0</v>
      </c>
      <c r="AO56" s="213">
        <f t="shared" si="100"/>
        <v>0</v>
      </c>
      <c r="AP56" s="213">
        <f t="shared" si="100"/>
        <v>0</v>
      </c>
      <c r="AQ56" s="213">
        <f t="shared" si="100"/>
        <v>0</v>
      </c>
      <c r="AR56" s="213">
        <f t="shared" si="100"/>
        <v>0</v>
      </c>
      <c r="AS56" s="213">
        <f t="shared" si="100"/>
        <v>0</v>
      </c>
      <c r="AT56" s="213">
        <f t="shared" si="100"/>
        <v>0</v>
      </c>
    </row>
    <row r="57" spans="1:46" hidden="1" outlineLevel="2">
      <c r="A57" s="367">
        <f t="shared" si="65"/>
        <v>0</v>
      </c>
      <c r="B57" s="367"/>
      <c r="C57" s="368">
        <f t="shared" si="66"/>
        <v>0</v>
      </c>
      <c r="D57" s="971"/>
      <c r="E57" s="972"/>
      <c r="F57" s="972"/>
      <c r="G57" s="30">
        <v>0.03</v>
      </c>
      <c r="H57" s="30">
        <v>0.03</v>
      </c>
      <c r="I57" s="213">
        <f t="shared" si="55"/>
        <v>0</v>
      </c>
      <c r="J57" s="398">
        <f t="shared" si="67"/>
        <v>0</v>
      </c>
      <c r="K57" s="213">
        <f t="shared" ref="K57:V57" si="101">+$C23/12*K23</f>
        <v>0</v>
      </c>
      <c r="L57" s="213">
        <f t="shared" si="101"/>
        <v>0</v>
      </c>
      <c r="M57" s="213">
        <f t="shared" si="101"/>
        <v>0</v>
      </c>
      <c r="N57" s="213">
        <f t="shared" si="101"/>
        <v>0</v>
      </c>
      <c r="O57" s="213">
        <f t="shared" si="101"/>
        <v>0</v>
      </c>
      <c r="P57" s="213">
        <f t="shared" si="101"/>
        <v>0</v>
      </c>
      <c r="Q57" s="213">
        <f t="shared" si="101"/>
        <v>0</v>
      </c>
      <c r="R57" s="213">
        <f t="shared" si="101"/>
        <v>0</v>
      </c>
      <c r="S57" s="213">
        <f t="shared" si="101"/>
        <v>0</v>
      </c>
      <c r="T57" s="213">
        <f t="shared" si="101"/>
        <v>0</v>
      </c>
      <c r="U57" s="213">
        <f t="shared" si="101"/>
        <v>0</v>
      </c>
      <c r="V57" s="213">
        <f t="shared" si="101"/>
        <v>0</v>
      </c>
      <c r="W57" s="213">
        <f t="shared" ref="W57:AH57" si="102">(+$C23/12*W23)*(1+$G57)</f>
        <v>0</v>
      </c>
      <c r="X57" s="213">
        <f t="shared" si="102"/>
        <v>0</v>
      </c>
      <c r="Y57" s="213">
        <f t="shared" si="102"/>
        <v>0</v>
      </c>
      <c r="Z57" s="213">
        <f t="shared" si="102"/>
        <v>0</v>
      </c>
      <c r="AA57" s="213">
        <f t="shared" si="102"/>
        <v>0</v>
      </c>
      <c r="AB57" s="213">
        <f t="shared" si="102"/>
        <v>0</v>
      </c>
      <c r="AC57" s="213">
        <f t="shared" si="102"/>
        <v>0</v>
      </c>
      <c r="AD57" s="213">
        <f t="shared" si="102"/>
        <v>0</v>
      </c>
      <c r="AE57" s="213">
        <f t="shared" si="102"/>
        <v>0</v>
      </c>
      <c r="AF57" s="213">
        <f t="shared" si="102"/>
        <v>0</v>
      </c>
      <c r="AG57" s="213">
        <f t="shared" si="102"/>
        <v>0</v>
      </c>
      <c r="AH57" s="213">
        <f t="shared" si="102"/>
        <v>0</v>
      </c>
      <c r="AI57" s="213">
        <f t="shared" ref="AI57:AT57" si="103">(+$C23/12*AI23)*(1+$G57+$H57)</f>
        <v>0</v>
      </c>
      <c r="AJ57" s="213">
        <f t="shared" si="103"/>
        <v>0</v>
      </c>
      <c r="AK57" s="213">
        <f t="shared" si="103"/>
        <v>0</v>
      </c>
      <c r="AL57" s="213">
        <f t="shared" si="103"/>
        <v>0</v>
      </c>
      <c r="AM57" s="213">
        <f t="shared" si="103"/>
        <v>0</v>
      </c>
      <c r="AN57" s="213">
        <f t="shared" si="103"/>
        <v>0</v>
      </c>
      <c r="AO57" s="213">
        <f t="shared" si="103"/>
        <v>0</v>
      </c>
      <c r="AP57" s="213">
        <f t="shared" si="103"/>
        <v>0</v>
      </c>
      <c r="AQ57" s="213">
        <f t="shared" si="103"/>
        <v>0</v>
      </c>
      <c r="AR57" s="213">
        <f t="shared" si="103"/>
        <v>0</v>
      </c>
      <c r="AS57" s="213">
        <f t="shared" si="103"/>
        <v>0</v>
      </c>
      <c r="AT57" s="213">
        <f t="shared" si="103"/>
        <v>0</v>
      </c>
    </row>
    <row r="58" spans="1:46" hidden="1" outlineLevel="2">
      <c r="A58" s="367">
        <f t="shared" si="65"/>
        <v>0</v>
      </c>
      <c r="B58" s="367"/>
      <c r="C58" s="368">
        <f t="shared" si="66"/>
        <v>0</v>
      </c>
      <c r="D58" s="971"/>
      <c r="E58" s="972"/>
      <c r="F58" s="972"/>
      <c r="G58" s="30">
        <v>0.03</v>
      </c>
      <c r="H58" s="30">
        <v>0.03</v>
      </c>
      <c r="I58" s="213">
        <f t="shared" si="55"/>
        <v>0</v>
      </c>
      <c r="J58" s="398">
        <f t="shared" si="67"/>
        <v>0</v>
      </c>
      <c r="K58" s="213">
        <f t="shared" ref="K58:V58" si="104">+$C24/12*K24</f>
        <v>0</v>
      </c>
      <c r="L58" s="213">
        <f t="shared" si="104"/>
        <v>0</v>
      </c>
      <c r="M58" s="213">
        <f t="shared" si="104"/>
        <v>0</v>
      </c>
      <c r="N58" s="213">
        <f t="shared" si="104"/>
        <v>0</v>
      </c>
      <c r="O58" s="213">
        <f t="shared" si="104"/>
        <v>0</v>
      </c>
      <c r="P58" s="213">
        <f t="shared" si="104"/>
        <v>0</v>
      </c>
      <c r="Q58" s="213">
        <f t="shared" si="104"/>
        <v>0</v>
      </c>
      <c r="R58" s="213">
        <f t="shared" si="104"/>
        <v>0</v>
      </c>
      <c r="S58" s="213">
        <f t="shared" si="104"/>
        <v>0</v>
      </c>
      <c r="T58" s="213">
        <f t="shared" si="104"/>
        <v>0</v>
      </c>
      <c r="U58" s="213">
        <f t="shared" si="104"/>
        <v>0</v>
      </c>
      <c r="V58" s="213">
        <f t="shared" si="104"/>
        <v>0</v>
      </c>
      <c r="W58" s="213">
        <f t="shared" ref="W58:AH58" si="105">(+$C24/12*W24)*(1+$G58)</f>
        <v>0</v>
      </c>
      <c r="X58" s="213">
        <f t="shared" si="105"/>
        <v>0</v>
      </c>
      <c r="Y58" s="213">
        <f t="shared" si="105"/>
        <v>0</v>
      </c>
      <c r="Z58" s="213">
        <f t="shared" si="105"/>
        <v>0</v>
      </c>
      <c r="AA58" s="213">
        <f t="shared" si="105"/>
        <v>0</v>
      </c>
      <c r="AB58" s="213">
        <f t="shared" si="105"/>
        <v>0</v>
      </c>
      <c r="AC58" s="213">
        <f t="shared" si="105"/>
        <v>0</v>
      </c>
      <c r="AD58" s="213">
        <f t="shared" si="105"/>
        <v>0</v>
      </c>
      <c r="AE58" s="213">
        <f t="shared" si="105"/>
        <v>0</v>
      </c>
      <c r="AF58" s="213">
        <f t="shared" si="105"/>
        <v>0</v>
      </c>
      <c r="AG58" s="213">
        <f t="shared" si="105"/>
        <v>0</v>
      </c>
      <c r="AH58" s="213">
        <f t="shared" si="105"/>
        <v>0</v>
      </c>
      <c r="AI58" s="213">
        <f t="shared" ref="AI58:AT58" si="106">(+$C24/12*AI24)*(1+$G58+$H58)</f>
        <v>0</v>
      </c>
      <c r="AJ58" s="213">
        <f t="shared" si="106"/>
        <v>0</v>
      </c>
      <c r="AK58" s="213">
        <f t="shared" si="106"/>
        <v>0</v>
      </c>
      <c r="AL58" s="213">
        <f t="shared" si="106"/>
        <v>0</v>
      </c>
      <c r="AM58" s="213">
        <f t="shared" si="106"/>
        <v>0</v>
      </c>
      <c r="AN58" s="213">
        <f t="shared" si="106"/>
        <v>0</v>
      </c>
      <c r="AO58" s="213">
        <f t="shared" si="106"/>
        <v>0</v>
      </c>
      <c r="AP58" s="213">
        <f t="shared" si="106"/>
        <v>0</v>
      </c>
      <c r="AQ58" s="213">
        <f t="shared" si="106"/>
        <v>0</v>
      </c>
      <c r="AR58" s="213">
        <f t="shared" si="106"/>
        <v>0</v>
      </c>
      <c r="AS58" s="213">
        <f t="shared" si="106"/>
        <v>0</v>
      </c>
      <c r="AT58" s="213">
        <f t="shared" si="106"/>
        <v>0</v>
      </c>
    </row>
    <row r="59" spans="1:46" hidden="1" outlineLevel="2">
      <c r="A59" s="367">
        <f t="shared" si="65"/>
        <v>0</v>
      </c>
      <c r="B59" s="367"/>
      <c r="C59" s="368">
        <f t="shared" si="66"/>
        <v>0</v>
      </c>
      <c r="D59" s="971"/>
      <c r="E59" s="972"/>
      <c r="F59" s="972"/>
      <c r="G59" s="30">
        <v>0.03</v>
      </c>
      <c r="H59" s="30">
        <v>0.03</v>
      </c>
      <c r="I59" s="213">
        <f t="shared" si="55"/>
        <v>0</v>
      </c>
      <c r="J59" s="398">
        <f t="shared" si="67"/>
        <v>0</v>
      </c>
      <c r="K59" s="213">
        <f t="shared" ref="K59:V59" si="107">+$C25/12*K25</f>
        <v>0</v>
      </c>
      <c r="L59" s="213">
        <f t="shared" si="107"/>
        <v>0</v>
      </c>
      <c r="M59" s="213">
        <f t="shared" si="107"/>
        <v>0</v>
      </c>
      <c r="N59" s="213">
        <f t="shared" si="107"/>
        <v>0</v>
      </c>
      <c r="O59" s="213">
        <f t="shared" si="107"/>
        <v>0</v>
      </c>
      <c r="P59" s="213">
        <f t="shared" si="107"/>
        <v>0</v>
      </c>
      <c r="Q59" s="213">
        <f t="shared" si="107"/>
        <v>0</v>
      </c>
      <c r="R59" s="213">
        <f t="shared" si="107"/>
        <v>0</v>
      </c>
      <c r="S59" s="213">
        <f t="shared" si="107"/>
        <v>0</v>
      </c>
      <c r="T59" s="213">
        <f t="shared" si="107"/>
        <v>0</v>
      </c>
      <c r="U59" s="213">
        <f t="shared" si="107"/>
        <v>0</v>
      </c>
      <c r="V59" s="213">
        <f t="shared" si="107"/>
        <v>0</v>
      </c>
      <c r="W59" s="213">
        <f t="shared" ref="W59:AH59" si="108">(+$C25/12*W25)*(1+$G59)</f>
        <v>0</v>
      </c>
      <c r="X59" s="213">
        <f t="shared" si="108"/>
        <v>0</v>
      </c>
      <c r="Y59" s="213">
        <f t="shared" si="108"/>
        <v>0</v>
      </c>
      <c r="Z59" s="213">
        <f t="shared" si="108"/>
        <v>0</v>
      </c>
      <c r="AA59" s="213">
        <f t="shared" si="108"/>
        <v>0</v>
      </c>
      <c r="AB59" s="213">
        <f t="shared" si="108"/>
        <v>0</v>
      </c>
      <c r="AC59" s="213">
        <f t="shared" si="108"/>
        <v>0</v>
      </c>
      <c r="AD59" s="213">
        <f t="shared" si="108"/>
        <v>0</v>
      </c>
      <c r="AE59" s="213">
        <f t="shared" si="108"/>
        <v>0</v>
      </c>
      <c r="AF59" s="213">
        <f t="shared" si="108"/>
        <v>0</v>
      </c>
      <c r="AG59" s="213">
        <f t="shared" si="108"/>
        <v>0</v>
      </c>
      <c r="AH59" s="213">
        <f t="shared" si="108"/>
        <v>0</v>
      </c>
      <c r="AI59" s="213">
        <f t="shared" ref="AI59:AT59" si="109">(+$C25/12*AI25)*(1+$G59+$H59)</f>
        <v>0</v>
      </c>
      <c r="AJ59" s="213">
        <f t="shared" si="109"/>
        <v>0</v>
      </c>
      <c r="AK59" s="213">
        <f t="shared" si="109"/>
        <v>0</v>
      </c>
      <c r="AL59" s="213">
        <f t="shared" si="109"/>
        <v>0</v>
      </c>
      <c r="AM59" s="213">
        <f t="shared" si="109"/>
        <v>0</v>
      </c>
      <c r="AN59" s="213">
        <f t="shared" si="109"/>
        <v>0</v>
      </c>
      <c r="AO59" s="213">
        <f t="shared" si="109"/>
        <v>0</v>
      </c>
      <c r="AP59" s="213">
        <f t="shared" si="109"/>
        <v>0</v>
      </c>
      <c r="AQ59" s="213">
        <f t="shared" si="109"/>
        <v>0</v>
      </c>
      <c r="AR59" s="213">
        <f t="shared" si="109"/>
        <v>0</v>
      </c>
      <c r="AS59" s="213">
        <f t="shared" si="109"/>
        <v>0</v>
      </c>
      <c r="AT59" s="213">
        <f t="shared" si="109"/>
        <v>0</v>
      </c>
    </row>
    <row r="60" spans="1:46" hidden="1" outlineLevel="2">
      <c r="A60" s="367">
        <f t="shared" si="65"/>
        <v>0</v>
      </c>
      <c r="B60" s="367"/>
      <c r="C60" s="368">
        <f t="shared" si="66"/>
        <v>0</v>
      </c>
      <c r="D60" s="971"/>
      <c r="E60" s="972"/>
      <c r="F60" s="972"/>
      <c r="G60" s="30">
        <v>0.03</v>
      </c>
      <c r="H60" s="30">
        <v>0.03</v>
      </c>
      <c r="I60" s="213">
        <f t="shared" si="55"/>
        <v>0</v>
      </c>
      <c r="J60" s="398">
        <f t="shared" si="67"/>
        <v>0</v>
      </c>
      <c r="K60" s="213">
        <f t="shared" ref="K60:V60" si="110">+$C26/12*K26</f>
        <v>0</v>
      </c>
      <c r="L60" s="213">
        <f t="shared" si="110"/>
        <v>0</v>
      </c>
      <c r="M60" s="213">
        <f t="shared" si="110"/>
        <v>0</v>
      </c>
      <c r="N60" s="213">
        <f t="shared" si="110"/>
        <v>0</v>
      </c>
      <c r="O60" s="213">
        <f t="shared" si="110"/>
        <v>0</v>
      </c>
      <c r="P60" s="213">
        <f t="shared" si="110"/>
        <v>0</v>
      </c>
      <c r="Q60" s="213">
        <f t="shared" si="110"/>
        <v>0</v>
      </c>
      <c r="R60" s="213">
        <f t="shared" si="110"/>
        <v>0</v>
      </c>
      <c r="S60" s="213">
        <f t="shared" si="110"/>
        <v>0</v>
      </c>
      <c r="T60" s="213">
        <f t="shared" si="110"/>
        <v>0</v>
      </c>
      <c r="U60" s="213">
        <f t="shared" si="110"/>
        <v>0</v>
      </c>
      <c r="V60" s="213">
        <f t="shared" si="110"/>
        <v>0</v>
      </c>
      <c r="W60" s="213">
        <f t="shared" ref="W60:AH60" si="111">(+$C26/12*W26)*(1+$G60)</f>
        <v>0</v>
      </c>
      <c r="X60" s="213">
        <f t="shared" si="111"/>
        <v>0</v>
      </c>
      <c r="Y60" s="213">
        <f t="shared" si="111"/>
        <v>0</v>
      </c>
      <c r="Z60" s="213">
        <f t="shared" si="111"/>
        <v>0</v>
      </c>
      <c r="AA60" s="213">
        <f t="shared" si="111"/>
        <v>0</v>
      </c>
      <c r="AB60" s="213">
        <f t="shared" si="111"/>
        <v>0</v>
      </c>
      <c r="AC60" s="213">
        <f t="shared" si="111"/>
        <v>0</v>
      </c>
      <c r="AD60" s="213">
        <f t="shared" si="111"/>
        <v>0</v>
      </c>
      <c r="AE60" s="213">
        <f t="shared" si="111"/>
        <v>0</v>
      </c>
      <c r="AF60" s="213">
        <f t="shared" si="111"/>
        <v>0</v>
      </c>
      <c r="AG60" s="213">
        <f t="shared" si="111"/>
        <v>0</v>
      </c>
      <c r="AH60" s="213">
        <f t="shared" si="111"/>
        <v>0</v>
      </c>
      <c r="AI60" s="213">
        <f t="shared" ref="AI60:AT60" si="112">(+$C26/12*AI26)*(1+$G60+$H60)</f>
        <v>0</v>
      </c>
      <c r="AJ60" s="213">
        <f t="shared" si="112"/>
        <v>0</v>
      </c>
      <c r="AK60" s="213">
        <f t="shared" si="112"/>
        <v>0</v>
      </c>
      <c r="AL60" s="213">
        <f t="shared" si="112"/>
        <v>0</v>
      </c>
      <c r="AM60" s="213">
        <f t="shared" si="112"/>
        <v>0</v>
      </c>
      <c r="AN60" s="213">
        <f t="shared" si="112"/>
        <v>0</v>
      </c>
      <c r="AO60" s="213">
        <f t="shared" si="112"/>
        <v>0</v>
      </c>
      <c r="AP60" s="213">
        <f t="shared" si="112"/>
        <v>0</v>
      </c>
      <c r="AQ60" s="213">
        <f t="shared" si="112"/>
        <v>0</v>
      </c>
      <c r="AR60" s="213">
        <f t="shared" si="112"/>
        <v>0</v>
      </c>
      <c r="AS60" s="213">
        <f t="shared" si="112"/>
        <v>0</v>
      </c>
      <c r="AT60" s="213">
        <f t="shared" si="112"/>
        <v>0</v>
      </c>
    </row>
    <row r="61" spans="1:46" hidden="1" outlineLevel="2">
      <c r="A61" s="367">
        <f t="shared" si="65"/>
        <v>0</v>
      </c>
      <c r="B61" s="367"/>
      <c r="C61" s="368">
        <f t="shared" si="66"/>
        <v>0</v>
      </c>
      <c r="D61" s="971"/>
      <c r="E61" s="972"/>
      <c r="F61" s="972"/>
      <c r="G61" s="30">
        <v>0.03</v>
      </c>
      <c r="H61" s="30">
        <v>0.03</v>
      </c>
      <c r="I61" s="213">
        <f t="shared" si="55"/>
        <v>0</v>
      </c>
      <c r="J61" s="398">
        <f t="shared" si="67"/>
        <v>0</v>
      </c>
      <c r="K61" s="213">
        <f t="shared" ref="K61:V61" si="113">+$C27/12*K27</f>
        <v>0</v>
      </c>
      <c r="L61" s="213">
        <f t="shared" si="113"/>
        <v>0</v>
      </c>
      <c r="M61" s="213">
        <f t="shared" si="113"/>
        <v>0</v>
      </c>
      <c r="N61" s="213">
        <f t="shared" si="113"/>
        <v>0</v>
      </c>
      <c r="O61" s="213">
        <f t="shared" si="113"/>
        <v>0</v>
      </c>
      <c r="P61" s="213">
        <f t="shared" si="113"/>
        <v>0</v>
      </c>
      <c r="Q61" s="213">
        <f t="shared" si="113"/>
        <v>0</v>
      </c>
      <c r="R61" s="213">
        <f t="shared" si="113"/>
        <v>0</v>
      </c>
      <c r="S61" s="213">
        <f t="shared" si="113"/>
        <v>0</v>
      </c>
      <c r="T61" s="213">
        <f t="shared" si="113"/>
        <v>0</v>
      </c>
      <c r="U61" s="213">
        <f t="shared" si="113"/>
        <v>0</v>
      </c>
      <c r="V61" s="213">
        <f t="shared" si="113"/>
        <v>0</v>
      </c>
      <c r="W61" s="213">
        <f t="shared" ref="W61:AH61" si="114">(+$C27/12*W27)*(1+$G61)</f>
        <v>0</v>
      </c>
      <c r="X61" s="213">
        <f t="shared" si="114"/>
        <v>0</v>
      </c>
      <c r="Y61" s="213">
        <f t="shared" si="114"/>
        <v>0</v>
      </c>
      <c r="Z61" s="213">
        <f t="shared" si="114"/>
        <v>0</v>
      </c>
      <c r="AA61" s="213">
        <f t="shared" si="114"/>
        <v>0</v>
      </c>
      <c r="AB61" s="213">
        <f t="shared" si="114"/>
        <v>0</v>
      </c>
      <c r="AC61" s="213">
        <f t="shared" si="114"/>
        <v>0</v>
      </c>
      <c r="AD61" s="213">
        <f t="shared" si="114"/>
        <v>0</v>
      </c>
      <c r="AE61" s="213">
        <f t="shared" si="114"/>
        <v>0</v>
      </c>
      <c r="AF61" s="213">
        <f t="shared" si="114"/>
        <v>0</v>
      </c>
      <c r="AG61" s="213">
        <f t="shared" si="114"/>
        <v>0</v>
      </c>
      <c r="AH61" s="213">
        <f t="shared" si="114"/>
        <v>0</v>
      </c>
      <c r="AI61" s="213">
        <f t="shared" ref="AI61:AT61" si="115">(+$C27/12*AI27)*(1+$G61+$H61)</f>
        <v>0</v>
      </c>
      <c r="AJ61" s="213">
        <f t="shared" si="115"/>
        <v>0</v>
      </c>
      <c r="AK61" s="213">
        <f t="shared" si="115"/>
        <v>0</v>
      </c>
      <c r="AL61" s="213">
        <f t="shared" si="115"/>
        <v>0</v>
      </c>
      <c r="AM61" s="213">
        <f t="shared" si="115"/>
        <v>0</v>
      </c>
      <c r="AN61" s="213">
        <f t="shared" si="115"/>
        <v>0</v>
      </c>
      <c r="AO61" s="213">
        <f t="shared" si="115"/>
        <v>0</v>
      </c>
      <c r="AP61" s="213">
        <f t="shared" si="115"/>
        <v>0</v>
      </c>
      <c r="AQ61" s="213">
        <f t="shared" si="115"/>
        <v>0</v>
      </c>
      <c r="AR61" s="213">
        <f t="shared" si="115"/>
        <v>0</v>
      </c>
      <c r="AS61" s="213">
        <f t="shared" si="115"/>
        <v>0</v>
      </c>
      <c r="AT61" s="213">
        <f t="shared" si="115"/>
        <v>0</v>
      </c>
    </row>
    <row r="62" spans="1:46" hidden="1" outlineLevel="2">
      <c r="A62" s="367">
        <f t="shared" si="65"/>
        <v>0</v>
      </c>
      <c r="B62" s="367"/>
      <c r="C62" s="368">
        <f t="shared" si="66"/>
        <v>0</v>
      </c>
      <c r="D62" s="971"/>
      <c r="E62" s="972"/>
      <c r="F62" s="972"/>
      <c r="G62" s="30">
        <v>0.03</v>
      </c>
      <c r="H62" s="30">
        <v>0.03</v>
      </c>
      <c r="I62" s="213">
        <f t="shared" si="55"/>
        <v>0</v>
      </c>
      <c r="J62" s="398">
        <f t="shared" si="67"/>
        <v>0</v>
      </c>
      <c r="K62" s="213">
        <f t="shared" ref="K62:V62" si="116">+$C28/12*K28</f>
        <v>0</v>
      </c>
      <c r="L62" s="213">
        <f t="shared" si="116"/>
        <v>0</v>
      </c>
      <c r="M62" s="213">
        <f t="shared" si="116"/>
        <v>0</v>
      </c>
      <c r="N62" s="213">
        <f t="shared" si="116"/>
        <v>0</v>
      </c>
      <c r="O62" s="213">
        <f t="shared" si="116"/>
        <v>0</v>
      </c>
      <c r="P62" s="213">
        <f t="shared" si="116"/>
        <v>0</v>
      </c>
      <c r="Q62" s="213">
        <f t="shared" si="116"/>
        <v>0</v>
      </c>
      <c r="R62" s="213">
        <f t="shared" si="116"/>
        <v>0</v>
      </c>
      <c r="S62" s="213">
        <f t="shared" si="116"/>
        <v>0</v>
      </c>
      <c r="T62" s="213">
        <f t="shared" si="116"/>
        <v>0</v>
      </c>
      <c r="U62" s="213">
        <f t="shared" si="116"/>
        <v>0</v>
      </c>
      <c r="V62" s="213">
        <f t="shared" si="116"/>
        <v>0</v>
      </c>
      <c r="W62" s="213">
        <f t="shared" ref="W62:AH62" si="117">(+$C28/12*W28)*(1+$G62)</f>
        <v>0</v>
      </c>
      <c r="X62" s="213">
        <f t="shared" si="117"/>
        <v>0</v>
      </c>
      <c r="Y62" s="213">
        <f t="shared" si="117"/>
        <v>0</v>
      </c>
      <c r="Z62" s="213">
        <f t="shared" si="117"/>
        <v>0</v>
      </c>
      <c r="AA62" s="213">
        <f t="shared" si="117"/>
        <v>0</v>
      </c>
      <c r="AB62" s="213">
        <f t="shared" si="117"/>
        <v>0</v>
      </c>
      <c r="AC62" s="213">
        <f t="shared" si="117"/>
        <v>0</v>
      </c>
      <c r="AD62" s="213">
        <f t="shared" si="117"/>
        <v>0</v>
      </c>
      <c r="AE62" s="213">
        <f t="shared" si="117"/>
        <v>0</v>
      </c>
      <c r="AF62" s="213">
        <f t="shared" si="117"/>
        <v>0</v>
      </c>
      <c r="AG62" s="213">
        <f t="shared" si="117"/>
        <v>0</v>
      </c>
      <c r="AH62" s="213">
        <f t="shared" si="117"/>
        <v>0</v>
      </c>
      <c r="AI62" s="213">
        <f t="shared" ref="AI62:AT62" si="118">(+$C28/12*AI28)*(1+$G62+$H62)</f>
        <v>0</v>
      </c>
      <c r="AJ62" s="213">
        <f t="shared" si="118"/>
        <v>0</v>
      </c>
      <c r="AK62" s="213">
        <f t="shared" si="118"/>
        <v>0</v>
      </c>
      <c r="AL62" s="213">
        <f t="shared" si="118"/>
        <v>0</v>
      </c>
      <c r="AM62" s="213">
        <f t="shared" si="118"/>
        <v>0</v>
      </c>
      <c r="AN62" s="213">
        <f t="shared" si="118"/>
        <v>0</v>
      </c>
      <c r="AO62" s="213">
        <f t="shared" si="118"/>
        <v>0</v>
      </c>
      <c r="AP62" s="213">
        <f t="shared" si="118"/>
        <v>0</v>
      </c>
      <c r="AQ62" s="213">
        <f t="shared" si="118"/>
        <v>0</v>
      </c>
      <c r="AR62" s="213">
        <f t="shared" si="118"/>
        <v>0</v>
      </c>
      <c r="AS62" s="213">
        <f t="shared" si="118"/>
        <v>0</v>
      </c>
      <c r="AT62" s="213">
        <f t="shared" si="118"/>
        <v>0</v>
      </c>
    </row>
    <row r="63" spans="1:46" hidden="1" outlineLevel="2">
      <c r="A63" s="367">
        <f t="shared" si="65"/>
        <v>0</v>
      </c>
      <c r="B63" s="367"/>
      <c r="C63" s="368">
        <f t="shared" si="66"/>
        <v>0</v>
      </c>
      <c r="D63" s="971"/>
      <c r="E63" s="972"/>
      <c r="F63" s="972"/>
      <c r="G63" s="30">
        <v>0.03</v>
      </c>
      <c r="H63" s="30">
        <v>0.03</v>
      </c>
      <c r="I63" s="213">
        <f t="shared" si="55"/>
        <v>0</v>
      </c>
      <c r="J63" s="398">
        <f t="shared" si="67"/>
        <v>0</v>
      </c>
      <c r="K63" s="213">
        <f t="shared" ref="K63:V63" si="119">+$C29/12*K29</f>
        <v>0</v>
      </c>
      <c r="L63" s="213">
        <f t="shared" si="119"/>
        <v>0</v>
      </c>
      <c r="M63" s="213">
        <f t="shared" si="119"/>
        <v>0</v>
      </c>
      <c r="N63" s="213">
        <f t="shared" si="119"/>
        <v>0</v>
      </c>
      <c r="O63" s="213">
        <f t="shared" si="119"/>
        <v>0</v>
      </c>
      <c r="P63" s="213">
        <f t="shared" si="119"/>
        <v>0</v>
      </c>
      <c r="Q63" s="213">
        <f t="shared" si="119"/>
        <v>0</v>
      </c>
      <c r="R63" s="213">
        <f t="shared" si="119"/>
        <v>0</v>
      </c>
      <c r="S63" s="213">
        <f t="shared" si="119"/>
        <v>0</v>
      </c>
      <c r="T63" s="213">
        <f t="shared" si="119"/>
        <v>0</v>
      </c>
      <c r="U63" s="213">
        <f t="shared" si="119"/>
        <v>0</v>
      </c>
      <c r="V63" s="213">
        <f t="shared" si="119"/>
        <v>0</v>
      </c>
      <c r="W63" s="213">
        <f t="shared" ref="W63:AH63" si="120">(+$C29/12*W29)*(1+$G63)</f>
        <v>0</v>
      </c>
      <c r="X63" s="213">
        <f t="shared" si="120"/>
        <v>0</v>
      </c>
      <c r="Y63" s="213">
        <f t="shared" si="120"/>
        <v>0</v>
      </c>
      <c r="Z63" s="213">
        <f t="shared" si="120"/>
        <v>0</v>
      </c>
      <c r="AA63" s="213">
        <f t="shared" si="120"/>
        <v>0</v>
      </c>
      <c r="AB63" s="213">
        <f t="shared" si="120"/>
        <v>0</v>
      </c>
      <c r="AC63" s="213">
        <f t="shared" si="120"/>
        <v>0</v>
      </c>
      <c r="AD63" s="213">
        <f t="shared" si="120"/>
        <v>0</v>
      </c>
      <c r="AE63" s="213">
        <f t="shared" si="120"/>
        <v>0</v>
      </c>
      <c r="AF63" s="213">
        <f t="shared" si="120"/>
        <v>0</v>
      </c>
      <c r="AG63" s="213">
        <f t="shared" si="120"/>
        <v>0</v>
      </c>
      <c r="AH63" s="213">
        <f t="shared" si="120"/>
        <v>0</v>
      </c>
      <c r="AI63" s="213">
        <f t="shared" ref="AI63:AT63" si="121">(+$C29/12*AI29)*(1+$G63+$H63)</f>
        <v>0</v>
      </c>
      <c r="AJ63" s="213">
        <f t="shared" si="121"/>
        <v>0</v>
      </c>
      <c r="AK63" s="213">
        <f t="shared" si="121"/>
        <v>0</v>
      </c>
      <c r="AL63" s="213">
        <f t="shared" si="121"/>
        <v>0</v>
      </c>
      <c r="AM63" s="213">
        <f t="shared" si="121"/>
        <v>0</v>
      </c>
      <c r="AN63" s="213">
        <f t="shared" si="121"/>
        <v>0</v>
      </c>
      <c r="AO63" s="213">
        <f t="shared" si="121"/>
        <v>0</v>
      </c>
      <c r="AP63" s="213">
        <f t="shared" si="121"/>
        <v>0</v>
      </c>
      <c r="AQ63" s="213">
        <f t="shared" si="121"/>
        <v>0</v>
      </c>
      <c r="AR63" s="213">
        <f t="shared" si="121"/>
        <v>0</v>
      </c>
      <c r="AS63" s="213">
        <f t="shared" si="121"/>
        <v>0</v>
      </c>
      <c r="AT63" s="213">
        <f t="shared" si="121"/>
        <v>0</v>
      </c>
    </row>
    <row r="64" spans="1:46" hidden="1" outlineLevel="2">
      <c r="A64" s="367">
        <f t="shared" si="65"/>
        <v>0</v>
      </c>
      <c r="B64" s="367"/>
      <c r="C64" s="368">
        <f t="shared" si="66"/>
        <v>0</v>
      </c>
      <c r="D64" s="971"/>
      <c r="E64" s="972"/>
      <c r="F64" s="972"/>
      <c r="G64" s="30">
        <v>0.03</v>
      </c>
      <c r="H64" s="30">
        <v>0.03</v>
      </c>
      <c r="I64" s="213">
        <f t="shared" si="55"/>
        <v>0</v>
      </c>
      <c r="J64" s="398">
        <f t="shared" si="67"/>
        <v>0</v>
      </c>
      <c r="K64" s="213">
        <f t="shared" ref="K64:V64" si="122">+$C30/12*K30</f>
        <v>0</v>
      </c>
      <c r="L64" s="213">
        <f t="shared" si="122"/>
        <v>0</v>
      </c>
      <c r="M64" s="213">
        <f t="shared" si="122"/>
        <v>0</v>
      </c>
      <c r="N64" s="213">
        <f t="shared" si="122"/>
        <v>0</v>
      </c>
      <c r="O64" s="213">
        <f t="shared" si="122"/>
        <v>0</v>
      </c>
      <c r="P64" s="213">
        <f t="shared" si="122"/>
        <v>0</v>
      </c>
      <c r="Q64" s="213">
        <f t="shared" si="122"/>
        <v>0</v>
      </c>
      <c r="R64" s="213">
        <f t="shared" si="122"/>
        <v>0</v>
      </c>
      <c r="S64" s="213">
        <f t="shared" si="122"/>
        <v>0</v>
      </c>
      <c r="T64" s="213">
        <f t="shared" si="122"/>
        <v>0</v>
      </c>
      <c r="U64" s="213">
        <f t="shared" si="122"/>
        <v>0</v>
      </c>
      <c r="V64" s="213">
        <f t="shared" si="122"/>
        <v>0</v>
      </c>
      <c r="W64" s="213">
        <f t="shared" ref="W64:AH64" si="123">(+$C30/12*W30)*(1+$G64)</f>
        <v>0</v>
      </c>
      <c r="X64" s="213">
        <f t="shared" si="123"/>
        <v>0</v>
      </c>
      <c r="Y64" s="213">
        <f t="shared" si="123"/>
        <v>0</v>
      </c>
      <c r="Z64" s="213">
        <f t="shared" si="123"/>
        <v>0</v>
      </c>
      <c r="AA64" s="213">
        <f t="shared" si="123"/>
        <v>0</v>
      </c>
      <c r="AB64" s="213">
        <f t="shared" si="123"/>
        <v>0</v>
      </c>
      <c r="AC64" s="213">
        <f t="shared" si="123"/>
        <v>0</v>
      </c>
      <c r="AD64" s="213">
        <f t="shared" si="123"/>
        <v>0</v>
      </c>
      <c r="AE64" s="213">
        <f t="shared" si="123"/>
        <v>0</v>
      </c>
      <c r="AF64" s="213">
        <f t="shared" si="123"/>
        <v>0</v>
      </c>
      <c r="AG64" s="213">
        <f t="shared" si="123"/>
        <v>0</v>
      </c>
      <c r="AH64" s="213">
        <f t="shared" si="123"/>
        <v>0</v>
      </c>
      <c r="AI64" s="213">
        <f t="shared" ref="AI64:AT64" si="124">(+$C30/12*AI30)*(1+$G64+$H64)</f>
        <v>0</v>
      </c>
      <c r="AJ64" s="213">
        <f t="shared" si="124"/>
        <v>0</v>
      </c>
      <c r="AK64" s="213">
        <f t="shared" si="124"/>
        <v>0</v>
      </c>
      <c r="AL64" s="213">
        <f t="shared" si="124"/>
        <v>0</v>
      </c>
      <c r="AM64" s="213">
        <f t="shared" si="124"/>
        <v>0</v>
      </c>
      <c r="AN64" s="213">
        <f t="shared" si="124"/>
        <v>0</v>
      </c>
      <c r="AO64" s="213">
        <f t="shared" si="124"/>
        <v>0</v>
      </c>
      <c r="AP64" s="213">
        <f t="shared" si="124"/>
        <v>0</v>
      </c>
      <c r="AQ64" s="213">
        <f t="shared" si="124"/>
        <v>0</v>
      </c>
      <c r="AR64" s="213">
        <f t="shared" si="124"/>
        <v>0</v>
      </c>
      <c r="AS64" s="213">
        <f t="shared" si="124"/>
        <v>0</v>
      </c>
      <c r="AT64" s="213">
        <f t="shared" si="124"/>
        <v>0</v>
      </c>
    </row>
    <row r="65" spans="1:46" hidden="1" outlineLevel="2">
      <c r="A65" s="367">
        <f t="shared" si="65"/>
        <v>0</v>
      </c>
      <c r="B65" s="367"/>
      <c r="C65" s="368">
        <f t="shared" si="66"/>
        <v>0</v>
      </c>
      <c r="D65" s="971"/>
      <c r="E65" s="972"/>
      <c r="F65" s="972"/>
      <c r="G65" s="30">
        <v>0.03</v>
      </c>
      <c r="H65" s="30">
        <v>0.03</v>
      </c>
      <c r="I65" s="213">
        <f t="shared" si="55"/>
        <v>0</v>
      </c>
      <c r="J65" s="398">
        <f t="shared" si="67"/>
        <v>0</v>
      </c>
      <c r="K65" s="213">
        <f t="shared" ref="K65:V65" si="125">+$C31/12*K31</f>
        <v>0</v>
      </c>
      <c r="L65" s="213">
        <f t="shared" si="125"/>
        <v>0</v>
      </c>
      <c r="M65" s="213">
        <f t="shared" si="125"/>
        <v>0</v>
      </c>
      <c r="N65" s="213">
        <f t="shared" si="125"/>
        <v>0</v>
      </c>
      <c r="O65" s="213">
        <f t="shared" si="125"/>
        <v>0</v>
      </c>
      <c r="P65" s="213">
        <f t="shared" si="125"/>
        <v>0</v>
      </c>
      <c r="Q65" s="213">
        <f t="shared" si="125"/>
        <v>0</v>
      </c>
      <c r="R65" s="213">
        <f t="shared" si="125"/>
        <v>0</v>
      </c>
      <c r="S65" s="213">
        <f t="shared" si="125"/>
        <v>0</v>
      </c>
      <c r="T65" s="213">
        <f t="shared" si="125"/>
        <v>0</v>
      </c>
      <c r="U65" s="213">
        <f t="shared" si="125"/>
        <v>0</v>
      </c>
      <c r="V65" s="213">
        <f t="shared" si="125"/>
        <v>0</v>
      </c>
      <c r="W65" s="213">
        <f t="shared" ref="W65:AH65" si="126">(+$C31/12*W31)*(1+$G65)</f>
        <v>0</v>
      </c>
      <c r="X65" s="213">
        <f t="shared" si="126"/>
        <v>0</v>
      </c>
      <c r="Y65" s="213">
        <f t="shared" si="126"/>
        <v>0</v>
      </c>
      <c r="Z65" s="213">
        <f t="shared" si="126"/>
        <v>0</v>
      </c>
      <c r="AA65" s="213">
        <f t="shared" si="126"/>
        <v>0</v>
      </c>
      <c r="AB65" s="213">
        <f t="shared" si="126"/>
        <v>0</v>
      </c>
      <c r="AC65" s="213">
        <f t="shared" si="126"/>
        <v>0</v>
      </c>
      <c r="AD65" s="213">
        <f t="shared" si="126"/>
        <v>0</v>
      </c>
      <c r="AE65" s="213">
        <f t="shared" si="126"/>
        <v>0</v>
      </c>
      <c r="AF65" s="213">
        <f t="shared" si="126"/>
        <v>0</v>
      </c>
      <c r="AG65" s="213">
        <f t="shared" si="126"/>
        <v>0</v>
      </c>
      <c r="AH65" s="213">
        <f t="shared" si="126"/>
        <v>0</v>
      </c>
      <c r="AI65" s="213">
        <f t="shared" ref="AI65:AT65" si="127">(+$C31/12*AI31)*(1+$G65+$H65)</f>
        <v>0</v>
      </c>
      <c r="AJ65" s="213">
        <f t="shared" si="127"/>
        <v>0</v>
      </c>
      <c r="AK65" s="213">
        <f t="shared" si="127"/>
        <v>0</v>
      </c>
      <c r="AL65" s="213">
        <f t="shared" si="127"/>
        <v>0</v>
      </c>
      <c r="AM65" s="213">
        <f t="shared" si="127"/>
        <v>0</v>
      </c>
      <c r="AN65" s="213">
        <f t="shared" si="127"/>
        <v>0</v>
      </c>
      <c r="AO65" s="213">
        <f t="shared" si="127"/>
        <v>0</v>
      </c>
      <c r="AP65" s="213">
        <f t="shared" si="127"/>
        <v>0</v>
      </c>
      <c r="AQ65" s="213">
        <f t="shared" si="127"/>
        <v>0</v>
      </c>
      <c r="AR65" s="213">
        <f t="shared" si="127"/>
        <v>0</v>
      </c>
      <c r="AS65" s="213">
        <f t="shared" si="127"/>
        <v>0</v>
      </c>
      <c r="AT65" s="213">
        <f t="shared" si="127"/>
        <v>0</v>
      </c>
    </row>
    <row r="66" spans="1:46" hidden="1" outlineLevel="2">
      <c r="A66" s="367">
        <f t="shared" si="65"/>
        <v>0</v>
      </c>
      <c r="B66" s="367"/>
      <c r="C66" s="368">
        <f t="shared" si="66"/>
        <v>0</v>
      </c>
      <c r="D66" s="971"/>
      <c r="E66" s="972"/>
      <c r="F66" s="972"/>
      <c r="G66" s="30">
        <v>0.03</v>
      </c>
      <c r="H66" s="30">
        <v>0.03</v>
      </c>
      <c r="I66" s="213">
        <f t="shared" si="55"/>
        <v>0</v>
      </c>
      <c r="J66" s="398">
        <f t="shared" si="67"/>
        <v>0</v>
      </c>
      <c r="K66" s="213">
        <f t="shared" ref="K66:V66" si="128">+$C32/12*K32</f>
        <v>0</v>
      </c>
      <c r="L66" s="213">
        <f t="shared" si="128"/>
        <v>0</v>
      </c>
      <c r="M66" s="213">
        <f t="shared" si="128"/>
        <v>0</v>
      </c>
      <c r="N66" s="213">
        <f t="shared" si="128"/>
        <v>0</v>
      </c>
      <c r="O66" s="213">
        <f t="shared" si="128"/>
        <v>0</v>
      </c>
      <c r="P66" s="213">
        <f t="shared" si="128"/>
        <v>0</v>
      </c>
      <c r="Q66" s="213">
        <f t="shared" si="128"/>
        <v>0</v>
      </c>
      <c r="R66" s="213">
        <f t="shared" si="128"/>
        <v>0</v>
      </c>
      <c r="S66" s="213">
        <f t="shared" si="128"/>
        <v>0</v>
      </c>
      <c r="T66" s="213">
        <f t="shared" si="128"/>
        <v>0</v>
      </c>
      <c r="U66" s="213">
        <f t="shared" si="128"/>
        <v>0</v>
      </c>
      <c r="V66" s="213">
        <f t="shared" si="128"/>
        <v>0</v>
      </c>
      <c r="W66" s="213">
        <f t="shared" ref="W66:AH66" si="129">(+$C32/12*W32)*(1+$G66)</f>
        <v>0</v>
      </c>
      <c r="X66" s="213">
        <f t="shared" si="129"/>
        <v>0</v>
      </c>
      <c r="Y66" s="213">
        <f t="shared" si="129"/>
        <v>0</v>
      </c>
      <c r="Z66" s="213">
        <f t="shared" si="129"/>
        <v>0</v>
      </c>
      <c r="AA66" s="213">
        <f t="shared" si="129"/>
        <v>0</v>
      </c>
      <c r="AB66" s="213">
        <f t="shared" si="129"/>
        <v>0</v>
      </c>
      <c r="AC66" s="213">
        <f t="shared" si="129"/>
        <v>0</v>
      </c>
      <c r="AD66" s="213">
        <f t="shared" si="129"/>
        <v>0</v>
      </c>
      <c r="AE66" s="213">
        <f t="shared" si="129"/>
        <v>0</v>
      </c>
      <c r="AF66" s="213">
        <f t="shared" si="129"/>
        <v>0</v>
      </c>
      <c r="AG66" s="213">
        <f t="shared" si="129"/>
        <v>0</v>
      </c>
      <c r="AH66" s="213">
        <f t="shared" si="129"/>
        <v>0</v>
      </c>
      <c r="AI66" s="213">
        <f t="shared" ref="AI66:AT66" si="130">(+$C32/12*AI32)*(1+$G66+$H66)</f>
        <v>0</v>
      </c>
      <c r="AJ66" s="213">
        <f t="shared" si="130"/>
        <v>0</v>
      </c>
      <c r="AK66" s="213">
        <f t="shared" si="130"/>
        <v>0</v>
      </c>
      <c r="AL66" s="213">
        <f t="shared" si="130"/>
        <v>0</v>
      </c>
      <c r="AM66" s="213">
        <f t="shared" si="130"/>
        <v>0</v>
      </c>
      <c r="AN66" s="213">
        <f t="shared" si="130"/>
        <v>0</v>
      </c>
      <c r="AO66" s="213">
        <f t="shared" si="130"/>
        <v>0</v>
      </c>
      <c r="AP66" s="213">
        <f t="shared" si="130"/>
        <v>0</v>
      </c>
      <c r="AQ66" s="213">
        <f t="shared" si="130"/>
        <v>0</v>
      </c>
      <c r="AR66" s="213">
        <f t="shared" si="130"/>
        <v>0</v>
      </c>
      <c r="AS66" s="213">
        <f t="shared" si="130"/>
        <v>0</v>
      </c>
      <c r="AT66" s="213">
        <f t="shared" si="130"/>
        <v>0</v>
      </c>
    </row>
    <row r="67" spans="1:46" hidden="1" outlineLevel="2">
      <c r="A67" s="367">
        <f t="shared" si="65"/>
        <v>0</v>
      </c>
      <c r="B67" s="367"/>
      <c r="C67" s="368">
        <f t="shared" si="66"/>
        <v>0</v>
      </c>
      <c r="D67" s="971"/>
      <c r="E67" s="972"/>
      <c r="F67" s="972"/>
      <c r="G67" s="30">
        <v>0.03</v>
      </c>
      <c r="H67" s="30">
        <v>0.03</v>
      </c>
      <c r="I67" s="213">
        <f t="shared" si="55"/>
        <v>0</v>
      </c>
      <c r="J67" s="398">
        <f t="shared" si="67"/>
        <v>0</v>
      </c>
      <c r="K67" s="213">
        <f t="shared" ref="K67:V67" si="131">+$C33/12*K33</f>
        <v>0</v>
      </c>
      <c r="L67" s="213">
        <f t="shared" si="131"/>
        <v>0</v>
      </c>
      <c r="M67" s="213">
        <f t="shared" si="131"/>
        <v>0</v>
      </c>
      <c r="N67" s="213">
        <f t="shared" si="131"/>
        <v>0</v>
      </c>
      <c r="O67" s="213">
        <f t="shared" si="131"/>
        <v>0</v>
      </c>
      <c r="P67" s="213">
        <f t="shared" si="131"/>
        <v>0</v>
      </c>
      <c r="Q67" s="213">
        <f t="shared" si="131"/>
        <v>0</v>
      </c>
      <c r="R67" s="213">
        <f t="shared" si="131"/>
        <v>0</v>
      </c>
      <c r="S67" s="213">
        <f t="shared" si="131"/>
        <v>0</v>
      </c>
      <c r="T67" s="213">
        <f t="shared" si="131"/>
        <v>0</v>
      </c>
      <c r="U67" s="213">
        <f t="shared" si="131"/>
        <v>0</v>
      </c>
      <c r="V67" s="213">
        <f t="shared" si="131"/>
        <v>0</v>
      </c>
      <c r="W67" s="213">
        <f t="shared" ref="W67:AH67" si="132">(+$C33/12*W33)*(1+$G67)</f>
        <v>0</v>
      </c>
      <c r="X67" s="213">
        <f t="shared" si="132"/>
        <v>0</v>
      </c>
      <c r="Y67" s="213">
        <f t="shared" si="132"/>
        <v>0</v>
      </c>
      <c r="Z67" s="213">
        <f t="shared" si="132"/>
        <v>0</v>
      </c>
      <c r="AA67" s="213">
        <f t="shared" si="132"/>
        <v>0</v>
      </c>
      <c r="AB67" s="213">
        <f t="shared" si="132"/>
        <v>0</v>
      </c>
      <c r="AC67" s="213">
        <f t="shared" si="132"/>
        <v>0</v>
      </c>
      <c r="AD67" s="213">
        <f t="shared" si="132"/>
        <v>0</v>
      </c>
      <c r="AE67" s="213">
        <f t="shared" si="132"/>
        <v>0</v>
      </c>
      <c r="AF67" s="213">
        <f t="shared" si="132"/>
        <v>0</v>
      </c>
      <c r="AG67" s="213">
        <f t="shared" si="132"/>
        <v>0</v>
      </c>
      <c r="AH67" s="213">
        <f t="shared" si="132"/>
        <v>0</v>
      </c>
      <c r="AI67" s="213">
        <f t="shared" ref="AI67:AT67" si="133">(+$C33/12*AI33)*(1+$G67+$H67)</f>
        <v>0</v>
      </c>
      <c r="AJ67" s="213">
        <f t="shared" si="133"/>
        <v>0</v>
      </c>
      <c r="AK67" s="213">
        <f t="shared" si="133"/>
        <v>0</v>
      </c>
      <c r="AL67" s="213">
        <f t="shared" si="133"/>
        <v>0</v>
      </c>
      <c r="AM67" s="213">
        <f t="shared" si="133"/>
        <v>0</v>
      </c>
      <c r="AN67" s="213">
        <f t="shared" si="133"/>
        <v>0</v>
      </c>
      <c r="AO67" s="213">
        <f t="shared" si="133"/>
        <v>0</v>
      </c>
      <c r="AP67" s="213">
        <f t="shared" si="133"/>
        <v>0</v>
      </c>
      <c r="AQ67" s="213">
        <f t="shared" si="133"/>
        <v>0</v>
      </c>
      <c r="AR67" s="213">
        <f t="shared" si="133"/>
        <v>0</v>
      </c>
      <c r="AS67" s="213">
        <f t="shared" si="133"/>
        <v>0</v>
      </c>
      <c r="AT67" s="213">
        <f t="shared" si="133"/>
        <v>0</v>
      </c>
    </row>
    <row r="68" spans="1:46" hidden="1" outlineLevel="2">
      <c r="A68" s="367">
        <f t="shared" si="65"/>
        <v>0</v>
      </c>
      <c r="B68" s="367"/>
      <c r="C68" s="368">
        <f t="shared" si="66"/>
        <v>0</v>
      </c>
      <c r="D68" s="971"/>
      <c r="E68" s="972"/>
      <c r="F68" s="972"/>
      <c r="G68" s="30">
        <v>0.03</v>
      </c>
      <c r="H68" s="30">
        <v>0.03</v>
      </c>
      <c r="I68" s="213">
        <f t="shared" si="55"/>
        <v>0</v>
      </c>
      <c r="J68" s="398">
        <f t="shared" si="67"/>
        <v>0</v>
      </c>
      <c r="K68" s="213">
        <f t="shared" ref="K68:V68" si="134">+$C34/12*K34</f>
        <v>0</v>
      </c>
      <c r="L68" s="213">
        <f t="shared" si="134"/>
        <v>0</v>
      </c>
      <c r="M68" s="213">
        <f t="shared" si="134"/>
        <v>0</v>
      </c>
      <c r="N68" s="213">
        <f t="shared" si="134"/>
        <v>0</v>
      </c>
      <c r="O68" s="213">
        <f t="shared" si="134"/>
        <v>0</v>
      </c>
      <c r="P68" s="213">
        <f t="shared" si="134"/>
        <v>0</v>
      </c>
      <c r="Q68" s="213">
        <f t="shared" si="134"/>
        <v>0</v>
      </c>
      <c r="R68" s="213">
        <f t="shared" si="134"/>
        <v>0</v>
      </c>
      <c r="S68" s="213">
        <f t="shared" si="134"/>
        <v>0</v>
      </c>
      <c r="T68" s="213">
        <f t="shared" si="134"/>
        <v>0</v>
      </c>
      <c r="U68" s="213">
        <f t="shared" si="134"/>
        <v>0</v>
      </c>
      <c r="V68" s="213">
        <f t="shared" si="134"/>
        <v>0</v>
      </c>
      <c r="W68" s="213">
        <f t="shared" ref="W68:AH68" si="135">(+$C34/12*W34)*(1+$G68)</f>
        <v>0</v>
      </c>
      <c r="X68" s="213">
        <f t="shared" si="135"/>
        <v>0</v>
      </c>
      <c r="Y68" s="213">
        <f t="shared" si="135"/>
        <v>0</v>
      </c>
      <c r="Z68" s="213">
        <f t="shared" si="135"/>
        <v>0</v>
      </c>
      <c r="AA68" s="213">
        <f t="shared" si="135"/>
        <v>0</v>
      </c>
      <c r="AB68" s="213">
        <f t="shared" si="135"/>
        <v>0</v>
      </c>
      <c r="AC68" s="213">
        <f t="shared" si="135"/>
        <v>0</v>
      </c>
      <c r="AD68" s="213">
        <f t="shared" si="135"/>
        <v>0</v>
      </c>
      <c r="AE68" s="213">
        <f t="shared" si="135"/>
        <v>0</v>
      </c>
      <c r="AF68" s="213">
        <f t="shared" si="135"/>
        <v>0</v>
      </c>
      <c r="AG68" s="213">
        <f t="shared" si="135"/>
        <v>0</v>
      </c>
      <c r="AH68" s="213">
        <f t="shared" si="135"/>
        <v>0</v>
      </c>
      <c r="AI68" s="213">
        <f t="shared" ref="AI68:AT68" si="136">(+$C34/12*AI34)*(1+$G68+$H68)</f>
        <v>0</v>
      </c>
      <c r="AJ68" s="213">
        <f t="shared" si="136"/>
        <v>0</v>
      </c>
      <c r="AK68" s="213">
        <f t="shared" si="136"/>
        <v>0</v>
      </c>
      <c r="AL68" s="213">
        <f t="shared" si="136"/>
        <v>0</v>
      </c>
      <c r="AM68" s="213">
        <f t="shared" si="136"/>
        <v>0</v>
      </c>
      <c r="AN68" s="213">
        <f t="shared" si="136"/>
        <v>0</v>
      </c>
      <c r="AO68" s="213">
        <f t="shared" si="136"/>
        <v>0</v>
      </c>
      <c r="AP68" s="213">
        <f t="shared" si="136"/>
        <v>0</v>
      </c>
      <c r="AQ68" s="213">
        <f t="shared" si="136"/>
        <v>0</v>
      </c>
      <c r="AR68" s="213">
        <f t="shared" si="136"/>
        <v>0</v>
      </c>
      <c r="AS68" s="213">
        <f t="shared" si="136"/>
        <v>0</v>
      </c>
      <c r="AT68" s="213">
        <f t="shared" si="136"/>
        <v>0</v>
      </c>
    </row>
    <row r="69" spans="1:46" hidden="1" outlineLevel="2">
      <c r="A69" s="367">
        <f t="shared" si="65"/>
        <v>0</v>
      </c>
      <c r="B69" s="367"/>
      <c r="C69" s="368">
        <f t="shared" si="66"/>
        <v>0</v>
      </c>
      <c r="D69" s="971"/>
      <c r="E69" s="972"/>
      <c r="F69" s="972"/>
      <c r="G69" s="30">
        <v>0.03</v>
      </c>
      <c r="H69" s="30">
        <v>0.03</v>
      </c>
      <c r="I69" s="213">
        <f t="shared" si="55"/>
        <v>0</v>
      </c>
      <c r="J69" s="398">
        <f t="shared" si="67"/>
        <v>0</v>
      </c>
      <c r="K69" s="213">
        <f t="shared" ref="K69:V69" si="137">+$C35/12*K35</f>
        <v>0</v>
      </c>
      <c r="L69" s="213">
        <f t="shared" si="137"/>
        <v>0</v>
      </c>
      <c r="M69" s="213">
        <f t="shared" si="137"/>
        <v>0</v>
      </c>
      <c r="N69" s="213">
        <f t="shared" si="137"/>
        <v>0</v>
      </c>
      <c r="O69" s="213">
        <f t="shared" si="137"/>
        <v>0</v>
      </c>
      <c r="P69" s="213">
        <f t="shared" si="137"/>
        <v>0</v>
      </c>
      <c r="Q69" s="213">
        <f t="shared" si="137"/>
        <v>0</v>
      </c>
      <c r="R69" s="213">
        <f t="shared" si="137"/>
        <v>0</v>
      </c>
      <c r="S69" s="213">
        <f t="shared" si="137"/>
        <v>0</v>
      </c>
      <c r="T69" s="213">
        <f t="shared" si="137"/>
        <v>0</v>
      </c>
      <c r="U69" s="213">
        <f t="shared" si="137"/>
        <v>0</v>
      </c>
      <c r="V69" s="213">
        <f t="shared" si="137"/>
        <v>0</v>
      </c>
      <c r="W69" s="213">
        <f t="shared" ref="W69:AH69" si="138">(+$C35/12*W35)*(1+$G69)</f>
        <v>0</v>
      </c>
      <c r="X69" s="213">
        <f t="shared" si="138"/>
        <v>0</v>
      </c>
      <c r="Y69" s="213">
        <f t="shared" si="138"/>
        <v>0</v>
      </c>
      <c r="Z69" s="213">
        <f t="shared" si="138"/>
        <v>0</v>
      </c>
      <c r="AA69" s="213">
        <f t="shared" si="138"/>
        <v>0</v>
      </c>
      <c r="AB69" s="213">
        <f t="shared" si="138"/>
        <v>0</v>
      </c>
      <c r="AC69" s="213">
        <f t="shared" si="138"/>
        <v>0</v>
      </c>
      <c r="AD69" s="213">
        <f t="shared" si="138"/>
        <v>0</v>
      </c>
      <c r="AE69" s="213">
        <f t="shared" si="138"/>
        <v>0</v>
      </c>
      <c r="AF69" s="213">
        <f t="shared" si="138"/>
        <v>0</v>
      </c>
      <c r="AG69" s="213">
        <f t="shared" si="138"/>
        <v>0</v>
      </c>
      <c r="AH69" s="213">
        <f t="shared" si="138"/>
        <v>0</v>
      </c>
      <c r="AI69" s="213">
        <f t="shared" ref="AI69:AT69" si="139">(+$C35/12*AI35)*(1+$G69+$H69)</f>
        <v>0</v>
      </c>
      <c r="AJ69" s="213">
        <f t="shared" si="139"/>
        <v>0</v>
      </c>
      <c r="AK69" s="213">
        <f t="shared" si="139"/>
        <v>0</v>
      </c>
      <c r="AL69" s="213">
        <f t="shared" si="139"/>
        <v>0</v>
      </c>
      <c r="AM69" s="213">
        <f t="shared" si="139"/>
        <v>0</v>
      </c>
      <c r="AN69" s="213">
        <f t="shared" si="139"/>
        <v>0</v>
      </c>
      <c r="AO69" s="213">
        <f t="shared" si="139"/>
        <v>0</v>
      </c>
      <c r="AP69" s="213">
        <f t="shared" si="139"/>
        <v>0</v>
      </c>
      <c r="AQ69" s="213">
        <f t="shared" si="139"/>
        <v>0</v>
      </c>
      <c r="AR69" s="213">
        <f t="shared" si="139"/>
        <v>0</v>
      </c>
      <c r="AS69" s="213">
        <f t="shared" si="139"/>
        <v>0</v>
      </c>
      <c r="AT69" s="213">
        <f t="shared" si="139"/>
        <v>0</v>
      </c>
    </row>
    <row r="70" spans="1:46" hidden="1" outlineLevel="2">
      <c r="A70" s="367">
        <f t="shared" si="65"/>
        <v>0</v>
      </c>
      <c r="B70" s="367"/>
      <c r="C70" s="368">
        <f t="shared" si="66"/>
        <v>0</v>
      </c>
      <c r="D70" s="971"/>
      <c r="E70" s="972"/>
      <c r="F70" s="972"/>
      <c r="G70" s="30">
        <v>0.03</v>
      </c>
      <c r="H70" s="30">
        <v>0.03</v>
      </c>
      <c r="I70" s="213">
        <f t="shared" si="55"/>
        <v>0</v>
      </c>
      <c r="J70" s="398">
        <f t="shared" si="67"/>
        <v>0</v>
      </c>
      <c r="K70" s="213">
        <f t="shared" ref="K70:V70" si="140">+$C36/12*K36</f>
        <v>0</v>
      </c>
      <c r="L70" s="213">
        <f t="shared" si="140"/>
        <v>0</v>
      </c>
      <c r="M70" s="213">
        <f t="shared" si="140"/>
        <v>0</v>
      </c>
      <c r="N70" s="213">
        <f t="shared" si="140"/>
        <v>0</v>
      </c>
      <c r="O70" s="213">
        <f t="shared" si="140"/>
        <v>0</v>
      </c>
      <c r="P70" s="213">
        <f t="shared" si="140"/>
        <v>0</v>
      </c>
      <c r="Q70" s="213">
        <f t="shared" si="140"/>
        <v>0</v>
      </c>
      <c r="R70" s="213">
        <f t="shared" si="140"/>
        <v>0</v>
      </c>
      <c r="S70" s="213">
        <f t="shared" si="140"/>
        <v>0</v>
      </c>
      <c r="T70" s="213">
        <f t="shared" si="140"/>
        <v>0</v>
      </c>
      <c r="U70" s="213">
        <f t="shared" si="140"/>
        <v>0</v>
      </c>
      <c r="V70" s="213">
        <f t="shared" si="140"/>
        <v>0</v>
      </c>
      <c r="W70" s="213">
        <f t="shared" ref="W70:AH70" si="141">(+$C36/12*W36)*(1+$G70)</f>
        <v>0</v>
      </c>
      <c r="X70" s="213">
        <f t="shared" si="141"/>
        <v>0</v>
      </c>
      <c r="Y70" s="213">
        <f t="shared" si="141"/>
        <v>0</v>
      </c>
      <c r="Z70" s="213">
        <f t="shared" si="141"/>
        <v>0</v>
      </c>
      <c r="AA70" s="213">
        <f t="shared" si="141"/>
        <v>0</v>
      </c>
      <c r="AB70" s="213">
        <f t="shared" si="141"/>
        <v>0</v>
      </c>
      <c r="AC70" s="213">
        <f t="shared" si="141"/>
        <v>0</v>
      </c>
      <c r="AD70" s="213">
        <f t="shared" si="141"/>
        <v>0</v>
      </c>
      <c r="AE70" s="213">
        <f t="shared" si="141"/>
        <v>0</v>
      </c>
      <c r="AF70" s="213">
        <f t="shared" si="141"/>
        <v>0</v>
      </c>
      <c r="AG70" s="213">
        <f t="shared" si="141"/>
        <v>0</v>
      </c>
      <c r="AH70" s="213">
        <f t="shared" si="141"/>
        <v>0</v>
      </c>
      <c r="AI70" s="213">
        <f t="shared" ref="AI70:AT70" si="142">(+$C36/12*AI36)*(1+$G70+$H70)</f>
        <v>0</v>
      </c>
      <c r="AJ70" s="213">
        <f t="shared" si="142"/>
        <v>0</v>
      </c>
      <c r="AK70" s="213">
        <f t="shared" si="142"/>
        <v>0</v>
      </c>
      <c r="AL70" s="213">
        <f t="shared" si="142"/>
        <v>0</v>
      </c>
      <c r="AM70" s="213">
        <f t="shared" si="142"/>
        <v>0</v>
      </c>
      <c r="AN70" s="213">
        <f t="shared" si="142"/>
        <v>0</v>
      </c>
      <c r="AO70" s="213">
        <f t="shared" si="142"/>
        <v>0</v>
      </c>
      <c r="AP70" s="213">
        <f t="shared" si="142"/>
        <v>0</v>
      </c>
      <c r="AQ70" s="213">
        <f t="shared" si="142"/>
        <v>0</v>
      </c>
      <c r="AR70" s="213">
        <f t="shared" si="142"/>
        <v>0</v>
      </c>
      <c r="AS70" s="213">
        <f t="shared" si="142"/>
        <v>0</v>
      </c>
      <c r="AT70" s="213">
        <f t="shared" si="142"/>
        <v>0</v>
      </c>
    </row>
    <row r="71" spans="1:46" s="232" customFormat="1" collapsed="1">
      <c r="A71" s="229" t="s">
        <v>1052</v>
      </c>
      <c r="B71" s="360"/>
      <c r="C71" s="360"/>
      <c r="D71" s="360"/>
      <c r="E71" s="360"/>
      <c r="F71" s="360"/>
      <c r="G71" s="360"/>
      <c r="H71" s="230" t="s">
        <v>44</v>
      </c>
      <c r="I71" s="213">
        <f>SUM(I41:I70)</f>
        <v>0</v>
      </c>
      <c r="J71" s="231"/>
      <c r="K71" s="233">
        <f>SUM(K41:K70)</f>
        <v>0</v>
      </c>
      <c r="L71" s="233">
        <f t="shared" ref="L71:AT71" si="143">SUM(L41:L70)</f>
        <v>0</v>
      </c>
      <c r="M71" s="233">
        <f t="shared" si="143"/>
        <v>0</v>
      </c>
      <c r="N71" s="233">
        <f t="shared" si="143"/>
        <v>0</v>
      </c>
      <c r="O71" s="233">
        <f t="shared" si="143"/>
        <v>0</v>
      </c>
      <c r="P71" s="233">
        <f t="shared" si="143"/>
        <v>0</v>
      </c>
      <c r="Q71" s="233">
        <f t="shared" si="143"/>
        <v>0</v>
      </c>
      <c r="R71" s="233">
        <f t="shared" si="143"/>
        <v>0</v>
      </c>
      <c r="S71" s="233">
        <f t="shared" si="143"/>
        <v>0</v>
      </c>
      <c r="T71" s="233">
        <f t="shared" si="143"/>
        <v>0</v>
      </c>
      <c r="U71" s="233">
        <f t="shared" si="143"/>
        <v>0</v>
      </c>
      <c r="V71" s="233">
        <f t="shared" si="143"/>
        <v>0</v>
      </c>
      <c r="W71" s="233">
        <f t="shared" si="143"/>
        <v>0</v>
      </c>
      <c r="X71" s="233">
        <f t="shared" si="143"/>
        <v>0</v>
      </c>
      <c r="Y71" s="233">
        <f t="shared" si="143"/>
        <v>0</v>
      </c>
      <c r="Z71" s="233">
        <f t="shared" si="143"/>
        <v>0</v>
      </c>
      <c r="AA71" s="233">
        <f t="shared" si="143"/>
        <v>0</v>
      </c>
      <c r="AB71" s="233">
        <f t="shared" si="143"/>
        <v>0</v>
      </c>
      <c r="AC71" s="233">
        <f t="shared" si="143"/>
        <v>0</v>
      </c>
      <c r="AD71" s="233">
        <f t="shared" si="143"/>
        <v>0</v>
      </c>
      <c r="AE71" s="233">
        <f t="shared" si="143"/>
        <v>0</v>
      </c>
      <c r="AF71" s="233">
        <f t="shared" si="143"/>
        <v>0</v>
      </c>
      <c r="AG71" s="233">
        <f t="shared" si="143"/>
        <v>0</v>
      </c>
      <c r="AH71" s="233">
        <f t="shared" si="143"/>
        <v>0</v>
      </c>
      <c r="AI71" s="233">
        <f t="shared" si="143"/>
        <v>0</v>
      </c>
      <c r="AJ71" s="233">
        <f t="shared" si="143"/>
        <v>0</v>
      </c>
      <c r="AK71" s="233">
        <f t="shared" si="143"/>
        <v>0</v>
      </c>
      <c r="AL71" s="233">
        <f t="shared" si="143"/>
        <v>0</v>
      </c>
      <c r="AM71" s="233">
        <f t="shared" si="143"/>
        <v>0</v>
      </c>
      <c r="AN71" s="233">
        <f t="shared" si="143"/>
        <v>0</v>
      </c>
      <c r="AO71" s="233">
        <f>SUM(AO41:AO70)</f>
        <v>0</v>
      </c>
      <c r="AP71" s="233">
        <f t="shared" si="143"/>
        <v>0</v>
      </c>
      <c r="AQ71" s="233">
        <f t="shared" si="143"/>
        <v>0</v>
      </c>
      <c r="AR71" s="233">
        <f t="shared" si="143"/>
        <v>0</v>
      </c>
      <c r="AS71" s="233">
        <f t="shared" si="143"/>
        <v>0</v>
      </c>
      <c r="AT71" s="233">
        <f t="shared" si="143"/>
        <v>0</v>
      </c>
    </row>
    <row r="72" spans="1:46" s="232" customFormat="1">
      <c r="A72" s="232" t="s">
        <v>131</v>
      </c>
      <c r="H72" s="234"/>
      <c r="I72" s="234"/>
      <c r="J72" s="233"/>
      <c r="K72" s="235">
        <f>SUMPRODUCT(K41:K70,$J41:$J70)</f>
        <v>0</v>
      </c>
      <c r="L72" s="233">
        <f t="shared" ref="L72:AT72" si="144">SUMPRODUCT(L41:L70,$J41:$J70)</f>
        <v>0</v>
      </c>
      <c r="M72" s="233">
        <f t="shared" si="144"/>
        <v>0</v>
      </c>
      <c r="N72" s="233">
        <f t="shared" si="144"/>
        <v>0</v>
      </c>
      <c r="O72" s="233">
        <f t="shared" si="144"/>
        <v>0</v>
      </c>
      <c r="P72" s="233">
        <f t="shared" si="144"/>
        <v>0</v>
      </c>
      <c r="Q72" s="233">
        <f t="shared" si="144"/>
        <v>0</v>
      </c>
      <c r="R72" s="233">
        <f t="shared" si="144"/>
        <v>0</v>
      </c>
      <c r="S72" s="233">
        <f t="shared" si="144"/>
        <v>0</v>
      </c>
      <c r="T72" s="233">
        <f t="shared" si="144"/>
        <v>0</v>
      </c>
      <c r="U72" s="233">
        <f t="shared" si="144"/>
        <v>0</v>
      </c>
      <c r="V72" s="233">
        <f t="shared" si="144"/>
        <v>0</v>
      </c>
      <c r="W72" s="233">
        <f t="shared" si="144"/>
        <v>0</v>
      </c>
      <c r="X72" s="233">
        <f t="shared" si="144"/>
        <v>0</v>
      </c>
      <c r="Y72" s="233">
        <f t="shared" si="144"/>
        <v>0</v>
      </c>
      <c r="Z72" s="233">
        <f t="shared" si="144"/>
        <v>0</v>
      </c>
      <c r="AA72" s="233">
        <f t="shared" si="144"/>
        <v>0</v>
      </c>
      <c r="AB72" s="233">
        <f t="shared" si="144"/>
        <v>0</v>
      </c>
      <c r="AC72" s="233">
        <f t="shared" si="144"/>
        <v>0</v>
      </c>
      <c r="AD72" s="233">
        <f t="shared" si="144"/>
        <v>0</v>
      </c>
      <c r="AE72" s="233">
        <f t="shared" si="144"/>
        <v>0</v>
      </c>
      <c r="AF72" s="233">
        <f t="shared" si="144"/>
        <v>0</v>
      </c>
      <c r="AG72" s="233">
        <f t="shared" si="144"/>
        <v>0</v>
      </c>
      <c r="AH72" s="233">
        <f t="shared" si="144"/>
        <v>0</v>
      </c>
      <c r="AI72" s="233">
        <f t="shared" si="144"/>
        <v>0</v>
      </c>
      <c r="AJ72" s="233">
        <f t="shared" si="144"/>
        <v>0</v>
      </c>
      <c r="AK72" s="233">
        <f t="shared" si="144"/>
        <v>0</v>
      </c>
      <c r="AL72" s="233">
        <f t="shared" si="144"/>
        <v>0</v>
      </c>
      <c r="AM72" s="233">
        <f t="shared" si="144"/>
        <v>0</v>
      </c>
      <c r="AN72" s="233">
        <f t="shared" si="144"/>
        <v>0</v>
      </c>
      <c r="AO72" s="233">
        <f t="shared" si="144"/>
        <v>0</v>
      </c>
      <c r="AP72" s="233">
        <f t="shared" si="144"/>
        <v>0</v>
      </c>
      <c r="AQ72" s="233">
        <f t="shared" si="144"/>
        <v>0</v>
      </c>
      <c r="AR72" s="233">
        <f t="shared" si="144"/>
        <v>0</v>
      </c>
      <c r="AS72" s="233">
        <f t="shared" si="144"/>
        <v>0</v>
      </c>
      <c r="AT72" s="233">
        <f t="shared" si="144"/>
        <v>0</v>
      </c>
    </row>
    <row r="73" spans="1:46">
      <c r="J73" s="236"/>
      <c r="K73" s="237"/>
    </row>
    <row r="74" spans="1:46" ht="31.5">
      <c r="A74" s="223" t="s">
        <v>228</v>
      </c>
      <c r="B74" s="223"/>
      <c r="C74" s="369" t="s">
        <v>229</v>
      </c>
      <c r="D74" s="1117" t="s">
        <v>928</v>
      </c>
      <c r="E74" s="1117"/>
      <c r="F74" s="1117"/>
      <c r="G74" s="1117"/>
      <c r="H74" s="1117"/>
      <c r="I74" s="225" t="s">
        <v>219</v>
      </c>
      <c r="J74" s="225"/>
      <c r="K74" s="226" t="s">
        <v>133</v>
      </c>
      <c r="L74" s="226" t="s">
        <v>134</v>
      </c>
      <c r="M74" s="226" t="s">
        <v>135</v>
      </c>
      <c r="N74" s="226" t="s">
        <v>136</v>
      </c>
      <c r="O74" s="226" t="s">
        <v>137</v>
      </c>
      <c r="P74" s="226" t="s">
        <v>138</v>
      </c>
      <c r="Q74" s="226" t="s">
        <v>139</v>
      </c>
      <c r="R74" s="226" t="s">
        <v>140</v>
      </c>
      <c r="S74" s="226" t="s">
        <v>141</v>
      </c>
      <c r="T74" s="226" t="s">
        <v>142</v>
      </c>
      <c r="U74" s="226" t="s">
        <v>143</v>
      </c>
      <c r="V74" s="226" t="s">
        <v>144</v>
      </c>
      <c r="W74" s="226" t="s">
        <v>145</v>
      </c>
      <c r="X74" s="226" t="s">
        <v>146</v>
      </c>
      <c r="Y74" s="226" t="s">
        <v>147</v>
      </c>
      <c r="Z74" s="226" t="s">
        <v>148</v>
      </c>
      <c r="AA74" s="226" t="s">
        <v>149</v>
      </c>
      <c r="AB74" s="226" t="s">
        <v>150</v>
      </c>
      <c r="AC74" s="226" t="s">
        <v>151</v>
      </c>
      <c r="AD74" s="226" t="s">
        <v>152</v>
      </c>
      <c r="AE74" s="226" t="s">
        <v>153</v>
      </c>
      <c r="AF74" s="226" t="s">
        <v>154</v>
      </c>
      <c r="AG74" s="226" t="s">
        <v>155</v>
      </c>
      <c r="AH74" s="226" t="s">
        <v>156</v>
      </c>
      <c r="AI74" s="226" t="s">
        <v>157</v>
      </c>
      <c r="AJ74" s="226" t="s">
        <v>158</v>
      </c>
      <c r="AK74" s="226" t="s">
        <v>159</v>
      </c>
      <c r="AL74" s="226" t="s">
        <v>160</v>
      </c>
      <c r="AM74" s="226" t="s">
        <v>161</v>
      </c>
      <c r="AN74" s="226" t="s">
        <v>162</v>
      </c>
      <c r="AO74" s="226" t="s">
        <v>163</v>
      </c>
      <c r="AP74" s="226" t="s">
        <v>164</v>
      </c>
      <c r="AQ74" s="226" t="s">
        <v>165</v>
      </c>
      <c r="AR74" s="226" t="s">
        <v>166</v>
      </c>
      <c r="AS74" s="226" t="s">
        <v>167</v>
      </c>
      <c r="AT74" s="227" t="s">
        <v>168</v>
      </c>
    </row>
    <row r="75" spans="1:46">
      <c r="A75" s="367">
        <f>+A41</f>
        <v>0</v>
      </c>
      <c r="B75" s="367"/>
      <c r="C75" s="368">
        <f>IF(ISERROR(+D6/C6),0,(+D6/C6))</f>
        <v>0</v>
      </c>
      <c r="D75" s="1114"/>
      <c r="E75" s="1115"/>
      <c r="F75" s="1115"/>
      <c r="G75" s="1115"/>
      <c r="H75" s="1116"/>
      <c r="I75" s="213">
        <f>SUM(K75:V75)</f>
        <v>0</v>
      </c>
      <c r="J75" s="228"/>
      <c r="K75" s="366">
        <f>($D6/12)*K6</f>
        <v>0</v>
      </c>
      <c r="L75" s="366">
        <f t="shared" ref="L75:V75" si="145">($D6/12)*L6</f>
        <v>0</v>
      </c>
      <c r="M75" s="366">
        <f t="shared" si="145"/>
        <v>0</v>
      </c>
      <c r="N75" s="366">
        <f t="shared" si="145"/>
        <v>0</v>
      </c>
      <c r="O75" s="366">
        <f t="shared" si="145"/>
        <v>0</v>
      </c>
      <c r="P75" s="366">
        <f t="shared" si="145"/>
        <v>0</v>
      </c>
      <c r="Q75" s="366">
        <f t="shared" si="145"/>
        <v>0</v>
      </c>
      <c r="R75" s="366">
        <f t="shared" si="145"/>
        <v>0</v>
      </c>
      <c r="S75" s="366">
        <f t="shared" si="145"/>
        <v>0</v>
      </c>
      <c r="T75" s="366">
        <f t="shared" si="145"/>
        <v>0</v>
      </c>
      <c r="U75" s="366">
        <f t="shared" si="145"/>
        <v>0</v>
      </c>
      <c r="V75" s="366">
        <f t="shared" si="145"/>
        <v>0</v>
      </c>
      <c r="W75" s="366">
        <f t="shared" ref="W75:AT75" si="146">+V75</f>
        <v>0</v>
      </c>
      <c r="X75" s="366">
        <f t="shared" si="146"/>
        <v>0</v>
      </c>
      <c r="Y75" s="366">
        <f t="shared" si="146"/>
        <v>0</v>
      </c>
      <c r="Z75" s="366">
        <f t="shared" si="146"/>
        <v>0</v>
      </c>
      <c r="AA75" s="366">
        <f t="shared" si="146"/>
        <v>0</v>
      </c>
      <c r="AB75" s="366">
        <f t="shared" si="146"/>
        <v>0</v>
      </c>
      <c r="AC75" s="366">
        <f t="shared" si="146"/>
        <v>0</v>
      </c>
      <c r="AD75" s="366">
        <f t="shared" si="146"/>
        <v>0</v>
      </c>
      <c r="AE75" s="366">
        <f t="shared" si="146"/>
        <v>0</v>
      </c>
      <c r="AF75" s="366">
        <f t="shared" si="146"/>
        <v>0</v>
      </c>
      <c r="AG75" s="366">
        <f t="shared" si="146"/>
        <v>0</v>
      </c>
      <c r="AH75" s="366">
        <f t="shared" si="146"/>
        <v>0</v>
      </c>
      <c r="AI75" s="366">
        <f t="shared" si="146"/>
        <v>0</v>
      </c>
      <c r="AJ75" s="366">
        <f t="shared" si="146"/>
        <v>0</v>
      </c>
      <c r="AK75" s="366">
        <f t="shared" si="146"/>
        <v>0</v>
      </c>
      <c r="AL75" s="366">
        <f t="shared" si="146"/>
        <v>0</v>
      </c>
      <c r="AM75" s="366">
        <f t="shared" si="146"/>
        <v>0</v>
      </c>
      <c r="AN75" s="366">
        <f t="shared" si="146"/>
        <v>0</v>
      </c>
      <c r="AO75" s="366">
        <f t="shared" si="146"/>
        <v>0</v>
      </c>
      <c r="AP75" s="366">
        <f t="shared" si="146"/>
        <v>0</v>
      </c>
      <c r="AQ75" s="366">
        <f t="shared" si="146"/>
        <v>0</v>
      </c>
      <c r="AR75" s="366">
        <f t="shared" si="146"/>
        <v>0</v>
      </c>
      <c r="AS75" s="366">
        <f t="shared" si="146"/>
        <v>0</v>
      </c>
      <c r="AT75" s="366">
        <f t="shared" si="146"/>
        <v>0</v>
      </c>
    </row>
    <row r="76" spans="1:46">
      <c r="A76" s="367">
        <f t="shared" ref="A76:A104" si="147">+A42</f>
        <v>0</v>
      </c>
      <c r="B76" s="367"/>
      <c r="C76" s="368">
        <f>IF(ISERROR(+D7/C7),0,(+D7/C7))</f>
        <v>0</v>
      </c>
      <c r="D76" s="1114"/>
      <c r="E76" s="1115"/>
      <c r="F76" s="1115"/>
      <c r="G76" s="1115"/>
      <c r="H76" s="1116"/>
      <c r="I76" s="213">
        <f t="shared" ref="I76:I104" si="148">SUM(K76:V76)</f>
        <v>0</v>
      </c>
      <c r="J76" s="228"/>
      <c r="K76" s="366">
        <f t="shared" ref="K76:V76" si="149">($D7/12)*K7</f>
        <v>0</v>
      </c>
      <c r="L76" s="366">
        <f t="shared" si="149"/>
        <v>0</v>
      </c>
      <c r="M76" s="366">
        <f t="shared" si="149"/>
        <v>0</v>
      </c>
      <c r="N76" s="366">
        <f t="shared" si="149"/>
        <v>0</v>
      </c>
      <c r="O76" s="366">
        <f t="shared" si="149"/>
        <v>0</v>
      </c>
      <c r="P76" s="366">
        <f t="shared" si="149"/>
        <v>0</v>
      </c>
      <c r="Q76" s="366">
        <f t="shared" si="149"/>
        <v>0</v>
      </c>
      <c r="R76" s="366">
        <f t="shared" si="149"/>
        <v>0</v>
      </c>
      <c r="S76" s="366">
        <f t="shared" si="149"/>
        <v>0</v>
      </c>
      <c r="T76" s="366">
        <f t="shared" si="149"/>
        <v>0</v>
      </c>
      <c r="U76" s="366">
        <f t="shared" si="149"/>
        <v>0</v>
      </c>
      <c r="V76" s="366">
        <f t="shared" si="149"/>
        <v>0</v>
      </c>
      <c r="W76" s="366">
        <f t="shared" ref="W76:AT76" si="150">+W42*$C76</f>
        <v>0</v>
      </c>
      <c r="X76" s="366">
        <f t="shared" si="150"/>
        <v>0</v>
      </c>
      <c r="Y76" s="366">
        <f t="shared" si="150"/>
        <v>0</v>
      </c>
      <c r="Z76" s="366">
        <f t="shared" si="150"/>
        <v>0</v>
      </c>
      <c r="AA76" s="366">
        <f t="shared" si="150"/>
        <v>0</v>
      </c>
      <c r="AB76" s="366">
        <f t="shared" si="150"/>
        <v>0</v>
      </c>
      <c r="AC76" s="366">
        <f t="shared" si="150"/>
        <v>0</v>
      </c>
      <c r="AD76" s="366">
        <f t="shared" si="150"/>
        <v>0</v>
      </c>
      <c r="AE76" s="366">
        <f t="shared" si="150"/>
        <v>0</v>
      </c>
      <c r="AF76" s="366">
        <f t="shared" si="150"/>
        <v>0</v>
      </c>
      <c r="AG76" s="366">
        <f t="shared" si="150"/>
        <v>0</v>
      </c>
      <c r="AH76" s="366">
        <f t="shared" si="150"/>
        <v>0</v>
      </c>
      <c r="AI76" s="366">
        <f t="shared" si="150"/>
        <v>0</v>
      </c>
      <c r="AJ76" s="366">
        <f t="shared" si="150"/>
        <v>0</v>
      </c>
      <c r="AK76" s="366">
        <f t="shared" si="150"/>
        <v>0</v>
      </c>
      <c r="AL76" s="366">
        <f t="shared" si="150"/>
        <v>0</v>
      </c>
      <c r="AM76" s="366">
        <f t="shared" si="150"/>
        <v>0</v>
      </c>
      <c r="AN76" s="366">
        <f t="shared" si="150"/>
        <v>0</v>
      </c>
      <c r="AO76" s="366">
        <f t="shared" si="150"/>
        <v>0</v>
      </c>
      <c r="AP76" s="366">
        <f t="shared" si="150"/>
        <v>0</v>
      </c>
      <c r="AQ76" s="366">
        <f t="shared" si="150"/>
        <v>0</v>
      </c>
      <c r="AR76" s="366">
        <f t="shared" si="150"/>
        <v>0</v>
      </c>
      <c r="AS76" s="366">
        <f t="shared" si="150"/>
        <v>0</v>
      </c>
      <c r="AT76" s="366">
        <f t="shared" si="150"/>
        <v>0</v>
      </c>
    </row>
    <row r="77" spans="1:46">
      <c r="A77" s="367">
        <f t="shared" si="147"/>
        <v>0</v>
      </c>
      <c r="B77" s="367"/>
      <c r="C77" s="368">
        <f>IF(ISERROR(+D8/C8),0,(+D8/C8))</f>
        <v>0</v>
      </c>
      <c r="D77" s="1114"/>
      <c r="E77" s="1115"/>
      <c r="F77" s="1115"/>
      <c r="G77" s="1115"/>
      <c r="H77" s="1116"/>
      <c r="I77" s="213">
        <f t="shared" si="148"/>
        <v>0</v>
      </c>
      <c r="J77" s="228"/>
      <c r="K77" s="366">
        <f t="shared" ref="K77:U77" si="151">($D8/12)*K8</f>
        <v>0</v>
      </c>
      <c r="L77" s="366">
        <f t="shared" si="151"/>
        <v>0</v>
      </c>
      <c r="M77" s="366">
        <f t="shared" si="151"/>
        <v>0</v>
      </c>
      <c r="N77" s="366">
        <f t="shared" si="151"/>
        <v>0</v>
      </c>
      <c r="O77" s="366">
        <f t="shared" si="151"/>
        <v>0</v>
      </c>
      <c r="P77" s="366">
        <f t="shared" si="151"/>
        <v>0</v>
      </c>
      <c r="Q77" s="366">
        <f t="shared" si="151"/>
        <v>0</v>
      </c>
      <c r="R77" s="366">
        <f t="shared" si="151"/>
        <v>0</v>
      </c>
      <c r="S77" s="366">
        <f t="shared" si="151"/>
        <v>0</v>
      </c>
      <c r="T77" s="366">
        <f t="shared" si="151"/>
        <v>0</v>
      </c>
      <c r="U77" s="366">
        <f t="shared" si="151"/>
        <v>0</v>
      </c>
      <c r="V77" s="366">
        <f>($D8/12)*V8</f>
        <v>0</v>
      </c>
      <c r="W77" s="366">
        <f>+W43*$C77</f>
        <v>0</v>
      </c>
      <c r="X77" s="366">
        <f t="shared" ref="X77:AT77" si="152">+X43*$C77</f>
        <v>0</v>
      </c>
      <c r="Y77" s="366">
        <f t="shared" si="152"/>
        <v>0</v>
      </c>
      <c r="Z77" s="366">
        <f t="shared" si="152"/>
        <v>0</v>
      </c>
      <c r="AA77" s="366">
        <f t="shared" si="152"/>
        <v>0</v>
      </c>
      <c r="AB77" s="366">
        <f t="shared" si="152"/>
        <v>0</v>
      </c>
      <c r="AC77" s="366">
        <f t="shared" si="152"/>
        <v>0</v>
      </c>
      <c r="AD77" s="366">
        <f t="shared" si="152"/>
        <v>0</v>
      </c>
      <c r="AE77" s="366">
        <f t="shared" si="152"/>
        <v>0</v>
      </c>
      <c r="AF77" s="366">
        <f t="shared" si="152"/>
        <v>0</v>
      </c>
      <c r="AG77" s="366">
        <f t="shared" si="152"/>
        <v>0</v>
      </c>
      <c r="AH77" s="366">
        <f t="shared" si="152"/>
        <v>0</v>
      </c>
      <c r="AI77" s="366">
        <f t="shared" si="152"/>
        <v>0</v>
      </c>
      <c r="AJ77" s="366">
        <f t="shared" si="152"/>
        <v>0</v>
      </c>
      <c r="AK77" s="366">
        <f t="shared" si="152"/>
        <v>0</v>
      </c>
      <c r="AL77" s="366">
        <f t="shared" si="152"/>
        <v>0</v>
      </c>
      <c r="AM77" s="366">
        <f t="shared" si="152"/>
        <v>0</v>
      </c>
      <c r="AN77" s="366">
        <f t="shared" si="152"/>
        <v>0</v>
      </c>
      <c r="AO77" s="366">
        <f t="shared" si="152"/>
        <v>0</v>
      </c>
      <c r="AP77" s="366">
        <f t="shared" si="152"/>
        <v>0</v>
      </c>
      <c r="AQ77" s="366">
        <f t="shared" si="152"/>
        <v>0</v>
      </c>
      <c r="AR77" s="366">
        <f t="shared" si="152"/>
        <v>0</v>
      </c>
      <c r="AS77" s="366">
        <f t="shared" si="152"/>
        <v>0</v>
      </c>
      <c r="AT77" s="366">
        <f t="shared" si="152"/>
        <v>0</v>
      </c>
    </row>
    <row r="78" spans="1:46">
      <c r="A78" s="367">
        <f t="shared" si="147"/>
        <v>0</v>
      </c>
      <c r="B78" s="367"/>
      <c r="C78" s="368">
        <f>IF(ISERROR(+D9/C9),0,(+D9/C9))</f>
        <v>0</v>
      </c>
      <c r="D78" s="1114"/>
      <c r="E78" s="1115"/>
      <c r="F78" s="1115"/>
      <c r="G78" s="1115"/>
      <c r="H78" s="1116"/>
      <c r="I78" s="213">
        <f>SUM(K78:V78)</f>
        <v>0</v>
      </c>
      <c r="J78" s="228"/>
      <c r="K78" s="366">
        <f t="shared" ref="K78:V78" si="153">($D9/12)*K9</f>
        <v>0</v>
      </c>
      <c r="L78" s="366">
        <f t="shared" si="153"/>
        <v>0</v>
      </c>
      <c r="M78" s="366">
        <f t="shared" si="153"/>
        <v>0</v>
      </c>
      <c r="N78" s="366">
        <f t="shared" si="153"/>
        <v>0</v>
      </c>
      <c r="O78" s="366">
        <f t="shared" si="153"/>
        <v>0</v>
      </c>
      <c r="P78" s="366">
        <f t="shared" si="153"/>
        <v>0</v>
      </c>
      <c r="Q78" s="366">
        <f t="shared" si="153"/>
        <v>0</v>
      </c>
      <c r="R78" s="366">
        <f t="shared" si="153"/>
        <v>0</v>
      </c>
      <c r="S78" s="366">
        <f t="shared" si="153"/>
        <v>0</v>
      </c>
      <c r="T78" s="366">
        <f t="shared" si="153"/>
        <v>0</v>
      </c>
      <c r="U78" s="366">
        <f t="shared" si="153"/>
        <v>0</v>
      </c>
      <c r="V78" s="366">
        <f t="shared" si="153"/>
        <v>0</v>
      </c>
      <c r="W78" s="366">
        <f t="shared" ref="W78:AT78" si="154">+W44*$C78</f>
        <v>0</v>
      </c>
      <c r="X78" s="366">
        <f t="shared" si="154"/>
        <v>0</v>
      </c>
      <c r="Y78" s="366">
        <f t="shared" si="154"/>
        <v>0</v>
      </c>
      <c r="Z78" s="366">
        <f t="shared" si="154"/>
        <v>0</v>
      </c>
      <c r="AA78" s="366">
        <f t="shared" si="154"/>
        <v>0</v>
      </c>
      <c r="AB78" s="366">
        <f t="shared" si="154"/>
        <v>0</v>
      </c>
      <c r="AC78" s="366">
        <f t="shared" si="154"/>
        <v>0</v>
      </c>
      <c r="AD78" s="366">
        <f t="shared" si="154"/>
        <v>0</v>
      </c>
      <c r="AE78" s="366">
        <f t="shared" si="154"/>
        <v>0</v>
      </c>
      <c r="AF78" s="366">
        <f t="shared" si="154"/>
        <v>0</v>
      </c>
      <c r="AG78" s="366">
        <f t="shared" si="154"/>
        <v>0</v>
      </c>
      <c r="AH78" s="366">
        <f t="shared" si="154"/>
        <v>0</v>
      </c>
      <c r="AI78" s="366">
        <f t="shared" si="154"/>
        <v>0</v>
      </c>
      <c r="AJ78" s="366">
        <f t="shared" si="154"/>
        <v>0</v>
      </c>
      <c r="AK78" s="366">
        <f t="shared" si="154"/>
        <v>0</v>
      </c>
      <c r="AL78" s="366">
        <f t="shared" si="154"/>
        <v>0</v>
      </c>
      <c r="AM78" s="366">
        <f t="shared" si="154"/>
        <v>0</v>
      </c>
      <c r="AN78" s="366">
        <f t="shared" si="154"/>
        <v>0</v>
      </c>
      <c r="AO78" s="366">
        <f t="shared" si="154"/>
        <v>0</v>
      </c>
      <c r="AP78" s="366">
        <f t="shared" si="154"/>
        <v>0</v>
      </c>
      <c r="AQ78" s="366">
        <f t="shared" si="154"/>
        <v>0</v>
      </c>
      <c r="AR78" s="366">
        <f t="shared" si="154"/>
        <v>0</v>
      </c>
      <c r="AS78" s="366">
        <f t="shared" si="154"/>
        <v>0</v>
      </c>
      <c r="AT78" s="366">
        <f t="shared" si="154"/>
        <v>0</v>
      </c>
    </row>
    <row r="79" spans="1:46">
      <c r="A79" s="367">
        <f t="shared" si="147"/>
        <v>0</v>
      </c>
      <c r="B79" s="367"/>
      <c r="C79" s="368">
        <f>IF(ISERROR(+D10/C10),0,(+D10/C10))</f>
        <v>0</v>
      </c>
      <c r="D79" s="1114"/>
      <c r="E79" s="1115"/>
      <c r="F79" s="1115"/>
      <c r="G79" s="1115"/>
      <c r="H79" s="1116"/>
      <c r="I79" s="213">
        <f t="shared" si="148"/>
        <v>0</v>
      </c>
      <c r="J79" s="228"/>
      <c r="K79" s="366">
        <f t="shared" ref="K79:V79" si="155">($D10/12)*K10</f>
        <v>0</v>
      </c>
      <c r="L79" s="366">
        <f t="shared" si="155"/>
        <v>0</v>
      </c>
      <c r="M79" s="366">
        <f t="shared" si="155"/>
        <v>0</v>
      </c>
      <c r="N79" s="366">
        <f t="shared" si="155"/>
        <v>0</v>
      </c>
      <c r="O79" s="366">
        <f t="shared" si="155"/>
        <v>0</v>
      </c>
      <c r="P79" s="366">
        <f t="shared" si="155"/>
        <v>0</v>
      </c>
      <c r="Q79" s="366">
        <f t="shared" si="155"/>
        <v>0</v>
      </c>
      <c r="R79" s="366">
        <f t="shared" si="155"/>
        <v>0</v>
      </c>
      <c r="S79" s="366">
        <f t="shared" si="155"/>
        <v>0</v>
      </c>
      <c r="T79" s="366">
        <f t="shared" si="155"/>
        <v>0</v>
      </c>
      <c r="U79" s="366">
        <f t="shared" si="155"/>
        <v>0</v>
      </c>
      <c r="V79" s="366">
        <f t="shared" si="155"/>
        <v>0</v>
      </c>
      <c r="W79" s="366">
        <f t="shared" ref="W79:AT79" si="156">+W45*$C79</f>
        <v>0</v>
      </c>
      <c r="X79" s="366">
        <f t="shared" si="156"/>
        <v>0</v>
      </c>
      <c r="Y79" s="366">
        <f t="shared" si="156"/>
        <v>0</v>
      </c>
      <c r="Z79" s="366">
        <f t="shared" si="156"/>
        <v>0</v>
      </c>
      <c r="AA79" s="366">
        <f t="shared" si="156"/>
        <v>0</v>
      </c>
      <c r="AB79" s="366">
        <f t="shared" si="156"/>
        <v>0</v>
      </c>
      <c r="AC79" s="366">
        <f t="shared" si="156"/>
        <v>0</v>
      </c>
      <c r="AD79" s="366">
        <f t="shared" si="156"/>
        <v>0</v>
      </c>
      <c r="AE79" s="366">
        <f t="shared" si="156"/>
        <v>0</v>
      </c>
      <c r="AF79" s="366">
        <f t="shared" si="156"/>
        <v>0</v>
      </c>
      <c r="AG79" s="366">
        <f t="shared" si="156"/>
        <v>0</v>
      </c>
      <c r="AH79" s="366">
        <f t="shared" si="156"/>
        <v>0</v>
      </c>
      <c r="AI79" s="366">
        <f t="shared" si="156"/>
        <v>0</v>
      </c>
      <c r="AJ79" s="366">
        <f t="shared" si="156"/>
        <v>0</v>
      </c>
      <c r="AK79" s="366">
        <f t="shared" si="156"/>
        <v>0</v>
      </c>
      <c r="AL79" s="366">
        <f t="shared" si="156"/>
        <v>0</v>
      </c>
      <c r="AM79" s="366">
        <f t="shared" si="156"/>
        <v>0</v>
      </c>
      <c r="AN79" s="366">
        <f t="shared" si="156"/>
        <v>0</v>
      </c>
      <c r="AO79" s="366">
        <f t="shared" si="156"/>
        <v>0</v>
      </c>
      <c r="AP79" s="366">
        <f t="shared" si="156"/>
        <v>0</v>
      </c>
      <c r="AQ79" s="366">
        <f t="shared" si="156"/>
        <v>0</v>
      </c>
      <c r="AR79" s="366">
        <f t="shared" si="156"/>
        <v>0</v>
      </c>
      <c r="AS79" s="366">
        <f t="shared" si="156"/>
        <v>0</v>
      </c>
      <c r="AT79" s="366">
        <f t="shared" si="156"/>
        <v>0</v>
      </c>
    </row>
    <row r="80" spans="1:46">
      <c r="A80" s="367">
        <f t="shared" si="147"/>
        <v>0</v>
      </c>
      <c r="B80" s="367"/>
      <c r="C80" s="368">
        <f t="shared" ref="C80:C104" si="157">IF(ISERROR(+D12/C12),0,(+D12/C12))</f>
        <v>0</v>
      </c>
      <c r="D80" s="1114"/>
      <c r="E80" s="1115"/>
      <c r="F80" s="1115"/>
      <c r="G80" s="1115"/>
      <c r="H80" s="1116"/>
      <c r="I80" s="213">
        <f t="shared" si="148"/>
        <v>0</v>
      </c>
      <c r="J80" s="228"/>
      <c r="K80" s="366">
        <f t="shared" ref="K80:V80" si="158">($D12/12)*K12</f>
        <v>0</v>
      </c>
      <c r="L80" s="366">
        <f t="shared" si="158"/>
        <v>0</v>
      </c>
      <c r="M80" s="366">
        <f t="shared" si="158"/>
        <v>0</v>
      </c>
      <c r="N80" s="366">
        <f t="shared" si="158"/>
        <v>0</v>
      </c>
      <c r="O80" s="366">
        <f t="shared" si="158"/>
        <v>0</v>
      </c>
      <c r="P80" s="366">
        <f t="shared" si="158"/>
        <v>0</v>
      </c>
      <c r="Q80" s="366">
        <f t="shared" si="158"/>
        <v>0</v>
      </c>
      <c r="R80" s="366">
        <f t="shared" si="158"/>
        <v>0</v>
      </c>
      <c r="S80" s="366">
        <f t="shared" si="158"/>
        <v>0</v>
      </c>
      <c r="T80" s="366">
        <f t="shared" si="158"/>
        <v>0</v>
      </c>
      <c r="U80" s="366">
        <f t="shared" si="158"/>
        <v>0</v>
      </c>
      <c r="V80" s="366">
        <f t="shared" si="158"/>
        <v>0</v>
      </c>
      <c r="W80" s="366">
        <f t="shared" ref="W80:AT80" si="159">+W46*$C80</f>
        <v>0</v>
      </c>
      <c r="X80" s="366">
        <f t="shared" si="159"/>
        <v>0</v>
      </c>
      <c r="Y80" s="366">
        <f t="shared" si="159"/>
        <v>0</v>
      </c>
      <c r="Z80" s="366">
        <f t="shared" si="159"/>
        <v>0</v>
      </c>
      <c r="AA80" s="366">
        <f t="shared" si="159"/>
        <v>0</v>
      </c>
      <c r="AB80" s="366">
        <f t="shared" si="159"/>
        <v>0</v>
      </c>
      <c r="AC80" s="366">
        <f t="shared" si="159"/>
        <v>0</v>
      </c>
      <c r="AD80" s="366">
        <f t="shared" si="159"/>
        <v>0</v>
      </c>
      <c r="AE80" s="366">
        <f t="shared" si="159"/>
        <v>0</v>
      </c>
      <c r="AF80" s="366">
        <f t="shared" si="159"/>
        <v>0</v>
      </c>
      <c r="AG80" s="366">
        <f t="shared" si="159"/>
        <v>0</v>
      </c>
      <c r="AH80" s="366">
        <f t="shared" si="159"/>
        <v>0</v>
      </c>
      <c r="AI80" s="366">
        <f t="shared" si="159"/>
        <v>0</v>
      </c>
      <c r="AJ80" s="366">
        <f t="shared" si="159"/>
        <v>0</v>
      </c>
      <c r="AK80" s="366">
        <f t="shared" si="159"/>
        <v>0</v>
      </c>
      <c r="AL80" s="366">
        <f t="shared" si="159"/>
        <v>0</v>
      </c>
      <c r="AM80" s="366">
        <f t="shared" si="159"/>
        <v>0</v>
      </c>
      <c r="AN80" s="366">
        <f t="shared" si="159"/>
        <v>0</v>
      </c>
      <c r="AO80" s="366">
        <f t="shared" si="159"/>
        <v>0</v>
      </c>
      <c r="AP80" s="366">
        <f t="shared" si="159"/>
        <v>0</v>
      </c>
      <c r="AQ80" s="366">
        <f t="shared" si="159"/>
        <v>0</v>
      </c>
      <c r="AR80" s="366">
        <f t="shared" si="159"/>
        <v>0</v>
      </c>
      <c r="AS80" s="366">
        <f t="shared" si="159"/>
        <v>0</v>
      </c>
      <c r="AT80" s="366">
        <f t="shared" si="159"/>
        <v>0</v>
      </c>
    </row>
    <row r="81" spans="1:46">
      <c r="A81" s="367">
        <f t="shared" si="147"/>
        <v>0</v>
      </c>
      <c r="B81" s="367"/>
      <c r="C81" s="368">
        <f t="shared" si="157"/>
        <v>0</v>
      </c>
      <c r="D81" s="1114"/>
      <c r="E81" s="1115"/>
      <c r="F81" s="1115"/>
      <c r="G81" s="1115"/>
      <c r="H81" s="1116"/>
      <c r="I81" s="213">
        <f t="shared" si="148"/>
        <v>0</v>
      </c>
      <c r="J81" s="228"/>
      <c r="K81" s="366">
        <f t="shared" ref="K81:V81" si="160">($D13/12)*K13</f>
        <v>0</v>
      </c>
      <c r="L81" s="366">
        <f t="shared" si="160"/>
        <v>0</v>
      </c>
      <c r="M81" s="366">
        <f t="shared" si="160"/>
        <v>0</v>
      </c>
      <c r="N81" s="366">
        <f t="shared" si="160"/>
        <v>0</v>
      </c>
      <c r="O81" s="366">
        <f t="shared" si="160"/>
        <v>0</v>
      </c>
      <c r="P81" s="366">
        <f t="shared" si="160"/>
        <v>0</v>
      </c>
      <c r="Q81" s="366">
        <f t="shared" si="160"/>
        <v>0</v>
      </c>
      <c r="R81" s="366">
        <f t="shared" si="160"/>
        <v>0</v>
      </c>
      <c r="S81" s="366">
        <f t="shared" si="160"/>
        <v>0</v>
      </c>
      <c r="T81" s="366">
        <f t="shared" si="160"/>
        <v>0</v>
      </c>
      <c r="U81" s="366">
        <f t="shared" si="160"/>
        <v>0</v>
      </c>
      <c r="V81" s="366">
        <f t="shared" si="160"/>
        <v>0</v>
      </c>
      <c r="W81" s="366">
        <f t="shared" ref="W81:AT81" si="161">+W47*$C81</f>
        <v>0</v>
      </c>
      <c r="X81" s="366">
        <f t="shared" si="161"/>
        <v>0</v>
      </c>
      <c r="Y81" s="366">
        <f t="shared" si="161"/>
        <v>0</v>
      </c>
      <c r="Z81" s="366">
        <f t="shared" si="161"/>
        <v>0</v>
      </c>
      <c r="AA81" s="366">
        <f t="shared" si="161"/>
        <v>0</v>
      </c>
      <c r="AB81" s="366">
        <f t="shared" si="161"/>
        <v>0</v>
      </c>
      <c r="AC81" s="366">
        <f t="shared" si="161"/>
        <v>0</v>
      </c>
      <c r="AD81" s="366">
        <f t="shared" si="161"/>
        <v>0</v>
      </c>
      <c r="AE81" s="366">
        <f t="shared" si="161"/>
        <v>0</v>
      </c>
      <c r="AF81" s="366">
        <f t="shared" si="161"/>
        <v>0</v>
      </c>
      <c r="AG81" s="366">
        <f t="shared" si="161"/>
        <v>0</v>
      </c>
      <c r="AH81" s="366">
        <f t="shared" si="161"/>
        <v>0</v>
      </c>
      <c r="AI81" s="366">
        <f t="shared" si="161"/>
        <v>0</v>
      </c>
      <c r="AJ81" s="366">
        <f t="shared" si="161"/>
        <v>0</v>
      </c>
      <c r="AK81" s="366">
        <f t="shared" si="161"/>
        <v>0</v>
      </c>
      <c r="AL81" s="366">
        <f t="shared" si="161"/>
        <v>0</v>
      </c>
      <c r="AM81" s="366">
        <f t="shared" si="161"/>
        <v>0</v>
      </c>
      <c r="AN81" s="366">
        <f t="shared" si="161"/>
        <v>0</v>
      </c>
      <c r="AO81" s="366">
        <f t="shared" si="161"/>
        <v>0</v>
      </c>
      <c r="AP81" s="366">
        <f t="shared" si="161"/>
        <v>0</v>
      </c>
      <c r="AQ81" s="366">
        <f t="shared" si="161"/>
        <v>0</v>
      </c>
      <c r="AR81" s="366">
        <f t="shared" si="161"/>
        <v>0</v>
      </c>
      <c r="AS81" s="366">
        <f t="shared" si="161"/>
        <v>0</v>
      </c>
      <c r="AT81" s="366">
        <f t="shared" si="161"/>
        <v>0</v>
      </c>
    </row>
    <row r="82" spans="1:46">
      <c r="A82" s="367">
        <f t="shared" si="147"/>
        <v>0</v>
      </c>
      <c r="B82" s="367"/>
      <c r="C82" s="368">
        <f t="shared" si="157"/>
        <v>0</v>
      </c>
      <c r="D82" s="1114"/>
      <c r="E82" s="1115"/>
      <c r="F82" s="1115"/>
      <c r="G82" s="1115"/>
      <c r="H82" s="1116"/>
      <c r="I82" s="213">
        <f t="shared" si="148"/>
        <v>0</v>
      </c>
      <c r="J82" s="228"/>
      <c r="K82" s="366">
        <f t="shared" ref="K82:V82" si="162">($D14/12)*K14</f>
        <v>0</v>
      </c>
      <c r="L82" s="366">
        <f t="shared" si="162"/>
        <v>0</v>
      </c>
      <c r="M82" s="366">
        <f t="shared" si="162"/>
        <v>0</v>
      </c>
      <c r="N82" s="366">
        <f t="shared" si="162"/>
        <v>0</v>
      </c>
      <c r="O82" s="366">
        <f t="shared" si="162"/>
        <v>0</v>
      </c>
      <c r="P82" s="366">
        <f t="shared" si="162"/>
        <v>0</v>
      </c>
      <c r="Q82" s="366">
        <f t="shared" si="162"/>
        <v>0</v>
      </c>
      <c r="R82" s="366">
        <f t="shared" si="162"/>
        <v>0</v>
      </c>
      <c r="S82" s="366">
        <f t="shared" si="162"/>
        <v>0</v>
      </c>
      <c r="T82" s="366">
        <f t="shared" si="162"/>
        <v>0</v>
      </c>
      <c r="U82" s="366">
        <f t="shared" si="162"/>
        <v>0</v>
      </c>
      <c r="V82" s="366">
        <f t="shared" si="162"/>
        <v>0</v>
      </c>
      <c r="W82" s="366">
        <f t="shared" ref="W82:AT82" si="163">+W48*$C82</f>
        <v>0</v>
      </c>
      <c r="X82" s="366">
        <f t="shared" si="163"/>
        <v>0</v>
      </c>
      <c r="Y82" s="366">
        <f t="shared" si="163"/>
        <v>0</v>
      </c>
      <c r="Z82" s="366">
        <f t="shared" si="163"/>
        <v>0</v>
      </c>
      <c r="AA82" s="366">
        <f t="shared" si="163"/>
        <v>0</v>
      </c>
      <c r="AB82" s="366">
        <f t="shared" si="163"/>
        <v>0</v>
      </c>
      <c r="AC82" s="366">
        <f t="shared" si="163"/>
        <v>0</v>
      </c>
      <c r="AD82" s="366">
        <f t="shared" si="163"/>
        <v>0</v>
      </c>
      <c r="AE82" s="366">
        <f t="shared" si="163"/>
        <v>0</v>
      </c>
      <c r="AF82" s="366">
        <f t="shared" si="163"/>
        <v>0</v>
      </c>
      <c r="AG82" s="366">
        <f t="shared" si="163"/>
        <v>0</v>
      </c>
      <c r="AH82" s="366">
        <f t="shared" si="163"/>
        <v>0</v>
      </c>
      <c r="AI82" s="366">
        <f t="shared" si="163"/>
        <v>0</v>
      </c>
      <c r="AJ82" s="366">
        <f t="shared" si="163"/>
        <v>0</v>
      </c>
      <c r="AK82" s="366">
        <f t="shared" si="163"/>
        <v>0</v>
      </c>
      <c r="AL82" s="366">
        <f t="shared" si="163"/>
        <v>0</v>
      </c>
      <c r="AM82" s="366">
        <f t="shared" si="163"/>
        <v>0</v>
      </c>
      <c r="AN82" s="366">
        <f t="shared" si="163"/>
        <v>0</v>
      </c>
      <c r="AO82" s="366">
        <f t="shared" si="163"/>
        <v>0</v>
      </c>
      <c r="AP82" s="366">
        <f t="shared" si="163"/>
        <v>0</v>
      </c>
      <c r="AQ82" s="366">
        <f t="shared" si="163"/>
        <v>0</v>
      </c>
      <c r="AR82" s="366">
        <f t="shared" si="163"/>
        <v>0</v>
      </c>
      <c r="AS82" s="366">
        <f t="shared" si="163"/>
        <v>0</v>
      </c>
      <c r="AT82" s="366">
        <f t="shared" si="163"/>
        <v>0</v>
      </c>
    </row>
    <row r="83" spans="1:46">
      <c r="A83" s="367">
        <f t="shared" si="147"/>
        <v>0</v>
      </c>
      <c r="B83" s="367"/>
      <c r="C83" s="368">
        <f t="shared" si="157"/>
        <v>0</v>
      </c>
      <c r="D83" s="1114"/>
      <c r="E83" s="1115"/>
      <c r="F83" s="1115"/>
      <c r="G83" s="1115"/>
      <c r="H83" s="1116"/>
      <c r="I83" s="213">
        <f t="shared" si="148"/>
        <v>0</v>
      </c>
      <c r="J83" s="228"/>
      <c r="K83" s="366">
        <f t="shared" ref="K83:V83" si="164">($D15/12)*K15</f>
        <v>0</v>
      </c>
      <c r="L83" s="366">
        <f t="shared" si="164"/>
        <v>0</v>
      </c>
      <c r="M83" s="366">
        <f t="shared" si="164"/>
        <v>0</v>
      </c>
      <c r="N83" s="366">
        <f t="shared" si="164"/>
        <v>0</v>
      </c>
      <c r="O83" s="366">
        <f t="shared" si="164"/>
        <v>0</v>
      </c>
      <c r="P83" s="366">
        <f t="shared" si="164"/>
        <v>0</v>
      </c>
      <c r="Q83" s="366">
        <f t="shared" si="164"/>
        <v>0</v>
      </c>
      <c r="R83" s="366">
        <f t="shared" si="164"/>
        <v>0</v>
      </c>
      <c r="S83" s="366">
        <f t="shared" si="164"/>
        <v>0</v>
      </c>
      <c r="T83" s="366">
        <f t="shared" si="164"/>
        <v>0</v>
      </c>
      <c r="U83" s="366">
        <f t="shared" si="164"/>
        <v>0</v>
      </c>
      <c r="V83" s="366">
        <f t="shared" si="164"/>
        <v>0</v>
      </c>
      <c r="W83" s="366">
        <f t="shared" ref="W83:AT83" si="165">+W49*$C83</f>
        <v>0</v>
      </c>
      <c r="X83" s="366">
        <f t="shared" si="165"/>
        <v>0</v>
      </c>
      <c r="Y83" s="366">
        <f t="shared" si="165"/>
        <v>0</v>
      </c>
      <c r="Z83" s="366">
        <f t="shared" si="165"/>
        <v>0</v>
      </c>
      <c r="AA83" s="366">
        <f t="shared" si="165"/>
        <v>0</v>
      </c>
      <c r="AB83" s="366">
        <f t="shared" si="165"/>
        <v>0</v>
      </c>
      <c r="AC83" s="366">
        <f t="shared" si="165"/>
        <v>0</v>
      </c>
      <c r="AD83" s="366">
        <f t="shared" si="165"/>
        <v>0</v>
      </c>
      <c r="AE83" s="366">
        <f t="shared" si="165"/>
        <v>0</v>
      </c>
      <c r="AF83" s="366">
        <f t="shared" si="165"/>
        <v>0</v>
      </c>
      <c r="AG83" s="366">
        <f t="shared" si="165"/>
        <v>0</v>
      </c>
      <c r="AH83" s="366">
        <f t="shared" si="165"/>
        <v>0</v>
      </c>
      <c r="AI83" s="366">
        <f t="shared" si="165"/>
        <v>0</v>
      </c>
      <c r="AJ83" s="366">
        <f t="shared" si="165"/>
        <v>0</v>
      </c>
      <c r="AK83" s="366">
        <f t="shared" si="165"/>
        <v>0</v>
      </c>
      <c r="AL83" s="366">
        <f t="shared" si="165"/>
        <v>0</v>
      </c>
      <c r="AM83" s="366">
        <f t="shared" si="165"/>
        <v>0</v>
      </c>
      <c r="AN83" s="366">
        <f t="shared" si="165"/>
        <v>0</v>
      </c>
      <c r="AO83" s="366">
        <f t="shared" si="165"/>
        <v>0</v>
      </c>
      <c r="AP83" s="366">
        <f t="shared" si="165"/>
        <v>0</v>
      </c>
      <c r="AQ83" s="366">
        <f t="shared" si="165"/>
        <v>0</v>
      </c>
      <c r="AR83" s="366">
        <f t="shared" si="165"/>
        <v>0</v>
      </c>
      <c r="AS83" s="366">
        <f t="shared" si="165"/>
        <v>0</v>
      </c>
      <c r="AT83" s="366">
        <f t="shared" si="165"/>
        <v>0</v>
      </c>
    </row>
    <row r="84" spans="1:46">
      <c r="A84" s="367">
        <f t="shared" si="147"/>
        <v>0</v>
      </c>
      <c r="B84" s="367"/>
      <c r="C84" s="368">
        <f t="shared" si="157"/>
        <v>0</v>
      </c>
      <c r="D84" s="1114"/>
      <c r="E84" s="1115"/>
      <c r="F84" s="1115"/>
      <c r="G84" s="1115"/>
      <c r="H84" s="1116"/>
      <c r="I84" s="213">
        <f t="shared" si="148"/>
        <v>0</v>
      </c>
      <c r="J84" s="228"/>
      <c r="K84" s="366">
        <f t="shared" ref="K84:V84" si="166">($D16/12)*K16</f>
        <v>0</v>
      </c>
      <c r="L84" s="366">
        <f t="shared" si="166"/>
        <v>0</v>
      </c>
      <c r="M84" s="366">
        <f t="shared" si="166"/>
        <v>0</v>
      </c>
      <c r="N84" s="366">
        <f t="shared" si="166"/>
        <v>0</v>
      </c>
      <c r="O84" s="366">
        <f t="shared" si="166"/>
        <v>0</v>
      </c>
      <c r="P84" s="366">
        <f t="shared" si="166"/>
        <v>0</v>
      </c>
      <c r="Q84" s="366">
        <f t="shared" si="166"/>
        <v>0</v>
      </c>
      <c r="R84" s="366">
        <f t="shared" si="166"/>
        <v>0</v>
      </c>
      <c r="S84" s="366">
        <f t="shared" si="166"/>
        <v>0</v>
      </c>
      <c r="T84" s="366">
        <f t="shared" si="166"/>
        <v>0</v>
      </c>
      <c r="U84" s="366">
        <f t="shared" si="166"/>
        <v>0</v>
      </c>
      <c r="V84" s="366">
        <f t="shared" si="166"/>
        <v>0</v>
      </c>
      <c r="W84" s="366">
        <f t="shared" ref="W84:AT84" si="167">+W50*$C84</f>
        <v>0</v>
      </c>
      <c r="X84" s="366">
        <f t="shared" si="167"/>
        <v>0</v>
      </c>
      <c r="Y84" s="366">
        <f t="shared" si="167"/>
        <v>0</v>
      </c>
      <c r="Z84" s="366">
        <f t="shared" si="167"/>
        <v>0</v>
      </c>
      <c r="AA84" s="366">
        <f t="shared" si="167"/>
        <v>0</v>
      </c>
      <c r="AB84" s="366">
        <f t="shared" si="167"/>
        <v>0</v>
      </c>
      <c r="AC84" s="366">
        <f t="shared" si="167"/>
        <v>0</v>
      </c>
      <c r="AD84" s="366">
        <f t="shared" si="167"/>
        <v>0</v>
      </c>
      <c r="AE84" s="366">
        <f t="shared" si="167"/>
        <v>0</v>
      </c>
      <c r="AF84" s="366">
        <f t="shared" si="167"/>
        <v>0</v>
      </c>
      <c r="AG84" s="366">
        <f t="shared" si="167"/>
        <v>0</v>
      </c>
      <c r="AH84" s="366">
        <f t="shared" si="167"/>
        <v>0</v>
      </c>
      <c r="AI84" s="366">
        <f t="shared" si="167"/>
        <v>0</v>
      </c>
      <c r="AJ84" s="366">
        <f t="shared" si="167"/>
        <v>0</v>
      </c>
      <c r="AK84" s="366">
        <f t="shared" si="167"/>
        <v>0</v>
      </c>
      <c r="AL84" s="366">
        <f t="shared" si="167"/>
        <v>0</v>
      </c>
      <c r="AM84" s="366">
        <f t="shared" si="167"/>
        <v>0</v>
      </c>
      <c r="AN84" s="366">
        <f t="shared" si="167"/>
        <v>0</v>
      </c>
      <c r="AO84" s="366">
        <f t="shared" si="167"/>
        <v>0</v>
      </c>
      <c r="AP84" s="366">
        <f t="shared" si="167"/>
        <v>0</v>
      </c>
      <c r="AQ84" s="366">
        <f t="shared" si="167"/>
        <v>0</v>
      </c>
      <c r="AR84" s="366">
        <f t="shared" si="167"/>
        <v>0</v>
      </c>
      <c r="AS84" s="366">
        <f t="shared" si="167"/>
        <v>0</v>
      </c>
      <c r="AT84" s="366">
        <f t="shared" si="167"/>
        <v>0</v>
      </c>
    </row>
    <row r="85" spans="1:46" hidden="1" outlineLevel="1">
      <c r="A85" s="367">
        <f t="shared" si="147"/>
        <v>0</v>
      </c>
      <c r="B85" s="367"/>
      <c r="C85" s="368">
        <f t="shared" si="157"/>
        <v>0</v>
      </c>
      <c r="D85" s="1114"/>
      <c r="E85" s="1115"/>
      <c r="F85" s="1115"/>
      <c r="G85" s="1115"/>
      <c r="H85" s="1116"/>
      <c r="I85" s="213">
        <f t="shared" si="148"/>
        <v>0</v>
      </c>
      <c r="J85" s="228"/>
      <c r="K85" s="366">
        <f t="shared" ref="K85:V85" si="168">($D17/12)*K17</f>
        <v>0</v>
      </c>
      <c r="L85" s="366">
        <f t="shared" si="168"/>
        <v>0</v>
      </c>
      <c r="M85" s="366">
        <f t="shared" si="168"/>
        <v>0</v>
      </c>
      <c r="N85" s="366">
        <f t="shared" si="168"/>
        <v>0</v>
      </c>
      <c r="O85" s="366">
        <f t="shared" si="168"/>
        <v>0</v>
      </c>
      <c r="P85" s="366">
        <f t="shared" si="168"/>
        <v>0</v>
      </c>
      <c r="Q85" s="366">
        <f t="shared" si="168"/>
        <v>0</v>
      </c>
      <c r="R85" s="366">
        <f t="shared" si="168"/>
        <v>0</v>
      </c>
      <c r="S85" s="366">
        <f t="shared" si="168"/>
        <v>0</v>
      </c>
      <c r="T85" s="366">
        <f t="shared" si="168"/>
        <v>0</v>
      </c>
      <c r="U85" s="366">
        <f t="shared" si="168"/>
        <v>0</v>
      </c>
      <c r="V85" s="366">
        <f t="shared" si="168"/>
        <v>0</v>
      </c>
      <c r="W85" s="366">
        <f t="shared" ref="W85:AT85" si="169">+W51*$C85</f>
        <v>0</v>
      </c>
      <c r="X85" s="366">
        <f t="shared" si="169"/>
        <v>0</v>
      </c>
      <c r="Y85" s="366">
        <f t="shared" si="169"/>
        <v>0</v>
      </c>
      <c r="Z85" s="366">
        <f t="shared" si="169"/>
        <v>0</v>
      </c>
      <c r="AA85" s="366">
        <f t="shared" si="169"/>
        <v>0</v>
      </c>
      <c r="AB85" s="366">
        <f t="shared" si="169"/>
        <v>0</v>
      </c>
      <c r="AC85" s="366">
        <f t="shared" si="169"/>
        <v>0</v>
      </c>
      <c r="AD85" s="366">
        <f t="shared" si="169"/>
        <v>0</v>
      </c>
      <c r="AE85" s="366">
        <f t="shared" si="169"/>
        <v>0</v>
      </c>
      <c r="AF85" s="366">
        <f t="shared" si="169"/>
        <v>0</v>
      </c>
      <c r="AG85" s="366">
        <f t="shared" si="169"/>
        <v>0</v>
      </c>
      <c r="AH85" s="366">
        <f t="shared" si="169"/>
        <v>0</v>
      </c>
      <c r="AI85" s="366">
        <f t="shared" si="169"/>
        <v>0</v>
      </c>
      <c r="AJ85" s="366">
        <f t="shared" si="169"/>
        <v>0</v>
      </c>
      <c r="AK85" s="366">
        <f t="shared" si="169"/>
        <v>0</v>
      </c>
      <c r="AL85" s="366">
        <f t="shared" si="169"/>
        <v>0</v>
      </c>
      <c r="AM85" s="366">
        <f t="shared" si="169"/>
        <v>0</v>
      </c>
      <c r="AN85" s="366">
        <f t="shared" si="169"/>
        <v>0</v>
      </c>
      <c r="AO85" s="366">
        <f t="shared" si="169"/>
        <v>0</v>
      </c>
      <c r="AP85" s="366">
        <f t="shared" si="169"/>
        <v>0</v>
      </c>
      <c r="AQ85" s="366">
        <f t="shared" si="169"/>
        <v>0</v>
      </c>
      <c r="AR85" s="366">
        <f t="shared" si="169"/>
        <v>0</v>
      </c>
      <c r="AS85" s="366">
        <f t="shared" si="169"/>
        <v>0</v>
      </c>
      <c r="AT85" s="366">
        <f t="shared" si="169"/>
        <v>0</v>
      </c>
    </row>
    <row r="86" spans="1:46" hidden="1" outlineLevel="1">
      <c r="A86" s="367">
        <f t="shared" si="147"/>
        <v>0</v>
      </c>
      <c r="B86" s="367"/>
      <c r="C86" s="368">
        <f t="shared" si="157"/>
        <v>0</v>
      </c>
      <c r="D86" s="1114"/>
      <c r="E86" s="1115"/>
      <c r="F86" s="1115"/>
      <c r="G86" s="1115"/>
      <c r="H86" s="1116"/>
      <c r="I86" s="213">
        <f t="shared" si="148"/>
        <v>0</v>
      </c>
      <c r="J86" s="228"/>
      <c r="K86" s="366">
        <f t="shared" ref="K86:V86" si="170">($D18/12)*K18</f>
        <v>0</v>
      </c>
      <c r="L86" s="366">
        <f t="shared" si="170"/>
        <v>0</v>
      </c>
      <c r="M86" s="366">
        <f t="shared" si="170"/>
        <v>0</v>
      </c>
      <c r="N86" s="366">
        <f t="shared" si="170"/>
        <v>0</v>
      </c>
      <c r="O86" s="366">
        <f t="shared" si="170"/>
        <v>0</v>
      </c>
      <c r="P86" s="366">
        <f t="shared" si="170"/>
        <v>0</v>
      </c>
      <c r="Q86" s="366">
        <f t="shared" si="170"/>
        <v>0</v>
      </c>
      <c r="R86" s="366">
        <f t="shared" si="170"/>
        <v>0</v>
      </c>
      <c r="S86" s="366">
        <f t="shared" si="170"/>
        <v>0</v>
      </c>
      <c r="T86" s="366">
        <f t="shared" si="170"/>
        <v>0</v>
      </c>
      <c r="U86" s="366">
        <f t="shared" si="170"/>
        <v>0</v>
      </c>
      <c r="V86" s="366">
        <f t="shared" si="170"/>
        <v>0</v>
      </c>
      <c r="W86" s="366">
        <f t="shared" ref="W86:AT86" si="171">+W52*$C86</f>
        <v>0</v>
      </c>
      <c r="X86" s="366">
        <f t="shared" si="171"/>
        <v>0</v>
      </c>
      <c r="Y86" s="366">
        <f t="shared" si="171"/>
        <v>0</v>
      </c>
      <c r="Z86" s="366">
        <f t="shared" si="171"/>
        <v>0</v>
      </c>
      <c r="AA86" s="366">
        <f t="shared" si="171"/>
        <v>0</v>
      </c>
      <c r="AB86" s="366">
        <f t="shared" si="171"/>
        <v>0</v>
      </c>
      <c r="AC86" s="366">
        <f t="shared" si="171"/>
        <v>0</v>
      </c>
      <c r="AD86" s="366">
        <f t="shared" si="171"/>
        <v>0</v>
      </c>
      <c r="AE86" s="366">
        <f t="shared" si="171"/>
        <v>0</v>
      </c>
      <c r="AF86" s="366">
        <f t="shared" si="171"/>
        <v>0</v>
      </c>
      <c r="AG86" s="366">
        <f t="shared" si="171"/>
        <v>0</v>
      </c>
      <c r="AH86" s="366">
        <f t="shared" si="171"/>
        <v>0</v>
      </c>
      <c r="AI86" s="366">
        <f t="shared" si="171"/>
        <v>0</v>
      </c>
      <c r="AJ86" s="366">
        <f t="shared" si="171"/>
        <v>0</v>
      </c>
      <c r="AK86" s="366">
        <f t="shared" si="171"/>
        <v>0</v>
      </c>
      <c r="AL86" s="366">
        <f t="shared" si="171"/>
        <v>0</v>
      </c>
      <c r="AM86" s="366">
        <f t="shared" si="171"/>
        <v>0</v>
      </c>
      <c r="AN86" s="366">
        <f t="shared" si="171"/>
        <v>0</v>
      </c>
      <c r="AO86" s="366">
        <f t="shared" si="171"/>
        <v>0</v>
      </c>
      <c r="AP86" s="366">
        <f t="shared" si="171"/>
        <v>0</v>
      </c>
      <c r="AQ86" s="366">
        <f t="shared" si="171"/>
        <v>0</v>
      </c>
      <c r="AR86" s="366">
        <f t="shared" si="171"/>
        <v>0</v>
      </c>
      <c r="AS86" s="366">
        <f t="shared" si="171"/>
        <v>0</v>
      </c>
      <c r="AT86" s="366">
        <f t="shared" si="171"/>
        <v>0</v>
      </c>
    </row>
    <row r="87" spans="1:46" hidden="1" outlineLevel="1">
      <c r="A87" s="367">
        <f t="shared" si="147"/>
        <v>0</v>
      </c>
      <c r="B87" s="367"/>
      <c r="C87" s="368">
        <f t="shared" si="157"/>
        <v>0</v>
      </c>
      <c r="D87" s="1114"/>
      <c r="E87" s="1115"/>
      <c r="F87" s="1115"/>
      <c r="G87" s="1115"/>
      <c r="H87" s="1116"/>
      <c r="I87" s="213">
        <f t="shared" si="148"/>
        <v>0</v>
      </c>
      <c r="J87" s="228"/>
      <c r="K87" s="366">
        <f t="shared" ref="K87:V87" si="172">($D19/12)*K19</f>
        <v>0</v>
      </c>
      <c r="L87" s="366">
        <f t="shared" si="172"/>
        <v>0</v>
      </c>
      <c r="M87" s="366">
        <f t="shared" si="172"/>
        <v>0</v>
      </c>
      <c r="N87" s="366">
        <f t="shared" si="172"/>
        <v>0</v>
      </c>
      <c r="O87" s="366">
        <f t="shared" si="172"/>
        <v>0</v>
      </c>
      <c r="P87" s="366">
        <f t="shared" si="172"/>
        <v>0</v>
      </c>
      <c r="Q87" s="366">
        <f t="shared" si="172"/>
        <v>0</v>
      </c>
      <c r="R87" s="366">
        <f t="shared" si="172"/>
        <v>0</v>
      </c>
      <c r="S87" s="366">
        <f t="shared" si="172"/>
        <v>0</v>
      </c>
      <c r="T87" s="366">
        <f t="shared" si="172"/>
        <v>0</v>
      </c>
      <c r="U87" s="366">
        <f t="shared" si="172"/>
        <v>0</v>
      </c>
      <c r="V87" s="366">
        <f t="shared" si="172"/>
        <v>0</v>
      </c>
      <c r="W87" s="366">
        <f t="shared" ref="W87:AT87" si="173">+W53*$C87</f>
        <v>0</v>
      </c>
      <c r="X87" s="366">
        <f t="shared" si="173"/>
        <v>0</v>
      </c>
      <c r="Y87" s="366">
        <f t="shared" si="173"/>
        <v>0</v>
      </c>
      <c r="Z87" s="366">
        <f t="shared" si="173"/>
        <v>0</v>
      </c>
      <c r="AA87" s="366">
        <f t="shared" si="173"/>
        <v>0</v>
      </c>
      <c r="AB87" s="366">
        <f t="shared" si="173"/>
        <v>0</v>
      </c>
      <c r="AC87" s="366">
        <f t="shared" si="173"/>
        <v>0</v>
      </c>
      <c r="AD87" s="366">
        <f t="shared" si="173"/>
        <v>0</v>
      </c>
      <c r="AE87" s="366">
        <f t="shared" si="173"/>
        <v>0</v>
      </c>
      <c r="AF87" s="366">
        <f t="shared" si="173"/>
        <v>0</v>
      </c>
      <c r="AG87" s="366">
        <f t="shared" si="173"/>
        <v>0</v>
      </c>
      <c r="AH87" s="366">
        <f t="shared" si="173"/>
        <v>0</v>
      </c>
      <c r="AI87" s="366">
        <f t="shared" si="173"/>
        <v>0</v>
      </c>
      <c r="AJ87" s="366">
        <f t="shared" si="173"/>
        <v>0</v>
      </c>
      <c r="AK87" s="366">
        <f t="shared" si="173"/>
        <v>0</v>
      </c>
      <c r="AL87" s="366">
        <f t="shared" si="173"/>
        <v>0</v>
      </c>
      <c r="AM87" s="366">
        <f t="shared" si="173"/>
        <v>0</v>
      </c>
      <c r="AN87" s="366">
        <f t="shared" si="173"/>
        <v>0</v>
      </c>
      <c r="AO87" s="366">
        <f t="shared" si="173"/>
        <v>0</v>
      </c>
      <c r="AP87" s="366">
        <f t="shared" si="173"/>
        <v>0</v>
      </c>
      <c r="AQ87" s="366">
        <f t="shared" si="173"/>
        <v>0</v>
      </c>
      <c r="AR87" s="366">
        <f t="shared" si="173"/>
        <v>0</v>
      </c>
      <c r="AS87" s="366">
        <f t="shared" si="173"/>
        <v>0</v>
      </c>
      <c r="AT87" s="366">
        <f t="shared" si="173"/>
        <v>0</v>
      </c>
    </row>
    <row r="88" spans="1:46" hidden="1" outlineLevel="1">
      <c r="A88" s="367">
        <f t="shared" si="147"/>
        <v>0</v>
      </c>
      <c r="B88" s="367"/>
      <c r="C88" s="368">
        <f t="shared" si="157"/>
        <v>0</v>
      </c>
      <c r="D88" s="1114"/>
      <c r="E88" s="1115"/>
      <c r="F88" s="1115"/>
      <c r="G88" s="1115"/>
      <c r="H88" s="1116"/>
      <c r="I88" s="213">
        <f t="shared" si="148"/>
        <v>0</v>
      </c>
      <c r="J88" s="228"/>
      <c r="K88" s="366">
        <f t="shared" ref="K88:V88" si="174">($D20/12)*K20</f>
        <v>0</v>
      </c>
      <c r="L88" s="366">
        <f t="shared" si="174"/>
        <v>0</v>
      </c>
      <c r="M88" s="366">
        <f t="shared" si="174"/>
        <v>0</v>
      </c>
      <c r="N88" s="366">
        <f t="shared" si="174"/>
        <v>0</v>
      </c>
      <c r="O88" s="366">
        <f t="shared" si="174"/>
        <v>0</v>
      </c>
      <c r="P88" s="366">
        <f t="shared" si="174"/>
        <v>0</v>
      </c>
      <c r="Q88" s="366">
        <f t="shared" si="174"/>
        <v>0</v>
      </c>
      <c r="R88" s="366">
        <f t="shared" si="174"/>
        <v>0</v>
      </c>
      <c r="S88" s="366">
        <f t="shared" si="174"/>
        <v>0</v>
      </c>
      <c r="T88" s="366">
        <f t="shared" si="174"/>
        <v>0</v>
      </c>
      <c r="U88" s="366">
        <f t="shared" si="174"/>
        <v>0</v>
      </c>
      <c r="V88" s="366">
        <f t="shared" si="174"/>
        <v>0</v>
      </c>
      <c r="W88" s="366">
        <f t="shared" ref="W88:AT88" si="175">+W54*$C88</f>
        <v>0</v>
      </c>
      <c r="X88" s="366">
        <f t="shared" si="175"/>
        <v>0</v>
      </c>
      <c r="Y88" s="366">
        <f t="shared" si="175"/>
        <v>0</v>
      </c>
      <c r="Z88" s="366">
        <f t="shared" si="175"/>
        <v>0</v>
      </c>
      <c r="AA88" s="366">
        <f t="shared" si="175"/>
        <v>0</v>
      </c>
      <c r="AB88" s="366">
        <f t="shared" si="175"/>
        <v>0</v>
      </c>
      <c r="AC88" s="366">
        <f t="shared" si="175"/>
        <v>0</v>
      </c>
      <c r="AD88" s="366">
        <f t="shared" si="175"/>
        <v>0</v>
      </c>
      <c r="AE88" s="366">
        <f t="shared" si="175"/>
        <v>0</v>
      </c>
      <c r="AF88" s="366">
        <f t="shared" si="175"/>
        <v>0</v>
      </c>
      <c r="AG88" s="366">
        <f t="shared" si="175"/>
        <v>0</v>
      </c>
      <c r="AH88" s="366">
        <f t="shared" si="175"/>
        <v>0</v>
      </c>
      <c r="AI88" s="366">
        <f t="shared" si="175"/>
        <v>0</v>
      </c>
      <c r="AJ88" s="366">
        <f t="shared" si="175"/>
        <v>0</v>
      </c>
      <c r="AK88" s="366">
        <f t="shared" si="175"/>
        <v>0</v>
      </c>
      <c r="AL88" s="366">
        <f t="shared" si="175"/>
        <v>0</v>
      </c>
      <c r="AM88" s="366">
        <f t="shared" si="175"/>
        <v>0</v>
      </c>
      <c r="AN88" s="366">
        <f t="shared" si="175"/>
        <v>0</v>
      </c>
      <c r="AO88" s="366">
        <f t="shared" si="175"/>
        <v>0</v>
      </c>
      <c r="AP88" s="366">
        <f t="shared" si="175"/>
        <v>0</v>
      </c>
      <c r="AQ88" s="366">
        <f t="shared" si="175"/>
        <v>0</v>
      </c>
      <c r="AR88" s="366">
        <f t="shared" si="175"/>
        <v>0</v>
      </c>
      <c r="AS88" s="366">
        <f t="shared" si="175"/>
        <v>0</v>
      </c>
      <c r="AT88" s="366">
        <f t="shared" si="175"/>
        <v>0</v>
      </c>
    </row>
    <row r="89" spans="1:46" hidden="1" outlineLevel="1">
      <c r="A89" s="367">
        <f t="shared" si="147"/>
        <v>0</v>
      </c>
      <c r="B89" s="367"/>
      <c r="C89" s="368">
        <f t="shared" si="157"/>
        <v>0</v>
      </c>
      <c r="D89" s="1114"/>
      <c r="E89" s="1115"/>
      <c r="F89" s="1115"/>
      <c r="G89" s="1115"/>
      <c r="H89" s="1116"/>
      <c r="I89" s="213">
        <f t="shared" si="148"/>
        <v>0</v>
      </c>
      <c r="J89" s="228"/>
      <c r="K89" s="366">
        <f t="shared" ref="K89:V89" si="176">($D21/12)*K21</f>
        <v>0</v>
      </c>
      <c r="L89" s="366">
        <f t="shared" si="176"/>
        <v>0</v>
      </c>
      <c r="M89" s="366">
        <f t="shared" si="176"/>
        <v>0</v>
      </c>
      <c r="N89" s="366">
        <f t="shared" si="176"/>
        <v>0</v>
      </c>
      <c r="O89" s="366">
        <f t="shared" si="176"/>
        <v>0</v>
      </c>
      <c r="P89" s="366">
        <f t="shared" si="176"/>
        <v>0</v>
      </c>
      <c r="Q89" s="366">
        <f t="shared" si="176"/>
        <v>0</v>
      </c>
      <c r="R89" s="366">
        <f t="shared" si="176"/>
        <v>0</v>
      </c>
      <c r="S89" s="366">
        <f t="shared" si="176"/>
        <v>0</v>
      </c>
      <c r="T89" s="366">
        <f t="shared" si="176"/>
        <v>0</v>
      </c>
      <c r="U89" s="366">
        <f t="shared" si="176"/>
        <v>0</v>
      </c>
      <c r="V89" s="366">
        <f t="shared" si="176"/>
        <v>0</v>
      </c>
      <c r="W89" s="366">
        <f t="shared" ref="W89:AT89" si="177">+W55*$C89</f>
        <v>0</v>
      </c>
      <c r="X89" s="366">
        <f t="shared" si="177"/>
        <v>0</v>
      </c>
      <c r="Y89" s="366">
        <f t="shared" si="177"/>
        <v>0</v>
      </c>
      <c r="Z89" s="366">
        <f t="shared" si="177"/>
        <v>0</v>
      </c>
      <c r="AA89" s="366">
        <f t="shared" si="177"/>
        <v>0</v>
      </c>
      <c r="AB89" s="366">
        <f t="shared" si="177"/>
        <v>0</v>
      </c>
      <c r="AC89" s="366">
        <f t="shared" si="177"/>
        <v>0</v>
      </c>
      <c r="AD89" s="366">
        <f t="shared" si="177"/>
        <v>0</v>
      </c>
      <c r="AE89" s="366">
        <f t="shared" si="177"/>
        <v>0</v>
      </c>
      <c r="AF89" s="366">
        <f t="shared" si="177"/>
        <v>0</v>
      </c>
      <c r="AG89" s="366">
        <f t="shared" si="177"/>
        <v>0</v>
      </c>
      <c r="AH89" s="366">
        <f t="shared" si="177"/>
        <v>0</v>
      </c>
      <c r="AI89" s="366">
        <f t="shared" si="177"/>
        <v>0</v>
      </c>
      <c r="AJ89" s="366">
        <f t="shared" si="177"/>
        <v>0</v>
      </c>
      <c r="AK89" s="366">
        <f t="shared" si="177"/>
        <v>0</v>
      </c>
      <c r="AL89" s="366">
        <f t="shared" si="177"/>
        <v>0</v>
      </c>
      <c r="AM89" s="366">
        <f t="shared" si="177"/>
        <v>0</v>
      </c>
      <c r="AN89" s="366">
        <f t="shared" si="177"/>
        <v>0</v>
      </c>
      <c r="AO89" s="366">
        <f t="shared" si="177"/>
        <v>0</v>
      </c>
      <c r="AP89" s="366">
        <f t="shared" si="177"/>
        <v>0</v>
      </c>
      <c r="AQ89" s="366">
        <f t="shared" si="177"/>
        <v>0</v>
      </c>
      <c r="AR89" s="366">
        <f t="shared" si="177"/>
        <v>0</v>
      </c>
      <c r="AS89" s="366">
        <f t="shared" si="177"/>
        <v>0</v>
      </c>
      <c r="AT89" s="366">
        <f t="shared" si="177"/>
        <v>0</v>
      </c>
    </row>
    <row r="90" spans="1:46" hidden="1" outlineLevel="1">
      <c r="A90" s="367">
        <f t="shared" si="147"/>
        <v>0</v>
      </c>
      <c r="B90" s="367"/>
      <c r="C90" s="368">
        <f t="shared" si="157"/>
        <v>0</v>
      </c>
      <c r="D90" s="1114"/>
      <c r="E90" s="1115"/>
      <c r="F90" s="1115"/>
      <c r="G90" s="1115"/>
      <c r="H90" s="1116"/>
      <c r="I90" s="213">
        <f t="shared" si="148"/>
        <v>0</v>
      </c>
      <c r="J90" s="228"/>
      <c r="K90" s="366">
        <f t="shared" ref="K90:V90" si="178">($D22/12)*K22</f>
        <v>0</v>
      </c>
      <c r="L90" s="366">
        <f t="shared" si="178"/>
        <v>0</v>
      </c>
      <c r="M90" s="366">
        <f t="shared" si="178"/>
        <v>0</v>
      </c>
      <c r="N90" s="366">
        <f t="shared" si="178"/>
        <v>0</v>
      </c>
      <c r="O90" s="366">
        <f t="shared" si="178"/>
        <v>0</v>
      </c>
      <c r="P90" s="366">
        <f t="shared" si="178"/>
        <v>0</v>
      </c>
      <c r="Q90" s="366">
        <f t="shared" si="178"/>
        <v>0</v>
      </c>
      <c r="R90" s="366">
        <f t="shared" si="178"/>
        <v>0</v>
      </c>
      <c r="S90" s="366">
        <f t="shared" si="178"/>
        <v>0</v>
      </c>
      <c r="T90" s="366">
        <f t="shared" si="178"/>
        <v>0</v>
      </c>
      <c r="U90" s="366">
        <f t="shared" si="178"/>
        <v>0</v>
      </c>
      <c r="V90" s="366">
        <f t="shared" si="178"/>
        <v>0</v>
      </c>
      <c r="W90" s="366">
        <f t="shared" ref="W90:AT90" si="179">+W56*$C90</f>
        <v>0</v>
      </c>
      <c r="X90" s="366">
        <f t="shared" si="179"/>
        <v>0</v>
      </c>
      <c r="Y90" s="366">
        <f t="shared" si="179"/>
        <v>0</v>
      </c>
      <c r="Z90" s="366">
        <f t="shared" si="179"/>
        <v>0</v>
      </c>
      <c r="AA90" s="366">
        <f t="shared" si="179"/>
        <v>0</v>
      </c>
      <c r="AB90" s="366">
        <f t="shared" si="179"/>
        <v>0</v>
      </c>
      <c r="AC90" s="366">
        <f t="shared" si="179"/>
        <v>0</v>
      </c>
      <c r="AD90" s="366">
        <f t="shared" si="179"/>
        <v>0</v>
      </c>
      <c r="AE90" s="366">
        <f t="shared" si="179"/>
        <v>0</v>
      </c>
      <c r="AF90" s="366">
        <f t="shared" si="179"/>
        <v>0</v>
      </c>
      <c r="AG90" s="366">
        <f t="shared" si="179"/>
        <v>0</v>
      </c>
      <c r="AH90" s="366">
        <f t="shared" si="179"/>
        <v>0</v>
      </c>
      <c r="AI90" s="366">
        <f t="shared" si="179"/>
        <v>0</v>
      </c>
      <c r="AJ90" s="366">
        <f t="shared" si="179"/>
        <v>0</v>
      </c>
      <c r="AK90" s="366">
        <f t="shared" si="179"/>
        <v>0</v>
      </c>
      <c r="AL90" s="366">
        <f t="shared" si="179"/>
        <v>0</v>
      </c>
      <c r="AM90" s="366">
        <f t="shared" si="179"/>
        <v>0</v>
      </c>
      <c r="AN90" s="366">
        <f t="shared" si="179"/>
        <v>0</v>
      </c>
      <c r="AO90" s="366">
        <f t="shared" si="179"/>
        <v>0</v>
      </c>
      <c r="AP90" s="366">
        <f t="shared" si="179"/>
        <v>0</v>
      </c>
      <c r="AQ90" s="366">
        <f t="shared" si="179"/>
        <v>0</v>
      </c>
      <c r="AR90" s="366">
        <f t="shared" si="179"/>
        <v>0</v>
      </c>
      <c r="AS90" s="366">
        <f t="shared" si="179"/>
        <v>0</v>
      </c>
      <c r="AT90" s="366">
        <f t="shared" si="179"/>
        <v>0</v>
      </c>
    </row>
    <row r="91" spans="1:46" hidden="1" outlineLevel="1">
      <c r="A91" s="367">
        <f t="shared" si="147"/>
        <v>0</v>
      </c>
      <c r="B91" s="367"/>
      <c r="C91" s="368">
        <f t="shared" si="157"/>
        <v>0</v>
      </c>
      <c r="D91" s="1114"/>
      <c r="E91" s="1115"/>
      <c r="F91" s="1115"/>
      <c r="G91" s="1115"/>
      <c r="H91" s="1116"/>
      <c r="I91" s="213">
        <f t="shared" si="148"/>
        <v>0</v>
      </c>
      <c r="J91" s="228"/>
      <c r="K91" s="366">
        <f t="shared" ref="K91:V91" si="180">($D23/12)*K23</f>
        <v>0</v>
      </c>
      <c r="L91" s="366">
        <f t="shared" si="180"/>
        <v>0</v>
      </c>
      <c r="M91" s="366">
        <f t="shared" si="180"/>
        <v>0</v>
      </c>
      <c r="N91" s="366">
        <f t="shared" si="180"/>
        <v>0</v>
      </c>
      <c r="O91" s="366">
        <f t="shared" si="180"/>
        <v>0</v>
      </c>
      <c r="P91" s="366">
        <f t="shared" si="180"/>
        <v>0</v>
      </c>
      <c r="Q91" s="366">
        <f t="shared" si="180"/>
        <v>0</v>
      </c>
      <c r="R91" s="366">
        <f t="shared" si="180"/>
        <v>0</v>
      </c>
      <c r="S91" s="366">
        <f t="shared" si="180"/>
        <v>0</v>
      </c>
      <c r="T91" s="366">
        <f t="shared" si="180"/>
        <v>0</v>
      </c>
      <c r="U91" s="366">
        <f t="shared" si="180"/>
        <v>0</v>
      </c>
      <c r="V91" s="366">
        <f t="shared" si="180"/>
        <v>0</v>
      </c>
      <c r="W91" s="366">
        <f t="shared" ref="W91:AT91" si="181">+W57*$C91</f>
        <v>0</v>
      </c>
      <c r="X91" s="366">
        <f t="shared" si="181"/>
        <v>0</v>
      </c>
      <c r="Y91" s="366">
        <f t="shared" si="181"/>
        <v>0</v>
      </c>
      <c r="Z91" s="366">
        <f t="shared" si="181"/>
        <v>0</v>
      </c>
      <c r="AA91" s="366">
        <f t="shared" si="181"/>
        <v>0</v>
      </c>
      <c r="AB91" s="366">
        <f t="shared" si="181"/>
        <v>0</v>
      </c>
      <c r="AC91" s="366">
        <f t="shared" si="181"/>
        <v>0</v>
      </c>
      <c r="AD91" s="366">
        <f t="shared" si="181"/>
        <v>0</v>
      </c>
      <c r="AE91" s="366">
        <f t="shared" si="181"/>
        <v>0</v>
      </c>
      <c r="AF91" s="366">
        <f t="shared" si="181"/>
        <v>0</v>
      </c>
      <c r="AG91" s="366">
        <f t="shared" si="181"/>
        <v>0</v>
      </c>
      <c r="AH91" s="366">
        <f t="shared" si="181"/>
        <v>0</v>
      </c>
      <c r="AI91" s="366">
        <f t="shared" si="181"/>
        <v>0</v>
      </c>
      <c r="AJ91" s="366">
        <f t="shared" si="181"/>
        <v>0</v>
      </c>
      <c r="AK91" s="366">
        <f t="shared" si="181"/>
        <v>0</v>
      </c>
      <c r="AL91" s="366">
        <f t="shared" si="181"/>
        <v>0</v>
      </c>
      <c r="AM91" s="366">
        <f t="shared" si="181"/>
        <v>0</v>
      </c>
      <c r="AN91" s="366">
        <f t="shared" si="181"/>
        <v>0</v>
      </c>
      <c r="AO91" s="366">
        <f t="shared" si="181"/>
        <v>0</v>
      </c>
      <c r="AP91" s="366">
        <f t="shared" si="181"/>
        <v>0</v>
      </c>
      <c r="AQ91" s="366">
        <f t="shared" si="181"/>
        <v>0</v>
      </c>
      <c r="AR91" s="366">
        <f t="shared" si="181"/>
        <v>0</v>
      </c>
      <c r="AS91" s="366">
        <f t="shared" si="181"/>
        <v>0</v>
      </c>
      <c r="AT91" s="366">
        <f t="shared" si="181"/>
        <v>0</v>
      </c>
    </row>
    <row r="92" spans="1:46" hidden="1" outlineLevel="1">
      <c r="A92" s="367">
        <f t="shared" si="147"/>
        <v>0</v>
      </c>
      <c r="B92" s="367"/>
      <c r="C92" s="368">
        <f t="shared" si="157"/>
        <v>0</v>
      </c>
      <c r="D92" s="1114"/>
      <c r="E92" s="1115"/>
      <c r="F92" s="1115"/>
      <c r="G92" s="1115"/>
      <c r="H92" s="1116"/>
      <c r="I92" s="213">
        <f t="shared" si="148"/>
        <v>0</v>
      </c>
      <c r="J92" s="228"/>
      <c r="K92" s="366">
        <f t="shared" ref="K92:V92" si="182">($D24/12)*K24</f>
        <v>0</v>
      </c>
      <c r="L92" s="366">
        <f t="shared" si="182"/>
        <v>0</v>
      </c>
      <c r="M92" s="366">
        <f t="shared" si="182"/>
        <v>0</v>
      </c>
      <c r="N92" s="366">
        <f t="shared" si="182"/>
        <v>0</v>
      </c>
      <c r="O92" s="366">
        <f t="shared" si="182"/>
        <v>0</v>
      </c>
      <c r="P92" s="366">
        <f t="shared" si="182"/>
        <v>0</v>
      </c>
      <c r="Q92" s="366">
        <f t="shared" si="182"/>
        <v>0</v>
      </c>
      <c r="R92" s="366">
        <f t="shared" si="182"/>
        <v>0</v>
      </c>
      <c r="S92" s="366">
        <f t="shared" si="182"/>
        <v>0</v>
      </c>
      <c r="T92" s="366">
        <f t="shared" si="182"/>
        <v>0</v>
      </c>
      <c r="U92" s="366">
        <f t="shared" si="182"/>
        <v>0</v>
      </c>
      <c r="V92" s="366">
        <f t="shared" si="182"/>
        <v>0</v>
      </c>
      <c r="W92" s="366">
        <f t="shared" ref="W92:AT92" si="183">+W58*$C92</f>
        <v>0</v>
      </c>
      <c r="X92" s="366">
        <f t="shared" si="183"/>
        <v>0</v>
      </c>
      <c r="Y92" s="366">
        <f t="shared" si="183"/>
        <v>0</v>
      </c>
      <c r="Z92" s="366">
        <f t="shared" si="183"/>
        <v>0</v>
      </c>
      <c r="AA92" s="366">
        <f t="shared" si="183"/>
        <v>0</v>
      </c>
      <c r="AB92" s="366">
        <f t="shared" si="183"/>
        <v>0</v>
      </c>
      <c r="AC92" s="366">
        <f t="shared" si="183"/>
        <v>0</v>
      </c>
      <c r="AD92" s="366">
        <f t="shared" si="183"/>
        <v>0</v>
      </c>
      <c r="AE92" s="366">
        <f t="shared" si="183"/>
        <v>0</v>
      </c>
      <c r="AF92" s="366">
        <f t="shared" si="183"/>
        <v>0</v>
      </c>
      <c r="AG92" s="366">
        <f t="shared" si="183"/>
        <v>0</v>
      </c>
      <c r="AH92" s="366">
        <f t="shared" si="183"/>
        <v>0</v>
      </c>
      <c r="AI92" s="366">
        <f t="shared" si="183"/>
        <v>0</v>
      </c>
      <c r="AJ92" s="366">
        <f t="shared" si="183"/>
        <v>0</v>
      </c>
      <c r="AK92" s="366">
        <f t="shared" si="183"/>
        <v>0</v>
      </c>
      <c r="AL92" s="366">
        <f t="shared" si="183"/>
        <v>0</v>
      </c>
      <c r="AM92" s="366">
        <f t="shared" si="183"/>
        <v>0</v>
      </c>
      <c r="AN92" s="366">
        <f t="shared" si="183"/>
        <v>0</v>
      </c>
      <c r="AO92" s="366">
        <f t="shared" si="183"/>
        <v>0</v>
      </c>
      <c r="AP92" s="366">
        <f t="shared" si="183"/>
        <v>0</v>
      </c>
      <c r="AQ92" s="366">
        <f t="shared" si="183"/>
        <v>0</v>
      </c>
      <c r="AR92" s="366">
        <f t="shared" si="183"/>
        <v>0</v>
      </c>
      <c r="AS92" s="366">
        <f t="shared" si="183"/>
        <v>0</v>
      </c>
      <c r="AT92" s="366">
        <f t="shared" si="183"/>
        <v>0</v>
      </c>
    </row>
    <row r="93" spans="1:46" hidden="1" outlineLevel="1">
      <c r="A93" s="367">
        <f t="shared" si="147"/>
        <v>0</v>
      </c>
      <c r="B93" s="367"/>
      <c r="C93" s="368">
        <f t="shared" si="157"/>
        <v>0</v>
      </c>
      <c r="D93" s="1114"/>
      <c r="E93" s="1115"/>
      <c r="F93" s="1115"/>
      <c r="G93" s="1115"/>
      <c r="H93" s="1116"/>
      <c r="I93" s="213">
        <f t="shared" si="148"/>
        <v>0</v>
      </c>
      <c r="J93" s="228"/>
      <c r="K93" s="366">
        <f t="shared" ref="K93:V93" si="184">($D25/12)*K25</f>
        <v>0</v>
      </c>
      <c r="L93" s="366">
        <f t="shared" si="184"/>
        <v>0</v>
      </c>
      <c r="M93" s="366">
        <f t="shared" si="184"/>
        <v>0</v>
      </c>
      <c r="N93" s="366">
        <f t="shared" si="184"/>
        <v>0</v>
      </c>
      <c r="O93" s="366">
        <f t="shared" si="184"/>
        <v>0</v>
      </c>
      <c r="P93" s="366">
        <f t="shared" si="184"/>
        <v>0</v>
      </c>
      <c r="Q93" s="366">
        <f t="shared" si="184"/>
        <v>0</v>
      </c>
      <c r="R93" s="366">
        <f t="shared" si="184"/>
        <v>0</v>
      </c>
      <c r="S93" s="366">
        <f t="shared" si="184"/>
        <v>0</v>
      </c>
      <c r="T93" s="366">
        <f t="shared" si="184"/>
        <v>0</v>
      </c>
      <c r="U93" s="366">
        <f t="shared" si="184"/>
        <v>0</v>
      </c>
      <c r="V93" s="366">
        <f t="shared" si="184"/>
        <v>0</v>
      </c>
      <c r="W93" s="366">
        <f t="shared" ref="W93:AT93" si="185">+W59*$C93</f>
        <v>0</v>
      </c>
      <c r="X93" s="366">
        <f t="shared" si="185"/>
        <v>0</v>
      </c>
      <c r="Y93" s="366">
        <f t="shared" si="185"/>
        <v>0</v>
      </c>
      <c r="Z93" s="366">
        <f t="shared" si="185"/>
        <v>0</v>
      </c>
      <c r="AA93" s="366">
        <f t="shared" si="185"/>
        <v>0</v>
      </c>
      <c r="AB93" s="366">
        <f t="shared" si="185"/>
        <v>0</v>
      </c>
      <c r="AC93" s="366">
        <f t="shared" si="185"/>
        <v>0</v>
      </c>
      <c r="AD93" s="366">
        <f t="shared" si="185"/>
        <v>0</v>
      </c>
      <c r="AE93" s="366">
        <f t="shared" si="185"/>
        <v>0</v>
      </c>
      <c r="AF93" s="366">
        <f t="shared" si="185"/>
        <v>0</v>
      </c>
      <c r="AG93" s="366">
        <f t="shared" si="185"/>
        <v>0</v>
      </c>
      <c r="AH93" s="366">
        <f t="shared" si="185"/>
        <v>0</v>
      </c>
      <c r="AI93" s="366">
        <f t="shared" si="185"/>
        <v>0</v>
      </c>
      <c r="AJ93" s="366">
        <f t="shared" si="185"/>
        <v>0</v>
      </c>
      <c r="AK93" s="366">
        <f t="shared" si="185"/>
        <v>0</v>
      </c>
      <c r="AL93" s="366">
        <f t="shared" si="185"/>
        <v>0</v>
      </c>
      <c r="AM93" s="366">
        <f t="shared" si="185"/>
        <v>0</v>
      </c>
      <c r="AN93" s="366">
        <f t="shared" si="185"/>
        <v>0</v>
      </c>
      <c r="AO93" s="366">
        <f t="shared" si="185"/>
        <v>0</v>
      </c>
      <c r="AP93" s="366">
        <f t="shared" si="185"/>
        <v>0</v>
      </c>
      <c r="AQ93" s="366">
        <f t="shared" si="185"/>
        <v>0</v>
      </c>
      <c r="AR93" s="366">
        <f t="shared" si="185"/>
        <v>0</v>
      </c>
      <c r="AS93" s="366">
        <f t="shared" si="185"/>
        <v>0</v>
      </c>
      <c r="AT93" s="366">
        <f t="shared" si="185"/>
        <v>0</v>
      </c>
    </row>
    <row r="94" spans="1:46" hidden="1" outlineLevel="1">
      <c r="A94" s="367">
        <f t="shared" si="147"/>
        <v>0</v>
      </c>
      <c r="B94" s="367"/>
      <c r="C94" s="368">
        <f t="shared" si="157"/>
        <v>0</v>
      </c>
      <c r="D94" s="1114"/>
      <c r="E94" s="1115"/>
      <c r="F94" s="1115"/>
      <c r="G94" s="1115"/>
      <c r="H94" s="1116"/>
      <c r="I94" s="213">
        <f t="shared" si="148"/>
        <v>0</v>
      </c>
      <c r="J94" s="228"/>
      <c r="K94" s="366">
        <f t="shared" ref="K94:V94" si="186">($D26/12)*K26</f>
        <v>0</v>
      </c>
      <c r="L94" s="366">
        <f t="shared" si="186"/>
        <v>0</v>
      </c>
      <c r="M94" s="366">
        <f t="shared" si="186"/>
        <v>0</v>
      </c>
      <c r="N94" s="366">
        <f t="shared" si="186"/>
        <v>0</v>
      </c>
      <c r="O94" s="366">
        <f t="shared" si="186"/>
        <v>0</v>
      </c>
      <c r="P94" s="366">
        <f t="shared" si="186"/>
        <v>0</v>
      </c>
      <c r="Q94" s="366">
        <f t="shared" si="186"/>
        <v>0</v>
      </c>
      <c r="R94" s="366">
        <f t="shared" si="186"/>
        <v>0</v>
      </c>
      <c r="S94" s="366">
        <f t="shared" si="186"/>
        <v>0</v>
      </c>
      <c r="T94" s="366">
        <f t="shared" si="186"/>
        <v>0</v>
      </c>
      <c r="U94" s="366">
        <f t="shared" si="186"/>
        <v>0</v>
      </c>
      <c r="V94" s="366">
        <f t="shared" si="186"/>
        <v>0</v>
      </c>
      <c r="W94" s="366">
        <f t="shared" ref="W94:AT94" si="187">+W60*$C94</f>
        <v>0</v>
      </c>
      <c r="X94" s="366">
        <f t="shared" si="187"/>
        <v>0</v>
      </c>
      <c r="Y94" s="366">
        <f t="shared" si="187"/>
        <v>0</v>
      </c>
      <c r="Z94" s="366">
        <f t="shared" si="187"/>
        <v>0</v>
      </c>
      <c r="AA94" s="366">
        <f t="shared" si="187"/>
        <v>0</v>
      </c>
      <c r="AB94" s="366">
        <f t="shared" si="187"/>
        <v>0</v>
      </c>
      <c r="AC94" s="366">
        <f t="shared" si="187"/>
        <v>0</v>
      </c>
      <c r="AD94" s="366">
        <f t="shared" si="187"/>
        <v>0</v>
      </c>
      <c r="AE94" s="366">
        <f t="shared" si="187"/>
        <v>0</v>
      </c>
      <c r="AF94" s="366">
        <f t="shared" si="187"/>
        <v>0</v>
      </c>
      <c r="AG94" s="366">
        <f t="shared" si="187"/>
        <v>0</v>
      </c>
      <c r="AH94" s="366">
        <f t="shared" si="187"/>
        <v>0</v>
      </c>
      <c r="AI94" s="366">
        <f t="shared" si="187"/>
        <v>0</v>
      </c>
      <c r="AJ94" s="366">
        <f t="shared" si="187"/>
        <v>0</v>
      </c>
      <c r="AK94" s="366">
        <f t="shared" si="187"/>
        <v>0</v>
      </c>
      <c r="AL94" s="366">
        <f t="shared" si="187"/>
        <v>0</v>
      </c>
      <c r="AM94" s="366">
        <f t="shared" si="187"/>
        <v>0</v>
      </c>
      <c r="AN94" s="366">
        <f t="shared" si="187"/>
        <v>0</v>
      </c>
      <c r="AO94" s="366">
        <f t="shared" si="187"/>
        <v>0</v>
      </c>
      <c r="AP94" s="366">
        <f t="shared" si="187"/>
        <v>0</v>
      </c>
      <c r="AQ94" s="366">
        <f t="shared" si="187"/>
        <v>0</v>
      </c>
      <c r="AR94" s="366">
        <f t="shared" si="187"/>
        <v>0</v>
      </c>
      <c r="AS94" s="366">
        <f t="shared" si="187"/>
        <v>0</v>
      </c>
      <c r="AT94" s="366">
        <f t="shared" si="187"/>
        <v>0</v>
      </c>
    </row>
    <row r="95" spans="1:46" hidden="1" outlineLevel="1">
      <c r="A95" s="367">
        <f t="shared" si="147"/>
        <v>0</v>
      </c>
      <c r="B95" s="367"/>
      <c r="C95" s="368">
        <f t="shared" si="157"/>
        <v>0</v>
      </c>
      <c r="D95" s="1114"/>
      <c r="E95" s="1115"/>
      <c r="F95" s="1115"/>
      <c r="G95" s="1115"/>
      <c r="H95" s="1116"/>
      <c r="I95" s="213">
        <f t="shared" si="148"/>
        <v>0</v>
      </c>
      <c r="J95" s="228"/>
      <c r="K95" s="366">
        <f t="shared" ref="K95:V95" si="188">($D27/12)*K27</f>
        <v>0</v>
      </c>
      <c r="L95" s="366">
        <f t="shared" si="188"/>
        <v>0</v>
      </c>
      <c r="M95" s="366">
        <f t="shared" si="188"/>
        <v>0</v>
      </c>
      <c r="N95" s="366">
        <f t="shared" si="188"/>
        <v>0</v>
      </c>
      <c r="O95" s="366">
        <f t="shared" si="188"/>
        <v>0</v>
      </c>
      <c r="P95" s="366">
        <f t="shared" si="188"/>
        <v>0</v>
      </c>
      <c r="Q95" s="366">
        <f t="shared" si="188"/>
        <v>0</v>
      </c>
      <c r="R95" s="366">
        <f t="shared" si="188"/>
        <v>0</v>
      </c>
      <c r="S95" s="366">
        <f t="shared" si="188"/>
        <v>0</v>
      </c>
      <c r="T95" s="366">
        <f t="shared" si="188"/>
        <v>0</v>
      </c>
      <c r="U95" s="366">
        <f t="shared" si="188"/>
        <v>0</v>
      </c>
      <c r="V95" s="366">
        <f t="shared" si="188"/>
        <v>0</v>
      </c>
      <c r="W95" s="366">
        <f t="shared" ref="W95:AT95" si="189">+W61*$C95</f>
        <v>0</v>
      </c>
      <c r="X95" s="366">
        <f t="shared" si="189"/>
        <v>0</v>
      </c>
      <c r="Y95" s="366">
        <f t="shared" si="189"/>
        <v>0</v>
      </c>
      <c r="Z95" s="366">
        <f t="shared" si="189"/>
        <v>0</v>
      </c>
      <c r="AA95" s="366">
        <f t="shared" si="189"/>
        <v>0</v>
      </c>
      <c r="AB95" s="366">
        <f t="shared" si="189"/>
        <v>0</v>
      </c>
      <c r="AC95" s="366">
        <f t="shared" si="189"/>
        <v>0</v>
      </c>
      <c r="AD95" s="366">
        <f t="shared" si="189"/>
        <v>0</v>
      </c>
      <c r="AE95" s="366">
        <f t="shared" si="189"/>
        <v>0</v>
      </c>
      <c r="AF95" s="366">
        <f t="shared" si="189"/>
        <v>0</v>
      </c>
      <c r="AG95" s="366">
        <f t="shared" si="189"/>
        <v>0</v>
      </c>
      <c r="AH95" s="366">
        <f t="shared" si="189"/>
        <v>0</v>
      </c>
      <c r="AI95" s="366">
        <f t="shared" si="189"/>
        <v>0</v>
      </c>
      <c r="AJ95" s="366">
        <f t="shared" si="189"/>
        <v>0</v>
      </c>
      <c r="AK95" s="366">
        <f t="shared" si="189"/>
        <v>0</v>
      </c>
      <c r="AL95" s="366">
        <f t="shared" si="189"/>
        <v>0</v>
      </c>
      <c r="AM95" s="366">
        <f t="shared" si="189"/>
        <v>0</v>
      </c>
      <c r="AN95" s="366">
        <f t="shared" si="189"/>
        <v>0</v>
      </c>
      <c r="AO95" s="366">
        <f t="shared" si="189"/>
        <v>0</v>
      </c>
      <c r="AP95" s="366">
        <f t="shared" si="189"/>
        <v>0</v>
      </c>
      <c r="AQ95" s="366">
        <f t="shared" si="189"/>
        <v>0</v>
      </c>
      <c r="AR95" s="366">
        <f t="shared" si="189"/>
        <v>0</v>
      </c>
      <c r="AS95" s="366">
        <f t="shared" si="189"/>
        <v>0</v>
      </c>
      <c r="AT95" s="366">
        <f t="shared" si="189"/>
        <v>0</v>
      </c>
    </row>
    <row r="96" spans="1:46" hidden="1" outlineLevel="1">
      <c r="A96" s="367">
        <f t="shared" si="147"/>
        <v>0</v>
      </c>
      <c r="B96" s="367"/>
      <c r="C96" s="368">
        <f t="shared" si="157"/>
        <v>0</v>
      </c>
      <c r="D96" s="1114"/>
      <c r="E96" s="1115"/>
      <c r="F96" s="1115"/>
      <c r="G96" s="1115"/>
      <c r="H96" s="1116"/>
      <c r="I96" s="213">
        <f t="shared" si="148"/>
        <v>0</v>
      </c>
      <c r="J96" s="228"/>
      <c r="K96" s="366">
        <f t="shared" ref="K96:V96" si="190">($D28/12)*K28</f>
        <v>0</v>
      </c>
      <c r="L96" s="366">
        <f t="shared" si="190"/>
        <v>0</v>
      </c>
      <c r="M96" s="366">
        <f t="shared" si="190"/>
        <v>0</v>
      </c>
      <c r="N96" s="366">
        <f t="shared" si="190"/>
        <v>0</v>
      </c>
      <c r="O96" s="366">
        <f t="shared" si="190"/>
        <v>0</v>
      </c>
      <c r="P96" s="366">
        <f t="shared" si="190"/>
        <v>0</v>
      </c>
      <c r="Q96" s="366">
        <f t="shared" si="190"/>
        <v>0</v>
      </c>
      <c r="R96" s="366">
        <f t="shared" si="190"/>
        <v>0</v>
      </c>
      <c r="S96" s="366">
        <f t="shared" si="190"/>
        <v>0</v>
      </c>
      <c r="T96" s="366">
        <f t="shared" si="190"/>
        <v>0</v>
      </c>
      <c r="U96" s="366">
        <f t="shared" si="190"/>
        <v>0</v>
      </c>
      <c r="V96" s="366">
        <f t="shared" si="190"/>
        <v>0</v>
      </c>
      <c r="W96" s="366">
        <f t="shared" ref="W96:AT96" si="191">+W62*$C96</f>
        <v>0</v>
      </c>
      <c r="X96" s="366">
        <f t="shared" si="191"/>
        <v>0</v>
      </c>
      <c r="Y96" s="366">
        <f t="shared" si="191"/>
        <v>0</v>
      </c>
      <c r="Z96" s="366">
        <f t="shared" si="191"/>
        <v>0</v>
      </c>
      <c r="AA96" s="366">
        <f t="shared" si="191"/>
        <v>0</v>
      </c>
      <c r="AB96" s="366">
        <f t="shared" si="191"/>
        <v>0</v>
      </c>
      <c r="AC96" s="366">
        <f t="shared" si="191"/>
        <v>0</v>
      </c>
      <c r="AD96" s="366">
        <f t="shared" si="191"/>
        <v>0</v>
      </c>
      <c r="AE96" s="366">
        <f t="shared" si="191"/>
        <v>0</v>
      </c>
      <c r="AF96" s="366">
        <f t="shared" si="191"/>
        <v>0</v>
      </c>
      <c r="AG96" s="366">
        <f t="shared" si="191"/>
        <v>0</v>
      </c>
      <c r="AH96" s="366">
        <f t="shared" si="191"/>
        <v>0</v>
      </c>
      <c r="AI96" s="366">
        <f t="shared" si="191"/>
        <v>0</v>
      </c>
      <c r="AJ96" s="366">
        <f t="shared" si="191"/>
        <v>0</v>
      </c>
      <c r="AK96" s="366">
        <f t="shared" si="191"/>
        <v>0</v>
      </c>
      <c r="AL96" s="366">
        <f t="shared" si="191"/>
        <v>0</v>
      </c>
      <c r="AM96" s="366">
        <f t="shared" si="191"/>
        <v>0</v>
      </c>
      <c r="AN96" s="366">
        <f t="shared" si="191"/>
        <v>0</v>
      </c>
      <c r="AO96" s="366">
        <f t="shared" si="191"/>
        <v>0</v>
      </c>
      <c r="AP96" s="366">
        <f t="shared" si="191"/>
        <v>0</v>
      </c>
      <c r="AQ96" s="366">
        <f t="shared" si="191"/>
        <v>0</v>
      </c>
      <c r="AR96" s="366">
        <f t="shared" si="191"/>
        <v>0</v>
      </c>
      <c r="AS96" s="366">
        <f t="shared" si="191"/>
        <v>0</v>
      </c>
      <c r="AT96" s="366">
        <f t="shared" si="191"/>
        <v>0</v>
      </c>
    </row>
    <row r="97" spans="1:46" hidden="1" outlineLevel="1">
      <c r="A97" s="367">
        <f t="shared" si="147"/>
        <v>0</v>
      </c>
      <c r="B97" s="367"/>
      <c r="C97" s="368">
        <f t="shared" si="157"/>
        <v>0</v>
      </c>
      <c r="D97" s="1114"/>
      <c r="E97" s="1115"/>
      <c r="F97" s="1115"/>
      <c r="G97" s="1115"/>
      <c r="H97" s="1116"/>
      <c r="I97" s="213">
        <f t="shared" si="148"/>
        <v>0</v>
      </c>
      <c r="J97" s="228"/>
      <c r="K97" s="366">
        <f t="shared" ref="K97:V97" si="192">($D29/12)*K29</f>
        <v>0</v>
      </c>
      <c r="L97" s="366">
        <f t="shared" si="192"/>
        <v>0</v>
      </c>
      <c r="M97" s="366">
        <f t="shared" si="192"/>
        <v>0</v>
      </c>
      <c r="N97" s="366">
        <f t="shared" si="192"/>
        <v>0</v>
      </c>
      <c r="O97" s="366">
        <f t="shared" si="192"/>
        <v>0</v>
      </c>
      <c r="P97" s="366">
        <f t="shared" si="192"/>
        <v>0</v>
      </c>
      <c r="Q97" s="366">
        <f t="shared" si="192"/>
        <v>0</v>
      </c>
      <c r="R97" s="366">
        <f t="shared" si="192"/>
        <v>0</v>
      </c>
      <c r="S97" s="366">
        <f t="shared" si="192"/>
        <v>0</v>
      </c>
      <c r="T97" s="366">
        <f t="shared" si="192"/>
        <v>0</v>
      </c>
      <c r="U97" s="366">
        <f t="shared" si="192"/>
        <v>0</v>
      </c>
      <c r="V97" s="366">
        <f t="shared" si="192"/>
        <v>0</v>
      </c>
      <c r="W97" s="366">
        <f t="shared" ref="W97:AT97" si="193">+W63*$C97</f>
        <v>0</v>
      </c>
      <c r="X97" s="366">
        <f t="shared" si="193"/>
        <v>0</v>
      </c>
      <c r="Y97" s="366">
        <f t="shared" si="193"/>
        <v>0</v>
      </c>
      <c r="Z97" s="366">
        <f t="shared" si="193"/>
        <v>0</v>
      </c>
      <c r="AA97" s="366">
        <f t="shared" si="193"/>
        <v>0</v>
      </c>
      <c r="AB97" s="366">
        <f t="shared" si="193"/>
        <v>0</v>
      </c>
      <c r="AC97" s="366">
        <f t="shared" si="193"/>
        <v>0</v>
      </c>
      <c r="AD97" s="366">
        <f t="shared" si="193"/>
        <v>0</v>
      </c>
      <c r="AE97" s="366">
        <f t="shared" si="193"/>
        <v>0</v>
      </c>
      <c r="AF97" s="366">
        <f t="shared" si="193"/>
        <v>0</v>
      </c>
      <c r="AG97" s="366">
        <f t="shared" si="193"/>
        <v>0</v>
      </c>
      <c r="AH97" s="366">
        <f t="shared" si="193"/>
        <v>0</v>
      </c>
      <c r="AI97" s="366">
        <f t="shared" si="193"/>
        <v>0</v>
      </c>
      <c r="AJ97" s="366">
        <f t="shared" si="193"/>
        <v>0</v>
      </c>
      <c r="AK97" s="366">
        <f t="shared" si="193"/>
        <v>0</v>
      </c>
      <c r="AL97" s="366">
        <f t="shared" si="193"/>
        <v>0</v>
      </c>
      <c r="AM97" s="366">
        <f t="shared" si="193"/>
        <v>0</v>
      </c>
      <c r="AN97" s="366">
        <f t="shared" si="193"/>
        <v>0</v>
      </c>
      <c r="AO97" s="366">
        <f t="shared" si="193"/>
        <v>0</v>
      </c>
      <c r="AP97" s="366">
        <f t="shared" si="193"/>
        <v>0</v>
      </c>
      <c r="AQ97" s="366">
        <f t="shared" si="193"/>
        <v>0</v>
      </c>
      <c r="AR97" s="366">
        <f t="shared" si="193"/>
        <v>0</v>
      </c>
      <c r="AS97" s="366">
        <f t="shared" si="193"/>
        <v>0</v>
      </c>
      <c r="AT97" s="366">
        <f t="shared" si="193"/>
        <v>0</v>
      </c>
    </row>
    <row r="98" spans="1:46" hidden="1" outlineLevel="1">
      <c r="A98" s="367">
        <f t="shared" si="147"/>
        <v>0</v>
      </c>
      <c r="B98" s="367"/>
      <c r="C98" s="368">
        <f t="shared" si="157"/>
        <v>0</v>
      </c>
      <c r="D98" s="1114"/>
      <c r="E98" s="1115"/>
      <c r="F98" s="1115"/>
      <c r="G98" s="1115"/>
      <c r="H98" s="1116"/>
      <c r="I98" s="213">
        <f t="shared" si="148"/>
        <v>0</v>
      </c>
      <c r="J98" s="228"/>
      <c r="K98" s="366">
        <f t="shared" ref="K98:V98" si="194">($D30/12)*K30</f>
        <v>0</v>
      </c>
      <c r="L98" s="366">
        <f t="shared" si="194"/>
        <v>0</v>
      </c>
      <c r="M98" s="366">
        <f t="shared" si="194"/>
        <v>0</v>
      </c>
      <c r="N98" s="366">
        <f t="shared" si="194"/>
        <v>0</v>
      </c>
      <c r="O98" s="366">
        <f t="shared" si="194"/>
        <v>0</v>
      </c>
      <c r="P98" s="366">
        <f t="shared" si="194"/>
        <v>0</v>
      </c>
      <c r="Q98" s="366">
        <f t="shared" si="194"/>
        <v>0</v>
      </c>
      <c r="R98" s="366">
        <f t="shared" si="194"/>
        <v>0</v>
      </c>
      <c r="S98" s="366">
        <f t="shared" si="194"/>
        <v>0</v>
      </c>
      <c r="T98" s="366">
        <f t="shared" si="194"/>
        <v>0</v>
      </c>
      <c r="U98" s="366">
        <f t="shared" si="194"/>
        <v>0</v>
      </c>
      <c r="V98" s="366">
        <f t="shared" si="194"/>
        <v>0</v>
      </c>
      <c r="W98" s="366">
        <f t="shared" ref="W98:AT98" si="195">+W64*$C98</f>
        <v>0</v>
      </c>
      <c r="X98" s="366">
        <f t="shared" si="195"/>
        <v>0</v>
      </c>
      <c r="Y98" s="366">
        <f t="shared" si="195"/>
        <v>0</v>
      </c>
      <c r="Z98" s="366">
        <f t="shared" si="195"/>
        <v>0</v>
      </c>
      <c r="AA98" s="366">
        <f t="shared" si="195"/>
        <v>0</v>
      </c>
      <c r="AB98" s="366">
        <f t="shared" si="195"/>
        <v>0</v>
      </c>
      <c r="AC98" s="366">
        <f t="shared" si="195"/>
        <v>0</v>
      </c>
      <c r="AD98" s="366">
        <f t="shared" si="195"/>
        <v>0</v>
      </c>
      <c r="AE98" s="366">
        <f t="shared" si="195"/>
        <v>0</v>
      </c>
      <c r="AF98" s="366">
        <f t="shared" si="195"/>
        <v>0</v>
      </c>
      <c r="AG98" s="366">
        <f t="shared" si="195"/>
        <v>0</v>
      </c>
      <c r="AH98" s="366">
        <f t="shared" si="195"/>
        <v>0</v>
      </c>
      <c r="AI98" s="366">
        <f t="shared" si="195"/>
        <v>0</v>
      </c>
      <c r="AJ98" s="366">
        <f t="shared" si="195"/>
        <v>0</v>
      </c>
      <c r="AK98" s="366">
        <f t="shared" si="195"/>
        <v>0</v>
      </c>
      <c r="AL98" s="366">
        <f t="shared" si="195"/>
        <v>0</v>
      </c>
      <c r="AM98" s="366">
        <f t="shared" si="195"/>
        <v>0</v>
      </c>
      <c r="AN98" s="366">
        <f t="shared" si="195"/>
        <v>0</v>
      </c>
      <c r="AO98" s="366">
        <f t="shared" si="195"/>
        <v>0</v>
      </c>
      <c r="AP98" s="366">
        <f t="shared" si="195"/>
        <v>0</v>
      </c>
      <c r="AQ98" s="366">
        <f t="shared" si="195"/>
        <v>0</v>
      </c>
      <c r="AR98" s="366">
        <f t="shared" si="195"/>
        <v>0</v>
      </c>
      <c r="AS98" s="366">
        <f t="shared" si="195"/>
        <v>0</v>
      </c>
      <c r="AT98" s="366">
        <f t="shared" si="195"/>
        <v>0</v>
      </c>
    </row>
    <row r="99" spans="1:46" hidden="1" outlineLevel="1">
      <c r="A99" s="367">
        <f t="shared" si="147"/>
        <v>0</v>
      </c>
      <c r="B99" s="367"/>
      <c r="C99" s="368">
        <f t="shared" si="157"/>
        <v>0</v>
      </c>
      <c r="D99" s="1114"/>
      <c r="E99" s="1115"/>
      <c r="F99" s="1115"/>
      <c r="G99" s="1115"/>
      <c r="H99" s="1116"/>
      <c r="I99" s="213">
        <f t="shared" si="148"/>
        <v>0</v>
      </c>
      <c r="J99" s="228"/>
      <c r="K99" s="366">
        <f t="shared" ref="K99:V99" si="196">($D31/12)*K31</f>
        <v>0</v>
      </c>
      <c r="L99" s="366">
        <f t="shared" si="196"/>
        <v>0</v>
      </c>
      <c r="M99" s="366">
        <f t="shared" si="196"/>
        <v>0</v>
      </c>
      <c r="N99" s="366">
        <f t="shared" si="196"/>
        <v>0</v>
      </c>
      <c r="O99" s="366">
        <f t="shared" si="196"/>
        <v>0</v>
      </c>
      <c r="P99" s="366">
        <f t="shared" si="196"/>
        <v>0</v>
      </c>
      <c r="Q99" s="366">
        <f t="shared" si="196"/>
        <v>0</v>
      </c>
      <c r="R99" s="366">
        <f t="shared" si="196"/>
        <v>0</v>
      </c>
      <c r="S99" s="366">
        <f t="shared" si="196"/>
        <v>0</v>
      </c>
      <c r="T99" s="366">
        <f t="shared" si="196"/>
        <v>0</v>
      </c>
      <c r="U99" s="366">
        <f t="shared" si="196"/>
        <v>0</v>
      </c>
      <c r="V99" s="366">
        <f t="shared" si="196"/>
        <v>0</v>
      </c>
      <c r="W99" s="366">
        <f t="shared" ref="W99:AT99" si="197">+W65*$C99</f>
        <v>0</v>
      </c>
      <c r="X99" s="366">
        <f t="shared" si="197"/>
        <v>0</v>
      </c>
      <c r="Y99" s="366">
        <f t="shared" si="197"/>
        <v>0</v>
      </c>
      <c r="Z99" s="366">
        <f t="shared" si="197"/>
        <v>0</v>
      </c>
      <c r="AA99" s="366">
        <f t="shared" si="197"/>
        <v>0</v>
      </c>
      <c r="AB99" s="366">
        <f t="shared" si="197"/>
        <v>0</v>
      </c>
      <c r="AC99" s="366">
        <f t="shared" si="197"/>
        <v>0</v>
      </c>
      <c r="AD99" s="366">
        <f t="shared" si="197"/>
        <v>0</v>
      </c>
      <c r="AE99" s="366">
        <f t="shared" si="197"/>
        <v>0</v>
      </c>
      <c r="AF99" s="366">
        <f t="shared" si="197"/>
        <v>0</v>
      </c>
      <c r="AG99" s="366">
        <f t="shared" si="197"/>
        <v>0</v>
      </c>
      <c r="AH99" s="366">
        <f t="shared" si="197"/>
        <v>0</v>
      </c>
      <c r="AI99" s="366">
        <f t="shared" si="197"/>
        <v>0</v>
      </c>
      <c r="AJ99" s="366">
        <f t="shared" si="197"/>
        <v>0</v>
      </c>
      <c r="AK99" s="366">
        <f t="shared" si="197"/>
        <v>0</v>
      </c>
      <c r="AL99" s="366">
        <f t="shared" si="197"/>
        <v>0</v>
      </c>
      <c r="AM99" s="366">
        <f t="shared" si="197"/>
        <v>0</v>
      </c>
      <c r="AN99" s="366">
        <f t="shared" si="197"/>
        <v>0</v>
      </c>
      <c r="AO99" s="366">
        <f t="shared" si="197"/>
        <v>0</v>
      </c>
      <c r="AP99" s="366">
        <f t="shared" si="197"/>
        <v>0</v>
      </c>
      <c r="AQ99" s="366">
        <f t="shared" si="197"/>
        <v>0</v>
      </c>
      <c r="AR99" s="366">
        <f t="shared" si="197"/>
        <v>0</v>
      </c>
      <c r="AS99" s="366">
        <f t="shared" si="197"/>
        <v>0</v>
      </c>
      <c r="AT99" s="366">
        <f t="shared" si="197"/>
        <v>0</v>
      </c>
    </row>
    <row r="100" spans="1:46" hidden="1" outlineLevel="1">
      <c r="A100" s="367">
        <f t="shared" si="147"/>
        <v>0</v>
      </c>
      <c r="B100" s="367"/>
      <c r="C100" s="368">
        <f t="shared" si="157"/>
        <v>0</v>
      </c>
      <c r="D100" s="1114"/>
      <c r="E100" s="1115"/>
      <c r="F100" s="1115"/>
      <c r="G100" s="1115"/>
      <c r="H100" s="1116"/>
      <c r="I100" s="213">
        <f t="shared" si="148"/>
        <v>0</v>
      </c>
      <c r="J100" s="228"/>
      <c r="K100" s="366">
        <f t="shared" ref="K100:V100" si="198">($D32/12)*K32</f>
        <v>0</v>
      </c>
      <c r="L100" s="366">
        <f t="shared" si="198"/>
        <v>0</v>
      </c>
      <c r="M100" s="366">
        <f t="shared" si="198"/>
        <v>0</v>
      </c>
      <c r="N100" s="366">
        <f t="shared" si="198"/>
        <v>0</v>
      </c>
      <c r="O100" s="366">
        <f t="shared" si="198"/>
        <v>0</v>
      </c>
      <c r="P100" s="366">
        <f t="shared" si="198"/>
        <v>0</v>
      </c>
      <c r="Q100" s="366">
        <f t="shared" si="198"/>
        <v>0</v>
      </c>
      <c r="R100" s="366">
        <f t="shared" si="198"/>
        <v>0</v>
      </c>
      <c r="S100" s="366">
        <f t="shared" si="198"/>
        <v>0</v>
      </c>
      <c r="T100" s="366">
        <f t="shared" si="198"/>
        <v>0</v>
      </c>
      <c r="U100" s="366">
        <f t="shared" si="198"/>
        <v>0</v>
      </c>
      <c r="V100" s="366">
        <f t="shared" si="198"/>
        <v>0</v>
      </c>
      <c r="W100" s="366">
        <f t="shared" ref="W100:AT100" si="199">+W66*$C100</f>
        <v>0</v>
      </c>
      <c r="X100" s="366">
        <f t="shared" si="199"/>
        <v>0</v>
      </c>
      <c r="Y100" s="366">
        <f t="shared" si="199"/>
        <v>0</v>
      </c>
      <c r="Z100" s="366">
        <f t="shared" si="199"/>
        <v>0</v>
      </c>
      <c r="AA100" s="366">
        <f t="shared" si="199"/>
        <v>0</v>
      </c>
      <c r="AB100" s="366">
        <f t="shared" si="199"/>
        <v>0</v>
      </c>
      <c r="AC100" s="366">
        <f t="shared" si="199"/>
        <v>0</v>
      </c>
      <c r="AD100" s="366">
        <f t="shared" si="199"/>
        <v>0</v>
      </c>
      <c r="AE100" s="366">
        <f t="shared" si="199"/>
        <v>0</v>
      </c>
      <c r="AF100" s="366">
        <f t="shared" si="199"/>
        <v>0</v>
      </c>
      <c r="AG100" s="366">
        <f t="shared" si="199"/>
        <v>0</v>
      </c>
      <c r="AH100" s="366">
        <f t="shared" si="199"/>
        <v>0</v>
      </c>
      <c r="AI100" s="366">
        <f t="shared" si="199"/>
        <v>0</v>
      </c>
      <c r="AJ100" s="366">
        <f t="shared" si="199"/>
        <v>0</v>
      </c>
      <c r="AK100" s="366">
        <f t="shared" si="199"/>
        <v>0</v>
      </c>
      <c r="AL100" s="366">
        <f t="shared" si="199"/>
        <v>0</v>
      </c>
      <c r="AM100" s="366">
        <f t="shared" si="199"/>
        <v>0</v>
      </c>
      <c r="AN100" s="366">
        <f t="shared" si="199"/>
        <v>0</v>
      </c>
      <c r="AO100" s="366">
        <f t="shared" si="199"/>
        <v>0</v>
      </c>
      <c r="AP100" s="366">
        <f t="shared" si="199"/>
        <v>0</v>
      </c>
      <c r="AQ100" s="366">
        <f t="shared" si="199"/>
        <v>0</v>
      </c>
      <c r="AR100" s="366">
        <f t="shared" si="199"/>
        <v>0</v>
      </c>
      <c r="AS100" s="366">
        <f t="shared" si="199"/>
        <v>0</v>
      </c>
      <c r="AT100" s="366">
        <f t="shared" si="199"/>
        <v>0</v>
      </c>
    </row>
    <row r="101" spans="1:46" hidden="1" outlineLevel="1">
      <c r="A101" s="367">
        <f t="shared" si="147"/>
        <v>0</v>
      </c>
      <c r="B101" s="367"/>
      <c r="C101" s="368">
        <f t="shared" si="157"/>
        <v>0</v>
      </c>
      <c r="D101" s="1114"/>
      <c r="E101" s="1115"/>
      <c r="F101" s="1115"/>
      <c r="G101" s="1115"/>
      <c r="H101" s="1116"/>
      <c r="I101" s="213">
        <f t="shared" si="148"/>
        <v>0</v>
      </c>
      <c r="J101" s="228"/>
      <c r="K101" s="366">
        <f t="shared" ref="K101:V101" si="200">($D33/12)*K33</f>
        <v>0</v>
      </c>
      <c r="L101" s="366">
        <f t="shared" si="200"/>
        <v>0</v>
      </c>
      <c r="M101" s="366">
        <f t="shared" si="200"/>
        <v>0</v>
      </c>
      <c r="N101" s="366">
        <f t="shared" si="200"/>
        <v>0</v>
      </c>
      <c r="O101" s="366">
        <f t="shared" si="200"/>
        <v>0</v>
      </c>
      <c r="P101" s="366">
        <f t="shared" si="200"/>
        <v>0</v>
      </c>
      <c r="Q101" s="366">
        <f t="shared" si="200"/>
        <v>0</v>
      </c>
      <c r="R101" s="366">
        <f t="shared" si="200"/>
        <v>0</v>
      </c>
      <c r="S101" s="366">
        <f t="shared" si="200"/>
        <v>0</v>
      </c>
      <c r="T101" s="366">
        <f t="shared" si="200"/>
        <v>0</v>
      </c>
      <c r="U101" s="366">
        <f t="shared" si="200"/>
        <v>0</v>
      </c>
      <c r="V101" s="366">
        <f t="shared" si="200"/>
        <v>0</v>
      </c>
      <c r="W101" s="366">
        <f t="shared" ref="W101:AT101" si="201">+W67*$C101</f>
        <v>0</v>
      </c>
      <c r="X101" s="366">
        <f t="shared" si="201"/>
        <v>0</v>
      </c>
      <c r="Y101" s="366">
        <f t="shared" si="201"/>
        <v>0</v>
      </c>
      <c r="Z101" s="366">
        <f t="shared" si="201"/>
        <v>0</v>
      </c>
      <c r="AA101" s="366">
        <f t="shared" si="201"/>
        <v>0</v>
      </c>
      <c r="AB101" s="366">
        <f t="shared" si="201"/>
        <v>0</v>
      </c>
      <c r="AC101" s="366">
        <f t="shared" si="201"/>
        <v>0</v>
      </c>
      <c r="AD101" s="366">
        <f t="shared" si="201"/>
        <v>0</v>
      </c>
      <c r="AE101" s="366">
        <f t="shared" si="201"/>
        <v>0</v>
      </c>
      <c r="AF101" s="366">
        <f t="shared" si="201"/>
        <v>0</v>
      </c>
      <c r="AG101" s="366">
        <f t="shared" si="201"/>
        <v>0</v>
      </c>
      <c r="AH101" s="366">
        <f t="shared" si="201"/>
        <v>0</v>
      </c>
      <c r="AI101" s="366">
        <f t="shared" si="201"/>
        <v>0</v>
      </c>
      <c r="AJ101" s="366">
        <f t="shared" si="201"/>
        <v>0</v>
      </c>
      <c r="AK101" s="366">
        <f t="shared" si="201"/>
        <v>0</v>
      </c>
      <c r="AL101" s="366">
        <f t="shared" si="201"/>
        <v>0</v>
      </c>
      <c r="AM101" s="366">
        <f t="shared" si="201"/>
        <v>0</v>
      </c>
      <c r="AN101" s="366">
        <f t="shared" si="201"/>
        <v>0</v>
      </c>
      <c r="AO101" s="366">
        <f t="shared" si="201"/>
        <v>0</v>
      </c>
      <c r="AP101" s="366">
        <f t="shared" si="201"/>
        <v>0</v>
      </c>
      <c r="AQ101" s="366">
        <f t="shared" si="201"/>
        <v>0</v>
      </c>
      <c r="AR101" s="366">
        <f t="shared" si="201"/>
        <v>0</v>
      </c>
      <c r="AS101" s="366">
        <f t="shared" si="201"/>
        <v>0</v>
      </c>
      <c r="AT101" s="366">
        <f t="shared" si="201"/>
        <v>0</v>
      </c>
    </row>
    <row r="102" spans="1:46" hidden="1" outlineLevel="1">
      <c r="A102" s="367">
        <f t="shared" si="147"/>
        <v>0</v>
      </c>
      <c r="B102" s="367"/>
      <c r="C102" s="368">
        <f t="shared" si="157"/>
        <v>0</v>
      </c>
      <c r="D102" s="1114"/>
      <c r="E102" s="1115"/>
      <c r="F102" s="1115"/>
      <c r="G102" s="1115"/>
      <c r="H102" s="1116"/>
      <c r="I102" s="213">
        <f t="shared" si="148"/>
        <v>0</v>
      </c>
      <c r="J102" s="228"/>
      <c r="K102" s="366">
        <f t="shared" ref="K102:V102" si="202">($D34/12)*K34</f>
        <v>0</v>
      </c>
      <c r="L102" s="366">
        <f t="shared" si="202"/>
        <v>0</v>
      </c>
      <c r="M102" s="366">
        <f t="shared" si="202"/>
        <v>0</v>
      </c>
      <c r="N102" s="366">
        <f t="shared" si="202"/>
        <v>0</v>
      </c>
      <c r="O102" s="366">
        <f t="shared" si="202"/>
        <v>0</v>
      </c>
      <c r="P102" s="366">
        <f t="shared" si="202"/>
        <v>0</v>
      </c>
      <c r="Q102" s="366">
        <f t="shared" si="202"/>
        <v>0</v>
      </c>
      <c r="R102" s="366">
        <f t="shared" si="202"/>
        <v>0</v>
      </c>
      <c r="S102" s="366">
        <f t="shared" si="202"/>
        <v>0</v>
      </c>
      <c r="T102" s="366">
        <f t="shared" si="202"/>
        <v>0</v>
      </c>
      <c r="U102" s="366">
        <f t="shared" si="202"/>
        <v>0</v>
      </c>
      <c r="V102" s="366">
        <f t="shared" si="202"/>
        <v>0</v>
      </c>
      <c r="W102" s="366">
        <f t="shared" ref="W102:AT102" si="203">+W68*$C102</f>
        <v>0</v>
      </c>
      <c r="X102" s="366">
        <f t="shared" si="203"/>
        <v>0</v>
      </c>
      <c r="Y102" s="366">
        <f t="shared" si="203"/>
        <v>0</v>
      </c>
      <c r="Z102" s="366">
        <f t="shared" si="203"/>
        <v>0</v>
      </c>
      <c r="AA102" s="366">
        <f t="shared" si="203"/>
        <v>0</v>
      </c>
      <c r="AB102" s="366">
        <f t="shared" si="203"/>
        <v>0</v>
      </c>
      <c r="AC102" s="366">
        <f t="shared" si="203"/>
        <v>0</v>
      </c>
      <c r="AD102" s="366">
        <f t="shared" si="203"/>
        <v>0</v>
      </c>
      <c r="AE102" s="366">
        <f t="shared" si="203"/>
        <v>0</v>
      </c>
      <c r="AF102" s="366">
        <f t="shared" si="203"/>
        <v>0</v>
      </c>
      <c r="AG102" s="366">
        <f t="shared" si="203"/>
        <v>0</v>
      </c>
      <c r="AH102" s="366">
        <f t="shared" si="203"/>
        <v>0</v>
      </c>
      <c r="AI102" s="366">
        <f t="shared" si="203"/>
        <v>0</v>
      </c>
      <c r="AJ102" s="366">
        <f t="shared" si="203"/>
        <v>0</v>
      </c>
      <c r="AK102" s="366">
        <f t="shared" si="203"/>
        <v>0</v>
      </c>
      <c r="AL102" s="366">
        <f t="shared" si="203"/>
        <v>0</v>
      </c>
      <c r="AM102" s="366">
        <f t="shared" si="203"/>
        <v>0</v>
      </c>
      <c r="AN102" s="366">
        <f t="shared" si="203"/>
        <v>0</v>
      </c>
      <c r="AO102" s="366">
        <f t="shared" si="203"/>
        <v>0</v>
      </c>
      <c r="AP102" s="366">
        <f t="shared" si="203"/>
        <v>0</v>
      </c>
      <c r="AQ102" s="366">
        <f t="shared" si="203"/>
        <v>0</v>
      </c>
      <c r="AR102" s="366">
        <f t="shared" si="203"/>
        <v>0</v>
      </c>
      <c r="AS102" s="366">
        <f t="shared" si="203"/>
        <v>0</v>
      </c>
      <c r="AT102" s="366">
        <f t="shared" si="203"/>
        <v>0</v>
      </c>
    </row>
    <row r="103" spans="1:46" hidden="1" outlineLevel="1">
      <c r="A103" s="367">
        <f t="shared" si="147"/>
        <v>0</v>
      </c>
      <c r="B103" s="367"/>
      <c r="C103" s="368">
        <f t="shared" si="157"/>
        <v>0</v>
      </c>
      <c r="D103" s="1114"/>
      <c r="E103" s="1115"/>
      <c r="F103" s="1115"/>
      <c r="G103" s="1115"/>
      <c r="H103" s="1116"/>
      <c r="I103" s="213">
        <f t="shared" si="148"/>
        <v>0</v>
      </c>
      <c r="J103" s="228"/>
      <c r="K103" s="366">
        <f t="shared" ref="K103:V103" si="204">($D35/12)*K35</f>
        <v>0</v>
      </c>
      <c r="L103" s="366">
        <f t="shared" si="204"/>
        <v>0</v>
      </c>
      <c r="M103" s="366">
        <f t="shared" si="204"/>
        <v>0</v>
      </c>
      <c r="N103" s="366">
        <f t="shared" si="204"/>
        <v>0</v>
      </c>
      <c r="O103" s="366">
        <f t="shared" si="204"/>
        <v>0</v>
      </c>
      <c r="P103" s="366">
        <f t="shared" si="204"/>
        <v>0</v>
      </c>
      <c r="Q103" s="366">
        <f t="shared" si="204"/>
        <v>0</v>
      </c>
      <c r="R103" s="366">
        <f t="shared" si="204"/>
        <v>0</v>
      </c>
      <c r="S103" s="366">
        <f t="shared" si="204"/>
        <v>0</v>
      </c>
      <c r="T103" s="366">
        <f t="shared" si="204"/>
        <v>0</v>
      </c>
      <c r="U103" s="366">
        <f t="shared" si="204"/>
        <v>0</v>
      </c>
      <c r="V103" s="366">
        <f t="shared" si="204"/>
        <v>0</v>
      </c>
      <c r="W103" s="366">
        <f t="shared" ref="W103:AT103" si="205">+W69*$C103</f>
        <v>0</v>
      </c>
      <c r="X103" s="366">
        <f t="shared" si="205"/>
        <v>0</v>
      </c>
      <c r="Y103" s="366">
        <f t="shared" si="205"/>
        <v>0</v>
      </c>
      <c r="Z103" s="366">
        <f t="shared" si="205"/>
        <v>0</v>
      </c>
      <c r="AA103" s="366">
        <f t="shared" si="205"/>
        <v>0</v>
      </c>
      <c r="AB103" s="366">
        <f t="shared" si="205"/>
        <v>0</v>
      </c>
      <c r="AC103" s="366">
        <f t="shared" si="205"/>
        <v>0</v>
      </c>
      <c r="AD103" s="366">
        <f t="shared" si="205"/>
        <v>0</v>
      </c>
      <c r="AE103" s="366">
        <f t="shared" si="205"/>
        <v>0</v>
      </c>
      <c r="AF103" s="366">
        <f t="shared" si="205"/>
        <v>0</v>
      </c>
      <c r="AG103" s="366">
        <f t="shared" si="205"/>
        <v>0</v>
      </c>
      <c r="AH103" s="366">
        <f t="shared" si="205"/>
        <v>0</v>
      </c>
      <c r="AI103" s="366">
        <f t="shared" si="205"/>
        <v>0</v>
      </c>
      <c r="AJ103" s="366">
        <f t="shared" si="205"/>
        <v>0</v>
      </c>
      <c r="AK103" s="366">
        <f t="shared" si="205"/>
        <v>0</v>
      </c>
      <c r="AL103" s="366">
        <f t="shared" si="205"/>
        <v>0</v>
      </c>
      <c r="AM103" s="366">
        <f t="shared" si="205"/>
        <v>0</v>
      </c>
      <c r="AN103" s="366">
        <f t="shared" si="205"/>
        <v>0</v>
      </c>
      <c r="AO103" s="366">
        <f t="shared" si="205"/>
        <v>0</v>
      </c>
      <c r="AP103" s="366">
        <f t="shared" si="205"/>
        <v>0</v>
      </c>
      <c r="AQ103" s="366">
        <f t="shared" si="205"/>
        <v>0</v>
      </c>
      <c r="AR103" s="366">
        <f t="shared" si="205"/>
        <v>0</v>
      </c>
      <c r="AS103" s="366">
        <f t="shared" si="205"/>
        <v>0</v>
      </c>
      <c r="AT103" s="366">
        <f t="shared" si="205"/>
        <v>0</v>
      </c>
    </row>
    <row r="104" spans="1:46" hidden="1" outlineLevel="1">
      <c r="A104" s="367">
        <f t="shared" si="147"/>
        <v>0</v>
      </c>
      <c r="B104" s="367"/>
      <c r="C104" s="368">
        <f t="shared" si="157"/>
        <v>0</v>
      </c>
      <c r="D104" s="1114"/>
      <c r="E104" s="1115"/>
      <c r="F104" s="1115"/>
      <c r="G104" s="1115"/>
      <c r="H104" s="1116"/>
      <c r="I104" s="213">
        <f t="shared" si="148"/>
        <v>0</v>
      </c>
      <c r="J104" s="228"/>
      <c r="K104" s="366">
        <f t="shared" ref="K104:V104" si="206">($D36/12)*K36</f>
        <v>0</v>
      </c>
      <c r="L104" s="366">
        <f t="shared" si="206"/>
        <v>0</v>
      </c>
      <c r="M104" s="366">
        <f t="shared" si="206"/>
        <v>0</v>
      </c>
      <c r="N104" s="366">
        <f t="shared" si="206"/>
        <v>0</v>
      </c>
      <c r="O104" s="366">
        <f t="shared" si="206"/>
        <v>0</v>
      </c>
      <c r="P104" s="366">
        <f t="shared" si="206"/>
        <v>0</v>
      </c>
      <c r="Q104" s="366">
        <f t="shared" si="206"/>
        <v>0</v>
      </c>
      <c r="R104" s="366">
        <f t="shared" si="206"/>
        <v>0</v>
      </c>
      <c r="S104" s="366">
        <f t="shared" si="206"/>
        <v>0</v>
      </c>
      <c r="T104" s="366">
        <f t="shared" si="206"/>
        <v>0</v>
      </c>
      <c r="U104" s="366">
        <f t="shared" si="206"/>
        <v>0</v>
      </c>
      <c r="V104" s="366">
        <f t="shared" si="206"/>
        <v>0</v>
      </c>
      <c r="W104" s="366">
        <f t="shared" ref="W104:AT104" si="207">+W70*$C104</f>
        <v>0</v>
      </c>
      <c r="X104" s="366">
        <f t="shared" si="207"/>
        <v>0</v>
      </c>
      <c r="Y104" s="366">
        <f t="shared" si="207"/>
        <v>0</v>
      </c>
      <c r="Z104" s="366">
        <f t="shared" si="207"/>
        <v>0</v>
      </c>
      <c r="AA104" s="366">
        <f t="shared" si="207"/>
        <v>0</v>
      </c>
      <c r="AB104" s="366">
        <f t="shared" si="207"/>
        <v>0</v>
      </c>
      <c r="AC104" s="366">
        <f t="shared" si="207"/>
        <v>0</v>
      </c>
      <c r="AD104" s="366">
        <f t="shared" si="207"/>
        <v>0</v>
      </c>
      <c r="AE104" s="366">
        <f t="shared" si="207"/>
        <v>0</v>
      </c>
      <c r="AF104" s="366">
        <f t="shared" si="207"/>
        <v>0</v>
      </c>
      <c r="AG104" s="366">
        <f t="shared" si="207"/>
        <v>0</v>
      </c>
      <c r="AH104" s="366">
        <f t="shared" si="207"/>
        <v>0</v>
      </c>
      <c r="AI104" s="366">
        <f t="shared" si="207"/>
        <v>0</v>
      </c>
      <c r="AJ104" s="366">
        <f t="shared" si="207"/>
        <v>0</v>
      </c>
      <c r="AK104" s="366">
        <f t="shared" si="207"/>
        <v>0</v>
      </c>
      <c r="AL104" s="366">
        <f t="shared" si="207"/>
        <v>0</v>
      </c>
      <c r="AM104" s="366">
        <f t="shared" si="207"/>
        <v>0</v>
      </c>
      <c r="AN104" s="366">
        <f t="shared" si="207"/>
        <v>0</v>
      </c>
      <c r="AO104" s="366">
        <f t="shared" si="207"/>
        <v>0</v>
      </c>
      <c r="AP104" s="366">
        <f t="shared" si="207"/>
        <v>0</v>
      </c>
      <c r="AQ104" s="366">
        <f t="shared" si="207"/>
        <v>0</v>
      </c>
      <c r="AR104" s="366">
        <f t="shared" si="207"/>
        <v>0</v>
      </c>
      <c r="AS104" s="366">
        <f t="shared" si="207"/>
        <v>0</v>
      </c>
      <c r="AT104" s="366">
        <f t="shared" si="207"/>
        <v>0</v>
      </c>
    </row>
    <row r="105" spans="1:46" s="232" customFormat="1" collapsed="1">
      <c r="A105" s="232" t="s">
        <v>1053</v>
      </c>
      <c r="D105" s="214"/>
      <c r="E105" s="214"/>
      <c r="F105" s="214"/>
      <c r="G105" s="214"/>
      <c r="H105" s="214"/>
      <c r="I105" s="213">
        <f>SUM(I75:I104)</f>
        <v>0</v>
      </c>
      <c r="J105" s="231"/>
      <c r="K105" s="233">
        <f t="shared" ref="K105:AT105" si="208">SUM(K75:K104)</f>
        <v>0</v>
      </c>
      <c r="L105" s="233">
        <f t="shared" si="208"/>
        <v>0</v>
      </c>
      <c r="M105" s="233">
        <f t="shared" si="208"/>
        <v>0</v>
      </c>
      <c r="N105" s="233">
        <f t="shared" si="208"/>
        <v>0</v>
      </c>
      <c r="O105" s="233">
        <f t="shared" si="208"/>
        <v>0</v>
      </c>
      <c r="P105" s="233">
        <f t="shared" si="208"/>
        <v>0</v>
      </c>
      <c r="Q105" s="233">
        <f t="shared" si="208"/>
        <v>0</v>
      </c>
      <c r="R105" s="233">
        <f t="shared" si="208"/>
        <v>0</v>
      </c>
      <c r="S105" s="233">
        <f t="shared" si="208"/>
        <v>0</v>
      </c>
      <c r="T105" s="233">
        <f t="shared" si="208"/>
        <v>0</v>
      </c>
      <c r="U105" s="233">
        <f t="shared" si="208"/>
        <v>0</v>
      </c>
      <c r="V105" s="233">
        <f t="shared" si="208"/>
        <v>0</v>
      </c>
      <c r="W105" s="233">
        <f t="shared" si="208"/>
        <v>0</v>
      </c>
      <c r="X105" s="233">
        <f t="shared" si="208"/>
        <v>0</v>
      </c>
      <c r="Y105" s="233">
        <f t="shared" si="208"/>
        <v>0</v>
      </c>
      <c r="Z105" s="233">
        <f t="shared" si="208"/>
        <v>0</v>
      </c>
      <c r="AA105" s="233">
        <f t="shared" si="208"/>
        <v>0</v>
      </c>
      <c r="AB105" s="233">
        <f t="shared" si="208"/>
        <v>0</v>
      </c>
      <c r="AC105" s="233">
        <f t="shared" si="208"/>
        <v>0</v>
      </c>
      <c r="AD105" s="233">
        <f t="shared" si="208"/>
        <v>0</v>
      </c>
      <c r="AE105" s="233">
        <f t="shared" si="208"/>
        <v>0</v>
      </c>
      <c r="AF105" s="233">
        <f t="shared" si="208"/>
        <v>0</v>
      </c>
      <c r="AG105" s="233">
        <f t="shared" si="208"/>
        <v>0</v>
      </c>
      <c r="AH105" s="233">
        <f t="shared" si="208"/>
        <v>0</v>
      </c>
      <c r="AI105" s="233">
        <f t="shared" si="208"/>
        <v>0</v>
      </c>
      <c r="AJ105" s="233">
        <f t="shared" si="208"/>
        <v>0</v>
      </c>
      <c r="AK105" s="233">
        <f t="shared" si="208"/>
        <v>0</v>
      </c>
      <c r="AL105" s="233">
        <f t="shared" si="208"/>
        <v>0</v>
      </c>
      <c r="AM105" s="233">
        <f t="shared" si="208"/>
        <v>0</v>
      </c>
      <c r="AN105" s="233">
        <f t="shared" si="208"/>
        <v>0</v>
      </c>
      <c r="AO105" s="233">
        <f t="shared" si="208"/>
        <v>0</v>
      </c>
      <c r="AP105" s="233">
        <f t="shared" si="208"/>
        <v>0</v>
      </c>
      <c r="AQ105" s="233">
        <f t="shared" si="208"/>
        <v>0</v>
      </c>
      <c r="AR105" s="233">
        <f t="shared" si="208"/>
        <v>0</v>
      </c>
      <c r="AS105" s="233">
        <f t="shared" si="208"/>
        <v>0</v>
      </c>
      <c r="AT105" s="233">
        <f t="shared" si="208"/>
        <v>0</v>
      </c>
    </row>
    <row r="106" spans="1:46">
      <c r="H106" s="214"/>
      <c r="J106" s="214" t="s">
        <v>44</v>
      </c>
    </row>
    <row r="107" spans="1:46">
      <c r="H107" s="214"/>
    </row>
    <row r="108" spans="1:46">
      <c r="A108" s="214" t="s">
        <v>919</v>
      </c>
      <c r="H108" s="214"/>
    </row>
    <row r="109" spans="1:46" ht="141.75" customHeight="1">
      <c r="A109" s="757" t="s">
        <v>920</v>
      </c>
      <c r="B109" s="757"/>
      <c r="D109" s="1114"/>
      <c r="E109" s="1115"/>
      <c r="F109" s="1115"/>
      <c r="G109" s="1115"/>
      <c r="H109" s="1116"/>
    </row>
    <row r="110" spans="1:46">
      <c r="H110" s="214"/>
    </row>
    <row r="111" spans="1:46">
      <c r="H111" s="214"/>
    </row>
    <row r="112" spans="1:46">
      <c r="H112" s="214"/>
    </row>
    <row r="113" spans="8:8">
      <c r="H113" s="214"/>
    </row>
    <row r="114" spans="8:8">
      <c r="H114" s="214"/>
    </row>
    <row r="115" spans="8:8">
      <c r="H115" s="214"/>
    </row>
    <row r="116" spans="8:8">
      <c r="H116" s="214"/>
    </row>
  </sheetData>
  <sheetProtection sheet="1" formatRows="0"/>
  <mergeCells count="38">
    <mergeCell ref="D109:H109"/>
    <mergeCell ref="D101:H101"/>
    <mergeCell ref="D102:H102"/>
    <mergeCell ref="D103:H103"/>
    <mergeCell ref="D104:H104"/>
    <mergeCell ref="D81:H81"/>
    <mergeCell ref="D82:H82"/>
    <mergeCell ref="D83:H83"/>
    <mergeCell ref="D84:H84"/>
    <mergeCell ref="D85:H85"/>
    <mergeCell ref="D86:H86"/>
    <mergeCell ref="D87:H87"/>
    <mergeCell ref="D88:H88"/>
    <mergeCell ref="D89:H89"/>
    <mergeCell ref="D90:H90"/>
    <mergeCell ref="D100:H100"/>
    <mergeCell ref="D91:H91"/>
    <mergeCell ref="D92:H92"/>
    <mergeCell ref="D93:H93"/>
    <mergeCell ref="D94:H94"/>
    <mergeCell ref="D95:H95"/>
    <mergeCell ref="D96:H96"/>
    <mergeCell ref="D97:H97"/>
    <mergeCell ref="D98:H98"/>
    <mergeCell ref="D99:H99"/>
    <mergeCell ref="D80:H80"/>
    <mergeCell ref="D75:H75"/>
    <mergeCell ref="D74:H74"/>
    <mergeCell ref="D76:H76"/>
    <mergeCell ref="D77:H77"/>
    <mergeCell ref="D78:H78"/>
    <mergeCell ref="D79:H79"/>
    <mergeCell ref="A11:C11"/>
    <mergeCell ref="A2:J2"/>
    <mergeCell ref="K3:V3"/>
    <mergeCell ref="W3:AH3"/>
    <mergeCell ref="AI3:AT3"/>
    <mergeCell ref="A5:C5"/>
  </mergeCells>
  <conditionalFormatting sqref="K6:AT10 K12:AT36">
    <cfRule type="cellIs" dxfId="257" priority="2" operator="equal">
      <formula>0</formula>
    </cfRule>
  </conditionalFormatting>
  <conditionalFormatting sqref="K75:AT104">
    <cfRule type="cellIs" dxfId="256" priority="1" operator="equal">
      <formula>0</formula>
    </cfRule>
  </conditionalFormatting>
  <conditionalFormatting sqref="M1">
    <cfRule type="cellIs" dxfId="255" priority="7" operator="greaterThan">
      <formula>0</formula>
    </cfRule>
    <cfRule type="cellIs" dxfId="254" priority="8" operator="lessThan">
      <formula>0</formula>
    </cfRule>
  </conditionalFormatting>
  <conditionalFormatting sqref="O1">
    <cfRule type="cellIs" dxfId="253" priority="11" operator="greaterThan">
      <formula>0</formula>
    </cfRule>
    <cfRule type="cellIs" dxfId="252" priority="12" operator="lessThan">
      <formula>0</formula>
    </cfRule>
  </conditionalFormatting>
  <conditionalFormatting sqref="Q1">
    <cfRule type="cellIs" dxfId="251" priority="9" operator="greaterThan">
      <formula>0</formula>
    </cfRule>
    <cfRule type="cellIs" dxfId="250" priority="10" operator="lessThan">
      <formula>0</formula>
    </cfRule>
  </conditionalFormatting>
  <conditionalFormatting sqref="S1">
    <cfRule type="cellIs" dxfId="249" priority="3" operator="greaterThan">
      <formula>0</formula>
    </cfRule>
    <cfRule type="cellIs" dxfId="248" priority="4" operator="lessThan">
      <formula>0</formula>
    </cfRule>
  </conditionalFormatting>
  <conditionalFormatting sqref="U1">
    <cfRule type="cellIs" dxfId="247" priority="5" operator="greaterThan">
      <formula>0</formula>
    </cfRule>
    <cfRule type="cellIs" dxfId="246" priority="6" operator="lessThan">
      <formula>0</formula>
    </cfRule>
  </conditionalFormatting>
  <dataValidations xWindow="276" yWindow="437" count="2">
    <dataValidation allowBlank="1" showInputMessage="1" showErrorMessage="1" promptTitle="Coste para autónomos" prompt="Autònom: 283,32€   Empresarial: 364,23€_x000a_Bonificaciones autónomos any 2019:_x000a_0 a 12 meses: 60€_x000a_13 a 18 meses: 141,6€_x000a_19 a 24 meses: 198,32€_x000a_19 a 36 meses (homes menors 30 anys dones 35 anys): 198,32€_x000a_" sqref="A74:B74" xr:uid="{00000000-0002-0000-0500-000000000000}"/>
    <dataValidation allowBlank="1" showInputMessage="1" showErrorMessage="1" promptTitle="Coste para autónomos 2018" prompt="Quota mínima:     275,02€     Autònoms  societaris: 358,53€_x000a__x000a_Bonificaciones autónomos:_x000a_0 a 12 meses: 50€_x000a_13 a 18 meses: 50% de 275,02€ = 137,51€_x000a_19 a 24 meses (36 meses para &lt;30 años): 70% = 192,52 €_x000a__x000a_" sqref="I74:J74" xr:uid="{00000000-0002-0000-0500-000001000000}"/>
  </dataValidations>
  <hyperlinks>
    <hyperlink ref="D74" r:id="rId1" display="https://portal.seg-social.gob.es/wps/portal/importass/importass/tramites/simuladorRETAPublico" xr:uid="{A50FE0ED-1671-4B4E-AB70-C606D929B6F1}"/>
    <hyperlink ref="D74:H74" r:id="rId2" display="Simulador SS cuotas RETA" xr:uid="{22BFA48B-ADBC-4A7F-AAB0-72C4AD133C93}"/>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theme="4" tint="0.59999389629810485"/>
  </sheetPr>
  <dimension ref="A1:AM51"/>
  <sheetViews>
    <sheetView topLeftCell="A12" zoomScale="115" zoomScaleNormal="115" workbookViewId="0">
      <selection activeCell="P18" sqref="P18"/>
    </sheetView>
  </sheetViews>
  <sheetFormatPr baseColWidth="10" defaultColWidth="11.42578125" defaultRowHeight="18.75" outlineLevelRow="1"/>
  <cols>
    <col min="1" max="1" width="5.85546875" style="6" customWidth="1"/>
    <col min="2" max="2" width="54.42578125" style="6" customWidth="1"/>
    <col min="3" max="3" width="7.85546875" style="93" customWidth="1"/>
    <col min="4" max="11" width="8.85546875" style="6" customWidth="1"/>
    <col min="12" max="12" width="10.7109375" style="6" customWidth="1"/>
    <col min="13" max="39" width="8.85546875" style="6" customWidth="1"/>
    <col min="40" max="16384" width="11.42578125" style="6"/>
  </cols>
  <sheetData>
    <row r="1" spans="1:39" ht="39.75" customHeight="1" thickBot="1">
      <c r="D1" s="96" t="s">
        <v>111</v>
      </c>
      <c r="E1" s="191" t="s">
        <v>231</v>
      </c>
      <c r="F1" s="192">
        <f>+Ventas!F1</f>
        <v>0</v>
      </c>
      <c r="G1" s="193" t="s">
        <v>232</v>
      </c>
      <c r="H1" s="192">
        <f ca="1">+Resultados!$C$21</f>
        <v>0</v>
      </c>
      <c r="I1" s="191" t="s">
        <v>233</v>
      </c>
      <c r="J1" s="194" t="str">
        <f>+'Resultado x Actividad'!$S$16</f>
        <v/>
      </c>
      <c r="K1" s="193" t="s">
        <v>234</v>
      </c>
      <c r="L1" s="217">
        <f ca="1">IF(ISERROR(+Resultados!$C$27),0,(+Resultados!$C$27))</f>
        <v>0</v>
      </c>
      <c r="M1" s="193" t="s">
        <v>235</v>
      </c>
      <c r="N1" s="192">
        <f ca="1">MIN('Tesorería mensual'!$C$47:$N$47)</f>
        <v>0</v>
      </c>
      <c r="P1" s="149" t="s">
        <v>1103</v>
      </c>
    </row>
    <row r="2" spans="1:39">
      <c r="P2" s="312">
        <v>0</v>
      </c>
      <c r="Q2" s="312">
        <f>+P2</f>
        <v>0</v>
      </c>
      <c r="R2" s="312">
        <f t="shared" ref="R2:AM2" si="0">+Q2</f>
        <v>0</v>
      </c>
      <c r="S2" s="312">
        <f t="shared" si="0"/>
        <v>0</v>
      </c>
      <c r="T2" s="312">
        <f t="shared" si="0"/>
        <v>0</v>
      </c>
      <c r="U2" s="312">
        <f t="shared" si="0"/>
        <v>0</v>
      </c>
      <c r="V2" s="312">
        <f t="shared" si="0"/>
        <v>0</v>
      </c>
      <c r="W2" s="312">
        <f t="shared" si="0"/>
        <v>0</v>
      </c>
      <c r="X2" s="312">
        <f t="shared" si="0"/>
        <v>0</v>
      </c>
      <c r="Y2" s="312">
        <f t="shared" si="0"/>
        <v>0</v>
      </c>
      <c r="Z2" s="312">
        <f t="shared" si="0"/>
        <v>0</v>
      </c>
      <c r="AA2" s="312">
        <f t="shared" si="0"/>
        <v>0</v>
      </c>
      <c r="AB2" s="312">
        <f t="shared" si="0"/>
        <v>0</v>
      </c>
      <c r="AC2" s="312">
        <f t="shared" si="0"/>
        <v>0</v>
      </c>
      <c r="AD2" s="312">
        <f t="shared" si="0"/>
        <v>0</v>
      </c>
      <c r="AE2" s="312">
        <f t="shared" si="0"/>
        <v>0</v>
      </c>
      <c r="AF2" s="312">
        <f t="shared" si="0"/>
        <v>0</v>
      </c>
      <c r="AG2" s="312">
        <f t="shared" si="0"/>
        <v>0</v>
      </c>
      <c r="AH2" s="312">
        <f t="shared" si="0"/>
        <v>0</v>
      </c>
      <c r="AI2" s="312">
        <f t="shared" si="0"/>
        <v>0</v>
      </c>
      <c r="AJ2" s="312">
        <f t="shared" si="0"/>
        <v>0</v>
      </c>
      <c r="AK2" s="312">
        <f t="shared" si="0"/>
        <v>0</v>
      </c>
      <c r="AL2" s="312">
        <f t="shared" si="0"/>
        <v>0</v>
      </c>
      <c r="AM2" s="312">
        <f t="shared" si="0"/>
        <v>0</v>
      </c>
    </row>
    <row r="3" spans="1:39" ht="68.25">
      <c r="B3" s="9" t="s">
        <v>110</v>
      </c>
      <c r="C3" s="239"/>
      <c r="D3" s="346">
        <f>+Cuestionario!$C$13</f>
        <v>46113</v>
      </c>
      <c r="E3" s="346">
        <f t="shared" ref="E3:AM3" si="1">EDATE(D3,1)</f>
        <v>46143</v>
      </c>
      <c r="F3" s="346">
        <f t="shared" si="1"/>
        <v>46174</v>
      </c>
      <c r="G3" s="346">
        <f t="shared" si="1"/>
        <v>46204</v>
      </c>
      <c r="H3" s="346">
        <f t="shared" si="1"/>
        <v>46235</v>
      </c>
      <c r="I3" s="346">
        <f t="shared" si="1"/>
        <v>46266</v>
      </c>
      <c r="J3" s="346">
        <f t="shared" si="1"/>
        <v>46296</v>
      </c>
      <c r="K3" s="346">
        <f t="shared" si="1"/>
        <v>46327</v>
      </c>
      <c r="L3" s="346">
        <f t="shared" si="1"/>
        <v>46357</v>
      </c>
      <c r="M3" s="346">
        <f t="shared" si="1"/>
        <v>46388</v>
      </c>
      <c r="N3" s="346">
        <f t="shared" si="1"/>
        <v>46419</v>
      </c>
      <c r="O3" s="346">
        <f t="shared" si="1"/>
        <v>46447</v>
      </c>
      <c r="P3" s="347">
        <f t="shared" si="1"/>
        <v>46478</v>
      </c>
      <c r="Q3" s="347">
        <f t="shared" si="1"/>
        <v>46508</v>
      </c>
      <c r="R3" s="347">
        <f t="shared" si="1"/>
        <v>46539</v>
      </c>
      <c r="S3" s="347">
        <f t="shared" si="1"/>
        <v>46569</v>
      </c>
      <c r="T3" s="347">
        <f t="shared" si="1"/>
        <v>46600</v>
      </c>
      <c r="U3" s="347">
        <f t="shared" si="1"/>
        <v>46631</v>
      </c>
      <c r="V3" s="347">
        <f t="shared" si="1"/>
        <v>46661</v>
      </c>
      <c r="W3" s="347">
        <f t="shared" si="1"/>
        <v>46692</v>
      </c>
      <c r="X3" s="347">
        <f t="shared" si="1"/>
        <v>46722</v>
      </c>
      <c r="Y3" s="347">
        <f t="shared" si="1"/>
        <v>46753</v>
      </c>
      <c r="Z3" s="347">
        <f t="shared" si="1"/>
        <v>46784</v>
      </c>
      <c r="AA3" s="347">
        <f t="shared" si="1"/>
        <v>46813</v>
      </c>
      <c r="AB3" s="346">
        <f t="shared" si="1"/>
        <v>46844</v>
      </c>
      <c r="AC3" s="346">
        <f t="shared" si="1"/>
        <v>46874</v>
      </c>
      <c r="AD3" s="346">
        <f t="shared" si="1"/>
        <v>46905</v>
      </c>
      <c r="AE3" s="346">
        <f t="shared" si="1"/>
        <v>46935</v>
      </c>
      <c r="AF3" s="346">
        <f t="shared" si="1"/>
        <v>46966</v>
      </c>
      <c r="AG3" s="346">
        <f t="shared" si="1"/>
        <v>46997</v>
      </c>
      <c r="AH3" s="346">
        <f t="shared" si="1"/>
        <v>47027</v>
      </c>
      <c r="AI3" s="346">
        <f t="shared" si="1"/>
        <v>47058</v>
      </c>
      <c r="AJ3" s="346">
        <f t="shared" si="1"/>
        <v>47088</v>
      </c>
      <c r="AK3" s="346">
        <f t="shared" si="1"/>
        <v>47119</v>
      </c>
      <c r="AL3" s="346">
        <f t="shared" si="1"/>
        <v>47150</v>
      </c>
      <c r="AM3" s="346">
        <f t="shared" si="1"/>
        <v>47178</v>
      </c>
    </row>
    <row r="5" spans="1:39">
      <c r="B5" s="9" t="s">
        <v>1055</v>
      </c>
      <c r="D5" s="18">
        <f>+'Inversión-Financiación'!D27</f>
        <v>0</v>
      </c>
      <c r="G5" s="6" t="s">
        <v>44</v>
      </c>
    </row>
    <row r="7" spans="1:39">
      <c r="B7" s="9" t="s">
        <v>110</v>
      </c>
      <c r="C7" s="239"/>
      <c r="D7" s="198">
        <f>+Cuestionario!$C$13</f>
        <v>46113</v>
      </c>
      <c r="E7" s="198">
        <f t="shared" ref="E7:AM7" si="2">EDATE(D7,1)</f>
        <v>46143</v>
      </c>
      <c r="F7" s="198">
        <f t="shared" si="2"/>
        <v>46174</v>
      </c>
      <c r="G7" s="198">
        <f t="shared" si="2"/>
        <v>46204</v>
      </c>
      <c r="H7" s="198">
        <f t="shared" si="2"/>
        <v>46235</v>
      </c>
      <c r="I7" s="198">
        <f t="shared" si="2"/>
        <v>46266</v>
      </c>
      <c r="J7" s="198">
        <f t="shared" si="2"/>
        <v>46296</v>
      </c>
      <c r="K7" s="198">
        <f t="shared" si="2"/>
        <v>46327</v>
      </c>
      <c r="L7" s="198">
        <f t="shared" si="2"/>
        <v>46357</v>
      </c>
      <c r="M7" s="198">
        <f t="shared" si="2"/>
        <v>46388</v>
      </c>
      <c r="N7" s="198">
        <f t="shared" si="2"/>
        <v>46419</v>
      </c>
      <c r="O7" s="240">
        <f t="shared" si="2"/>
        <v>46447</v>
      </c>
      <c r="P7" s="199">
        <f t="shared" si="2"/>
        <v>46478</v>
      </c>
      <c r="Q7" s="200">
        <f t="shared" si="2"/>
        <v>46508</v>
      </c>
      <c r="R7" s="200">
        <f t="shared" si="2"/>
        <v>46539</v>
      </c>
      <c r="S7" s="200">
        <f t="shared" si="2"/>
        <v>46569</v>
      </c>
      <c r="T7" s="200">
        <f t="shared" si="2"/>
        <v>46600</v>
      </c>
      <c r="U7" s="200">
        <f t="shared" si="2"/>
        <v>46631</v>
      </c>
      <c r="V7" s="200">
        <f t="shared" si="2"/>
        <v>46661</v>
      </c>
      <c r="W7" s="200">
        <f t="shared" si="2"/>
        <v>46692</v>
      </c>
      <c r="X7" s="200">
        <f t="shared" si="2"/>
        <v>46722</v>
      </c>
      <c r="Y7" s="200">
        <f t="shared" si="2"/>
        <v>46753</v>
      </c>
      <c r="Z7" s="200">
        <f t="shared" si="2"/>
        <v>46784</v>
      </c>
      <c r="AA7" s="201">
        <f t="shared" si="2"/>
        <v>46813</v>
      </c>
      <c r="AB7" s="241">
        <f t="shared" si="2"/>
        <v>46844</v>
      </c>
      <c r="AC7" s="198">
        <f t="shared" si="2"/>
        <v>46874</v>
      </c>
      <c r="AD7" s="198">
        <f t="shared" si="2"/>
        <v>46905</v>
      </c>
      <c r="AE7" s="198">
        <f t="shared" si="2"/>
        <v>46935</v>
      </c>
      <c r="AF7" s="198">
        <f t="shared" si="2"/>
        <v>46966</v>
      </c>
      <c r="AG7" s="198">
        <f t="shared" si="2"/>
        <v>46997</v>
      </c>
      <c r="AH7" s="198">
        <f t="shared" si="2"/>
        <v>47027</v>
      </c>
      <c r="AI7" s="198">
        <f t="shared" si="2"/>
        <v>47058</v>
      </c>
      <c r="AJ7" s="198">
        <f t="shared" si="2"/>
        <v>47088</v>
      </c>
      <c r="AK7" s="198">
        <f t="shared" si="2"/>
        <v>47119</v>
      </c>
      <c r="AL7" s="198">
        <f t="shared" si="2"/>
        <v>47150</v>
      </c>
      <c r="AM7" s="198">
        <f t="shared" si="2"/>
        <v>47178</v>
      </c>
    </row>
    <row r="8" spans="1:39" s="32" customFormat="1">
      <c r="C8" s="238"/>
      <c r="D8" s="244">
        <f>+'INGRESOS-GASTOS'!G17</f>
        <v>0</v>
      </c>
      <c r="E8" s="244">
        <f>+'INGRESOS-GASTOS'!H17</f>
        <v>0</v>
      </c>
      <c r="F8" s="244">
        <f>+'INGRESOS-GASTOS'!I17</f>
        <v>0</v>
      </c>
      <c r="G8" s="244">
        <f>+'INGRESOS-GASTOS'!J17</f>
        <v>0</v>
      </c>
      <c r="H8" s="244">
        <f>+'INGRESOS-GASTOS'!K17</f>
        <v>0</v>
      </c>
      <c r="I8" s="244">
        <f>+'INGRESOS-GASTOS'!L17</f>
        <v>0</v>
      </c>
      <c r="J8" s="244">
        <f>+'INGRESOS-GASTOS'!M17</f>
        <v>0</v>
      </c>
      <c r="K8" s="244">
        <f>+'INGRESOS-GASTOS'!N17</f>
        <v>0</v>
      </c>
      <c r="L8" s="244">
        <f>+'INGRESOS-GASTOS'!O17</f>
        <v>0</v>
      </c>
      <c r="M8" s="244">
        <f>+'INGRESOS-GASTOS'!P17</f>
        <v>0</v>
      </c>
      <c r="N8" s="244">
        <f>+'INGRESOS-GASTOS'!Q17</f>
        <v>0</v>
      </c>
      <c r="O8" s="244">
        <f>+'INGRESOS-GASTOS'!R17</f>
        <v>0</v>
      </c>
      <c r="P8" s="245">
        <f>+'INGRESOS-GASTOS'!S17</f>
        <v>0</v>
      </c>
      <c r="Q8" s="245">
        <f>+'INGRESOS-GASTOS'!T17</f>
        <v>0</v>
      </c>
      <c r="R8" s="245">
        <f>+'INGRESOS-GASTOS'!U17</f>
        <v>0</v>
      </c>
      <c r="S8" s="245">
        <f>+'INGRESOS-GASTOS'!V17</f>
        <v>0</v>
      </c>
      <c r="T8" s="245">
        <f>+'INGRESOS-GASTOS'!W17</f>
        <v>0</v>
      </c>
      <c r="U8" s="245">
        <f>+'INGRESOS-GASTOS'!X17</f>
        <v>0</v>
      </c>
      <c r="V8" s="245">
        <f>+'INGRESOS-GASTOS'!Y17</f>
        <v>0</v>
      </c>
      <c r="W8" s="245">
        <f>+'INGRESOS-GASTOS'!Z17</f>
        <v>0</v>
      </c>
      <c r="X8" s="245">
        <f>+'INGRESOS-GASTOS'!AA17</f>
        <v>0</v>
      </c>
      <c r="Y8" s="245">
        <f>+'INGRESOS-GASTOS'!AB17</f>
        <v>0</v>
      </c>
      <c r="Z8" s="245">
        <f>+'INGRESOS-GASTOS'!AC17</f>
        <v>0</v>
      </c>
      <c r="AA8" s="245">
        <f>+'INGRESOS-GASTOS'!AD17</f>
        <v>0</v>
      </c>
      <c r="AB8" s="244">
        <f>+'INGRESOS-GASTOS'!AE17</f>
        <v>0</v>
      </c>
      <c r="AC8" s="244">
        <f>+'INGRESOS-GASTOS'!AF17</f>
        <v>0</v>
      </c>
      <c r="AD8" s="244">
        <f>+'INGRESOS-GASTOS'!AG17</f>
        <v>0</v>
      </c>
      <c r="AE8" s="244">
        <f>+'INGRESOS-GASTOS'!AH17</f>
        <v>0</v>
      </c>
      <c r="AF8" s="244">
        <f>+'INGRESOS-GASTOS'!AI17</f>
        <v>0</v>
      </c>
      <c r="AG8" s="244">
        <f>+'INGRESOS-GASTOS'!AJ17</f>
        <v>0</v>
      </c>
      <c r="AH8" s="244">
        <f>+'INGRESOS-GASTOS'!AK17</f>
        <v>0</v>
      </c>
      <c r="AI8" s="244">
        <f>+'INGRESOS-GASTOS'!AL17</f>
        <v>0</v>
      </c>
      <c r="AJ8" s="244">
        <f>+'INGRESOS-GASTOS'!AM17</f>
        <v>0</v>
      </c>
      <c r="AK8" s="244">
        <f>+'INGRESOS-GASTOS'!AN17</f>
        <v>0</v>
      </c>
      <c r="AL8" s="244">
        <f>+'INGRESOS-GASTOS'!AO17</f>
        <v>0</v>
      </c>
      <c r="AM8" s="244">
        <f>+'INGRESOS-GASTOS'!AP17</f>
        <v>0</v>
      </c>
    </row>
    <row r="9" spans="1:39">
      <c r="B9" s="9" t="str">
        <f>+Catálogo!F5</f>
        <v>Coste de compra sin IVA</v>
      </c>
      <c r="C9" s="239"/>
      <c r="D9" s="198">
        <f>+Cuestionario!$C$13</f>
        <v>46113</v>
      </c>
      <c r="E9" s="198">
        <f t="shared" ref="E9:O9" si="3">EDATE(D9,1)</f>
        <v>46143</v>
      </c>
      <c r="F9" s="198">
        <f t="shared" si="3"/>
        <v>46174</v>
      </c>
      <c r="G9" s="198">
        <f t="shared" si="3"/>
        <v>46204</v>
      </c>
      <c r="H9" s="198">
        <f t="shared" si="3"/>
        <v>46235</v>
      </c>
      <c r="I9" s="198">
        <f t="shared" si="3"/>
        <v>46266</v>
      </c>
      <c r="J9" s="198">
        <f t="shared" si="3"/>
        <v>46296</v>
      </c>
      <c r="K9" s="198">
        <f t="shared" si="3"/>
        <v>46327</v>
      </c>
      <c r="L9" s="198">
        <f t="shared" si="3"/>
        <v>46357</v>
      </c>
      <c r="M9" s="198">
        <f t="shared" si="3"/>
        <v>46388</v>
      </c>
      <c r="N9" s="198">
        <f t="shared" si="3"/>
        <v>46419</v>
      </c>
      <c r="O9" s="240">
        <f t="shared" si="3"/>
        <v>46447</v>
      </c>
      <c r="P9" s="199">
        <f>+Cuestionario!$C$13</f>
        <v>46113</v>
      </c>
      <c r="Q9" s="200">
        <f t="shared" ref="Q9:AA9" si="4">EDATE(P9,1)</f>
        <v>46143</v>
      </c>
      <c r="R9" s="200">
        <f t="shared" si="4"/>
        <v>46174</v>
      </c>
      <c r="S9" s="200">
        <f t="shared" si="4"/>
        <v>46204</v>
      </c>
      <c r="T9" s="200">
        <f t="shared" si="4"/>
        <v>46235</v>
      </c>
      <c r="U9" s="200">
        <f t="shared" si="4"/>
        <v>46266</v>
      </c>
      <c r="V9" s="200">
        <f t="shared" si="4"/>
        <v>46296</v>
      </c>
      <c r="W9" s="200">
        <f t="shared" si="4"/>
        <v>46327</v>
      </c>
      <c r="X9" s="200">
        <f t="shared" si="4"/>
        <v>46357</v>
      </c>
      <c r="Y9" s="200">
        <f t="shared" si="4"/>
        <v>46388</v>
      </c>
      <c r="Z9" s="200">
        <f t="shared" si="4"/>
        <v>46419</v>
      </c>
      <c r="AA9" s="201">
        <f t="shared" si="4"/>
        <v>46447</v>
      </c>
      <c r="AB9" s="241">
        <f>+Cuestionario!$C$13</f>
        <v>46113</v>
      </c>
      <c r="AC9" s="198">
        <f t="shared" ref="AC9:AM9" si="5">EDATE(AB9,1)</f>
        <v>46143</v>
      </c>
      <c r="AD9" s="198">
        <f t="shared" si="5"/>
        <v>46174</v>
      </c>
      <c r="AE9" s="198">
        <f t="shared" si="5"/>
        <v>46204</v>
      </c>
      <c r="AF9" s="198">
        <f t="shared" si="5"/>
        <v>46235</v>
      </c>
      <c r="AG9" s="198">
        <f t="shared" si="5"/>
        <v>46266</v>
      </c>
      <c r="AH9" s="198">
        <f t="shared" si="5"/>
        <v>46296</v>
      </c>
      <c r="AI9" s="198">
        <f t="shared" si="5"/>
        <v>46327</v>
      </c>
      <c r="AJ9" s="198">
        <f t="shared" si="5"/>
        <v>46357</v>
      </c>
      <c r="AK9" s="198">
        <f t="shared" si="5"/>
        <v>46388</v>
      </c>
      <c r="AL9" s="198">
        <f t="shared" si="5"/>
        <v>46419</v>
      </c>
      <c r="AM9" s="198">
        <f t="shared" si="5"/>
        <v>46447</v>
      </c>
    </row>
    <row r="10" spans="1:39">
      <c r="B10" s="242"/>
      <c r="C10" s="243"/>
      <c r="D10" s="244">
        <f>+'INGRESOS-GASTOS'!G82</f>
        <v>0</v>
      </c>
      <c r="E10" s="244">
        <f>+'INGRESOS-GASTOS'!H82</f>
        <v>0</v>
      </c>
      <c r="F10" s="244">
        <f>+'INGRESOS-GASTOS'!I82</f>
        <v>0</v>
      </c>
      <c r="G10" s="244">
        <f>+'INGRESOS-GASTOS'!J82</f>
        <v>0</v>
      </c>
      <c r="H10" s="244">
        <f>+'INGRESOS-GASTOS'!K82</f>
        <v>0</v>
      </c>
      <c r="I10" s="244">
        <f>+'INGRESOS-GASTOS'!L82</f>
        <v>0</v>
      </c>
      <c r="J10" s="244">
        <f>+'INGRESOS-GASTOS'!M82</f>
        <v>0</v>
      </c>
      <c r="K10" s="244">
        <f>+'INGRESOS-GASTOS'!N82</f>
        <v>0</v>
      </c>
      <c r="L10" s="244">
        <f>+'INGRESOS-GASTOS'!O82</f>
        <v>0</v>
      </c>
      <c r="M10" s="244">
        <f>+'INGRESOS-GASTOS'!P82</f>
        <v>0</v>
      </c>
      <c r="N10" s="244">
        <f>+'INGRESOS-GASTOS'!Q82</f>
        <v>0</v>
      </c>
      <c r="O10" s="244">
        <f>+'INGRESOS-GASTOS'!R82</f>
        <v>0</v>
      </c>
      <c r="P10" s="245">
        <f>+'INGRESOS-GASTOS'!S82</f>
        <v>0</v>
      </c>
      <c r="Q10" s="245">
        <f>+'INGRESOS-GASTOS'!T82</f>
        <v>0</v>
      </c>
      <c r="R10" s="245">
        <f>+'INGRESOS-GASTOS'!U82</f>
        <v>0</v>
      </c>
      <c r="S10" s="245">
        <f>+'INGRESOS-GASTOS'!V82</f>
        <v>0</v>
      </c>
      <c r="T10" s="245">
        <f>+'INGRESOS-GASTOS'!W82</f>
        <v>0</v>
      </c>
      <c r="U10" s="245">
        <f>+'INGRESOS-GASTOS'!X82</f>
        <v>0</v>
      </c>
      <c r="V10" s="245">
        <f>+'INGRESOS-GASTOS'!Y82</f>
        <v>0</v>
      </c>
      <c r="W10" s="245">
        <f>+'INGRESOS-GASTOS'!Z82</f>
        <v>0</v>
      </c>
      <c r="X10" s="245">
        <f>+'INGRESOS-GASTOS'!AA82</f>
        <v>0</v>
      </c>
      <c r="Y10" s="245">
        <f>+'INGRESOS-GASTOS'!AB82</f>
        <v>0</v>
      </c>
      <c r="Z10" s="245">
        <f>+'INGRESOS-GASTOS'!AC82</f>
        <v>0</v>
      </c>
      <c r="AA10" s="245">
        <f>+'INGRESOS-GASTOS'!AD82</f>
        <v>0</v>
      </c>
      <c r="AB10" s="244">
        <f>+'INGRESOS-GASTOS'!AE82</f>
        <v>0</v>
      </c>
      <c r="AC10" s="244">
        <f>+'INGRESOS-GASTOS'!AF82</f>
        <v>0</v>
      </c>
      <c r="AD10" s="244">
        <f>+'INGRESOS-GASTOS'!AG82</f>
        <v>0</v>
      </c>
      <c r="AE10" s="244">
        <f>+'INGRESOS-GASTOS'!AH82</f>
        <v>0</v>
      </c>
      <c r="AF10" s="244">
        <f>+'INGRESOS-GASTOS'!AI82</f>
        <v>0</v>
      </c>
      <c r="AG10" s="244">
        <f>+'INGRESOS-GASTOS'!AJ82</f>
        <v>0</v>
      </c>
      <c r="AH10" s="244">
        <f>+'INGRESOS-GASTOS'!AK82</f>
        <v>0</v>
      </c>
      <c r="AI10" s="244">
        <f>+'INGRESOS-GASTOS'!AL82</f>
        <v>0</v>
      </c>
      <c r="AJ10" s="244">
        <f>+'INGRESOS-GASTOS'!AM82</f>
        <v>0</v>
      </c>
      <c r="AK10" s="244">
        <f>+'INGRESOS-GASTOS'!AN82</f>
        <v>0</v>
      </c>
      <c r="AL10" s="244">
        <f>+'INGRESOS-GASTOS'!AO82</f>
        <v>0</v>
      </c>
      <c r="AM10" s="244">
        <f>+'INGRESOS-GASTOS'!AP82</f>
        <v>0</v>
      </c>
    </row>
    <row r="11" spans="1:39">
      <c r="B11" s="9" t="s">
        <v>122</v>
      </c>
      <c r="C11" s="239"/>
      <c r="D11" s="198">
        <f>+Cuestionario!$C$13</f>
        <v>46113</v>
      </c>
      <c r="E11" s="198">
        <f>EDATE(D11,1)</f>
        <v>46143</v>
      </c>
      <c r="F11" s="198">
        <f t="shared" ref="F11:O11" si="6">EDATE(E11,1)</f>
        <v>46174</v>
      </c>
      <c r="G11" s="198">
        <f t="shared" si="6"/>
        <v>46204</v>
      </c>
      <c r="H11" s="198">
        <f t="shared" si="6"/>
        <v>46235</v>
      </c>
      <c r="I11" s="198">
        <f t="shared" si="6"/>
        <v>46266</v>
      </c>
      <c r="J11" s="198">
        <f t="shared" si="6"/>
        <v>46296</v>
      </c>
      <c r="K11" s="198">
        <f t="shared" si="6"/>
        <v>46327</v>
      </c>
      <c r="L11" s="198">
        <f t="shared" si="6"/>
        <v>46357</v>
      </c>
      <c r="M11" s="198">
        <f t="shared" si="6"/>
        <v>46388</v>
      </c>
      <c r="N11" s="198">
        <f t="shared" si="6"/>
        <v>46419</v>
      </c>
      <c r="O11" s="198">
        <f t="shared" si="6"/>
        <v>46447</v>
      </c>
      <c r="P11" s="246">
        <f>+Cuestionario!$C$13</f>
        <v>46113</v>
      </c>
      <c r="Q11" s="246">
        <f t="shared" ref="Q11:AA11" si="7">EDATE(P11,1)</f>
        <v>46143</v>
      </c>
      <c r="R11" s="246">
        <f t="shared" si="7"/>
        <v>46174</v>
      </c>
      <c r="S11" s="246">
        <f t="shared" si="7"/>
        <v>46204</v>
      </c>
      <c r="T11" s="246">
        <f t="shared" si="7"/>
        <v>46235</v>
      </c>
      <c r="U11" s="246">
        <f t="shared" si="7"/>
        <v>46266</v>
      </c>
      <c r="V11" s="246">
        <f t="shared" si="7"/>
        <v>46296</v>
      </c>
      <c r="W11" s="246">
        <f t="shared" si="7"/>
        <v>46327</v>
      </c>
      <c r="X11" s="246">
        <f t="shared" si="7"/>
        <v>46357</v>
      </c>
      <c r="Y11" s="246">
        <f t="shared" si="7"/>
        <v>46388</v>
      </c>
      <c r="Z11" s="246">
        <f t="shared" si="7"/>
        <v>46419</v>
      </c>
      <c r="AA11" s="246">
        <f t="shared" si="7"/>
        <v>46447</v>
      </c>
      <c r="AB11" s="198">
        <f>+Cuestionario!$C$13</f>
        <v>46113</v>
      </c>
      <c r="AC11" s="198">
        <f t="shared" ref="AC11:AM11" si="8">EDATE(AB11,1)</f>
        <v>46143</v>
      </c>
      <c r="AD11" s="198">
        <f t="shared" si="8"/>
        <v>46174</v>
      </c>
      <c r="AE11" s="198">
        <f t="shared" si="8"/>
        <v>46204</v>
      </c>
      <c r="AF11" s="198">
        <f t="shared" si="8"/>
        <v>46235</v>
      </c>
      <c r="AG11" s="198">
        <f t="shared" si="8"/>
        <v>46266</v>
      </c>
      <c r="AH11" s="198">
        <f t="shared" si="8"/>
        <v>46296</v>
      </c>
      <c r="AI11" s="198">
        <f t="shared" si="8"/>
        <v>46327</v>
      </c>
      <c r="AJ11" s="198">
        <f t="shared" si="8"/>
        <v>46357</v>
      </c>
      <c r="AK11" s="198">
        <f t="shared" si="8"/>
        <v>46388</v>
      </c>
      <c r="AL11" s="198">
        <f t="shared" si="8"/>
        <v>46419</v>
      </c>
      <c r="AM11" s="198">
        <f t="shared" si="8"/>
        <v>46447</v>
      </c>
    </row>
    <row r="12" spans="1:39">
      <c r="B12" s="242"/>
      <c r="C12" s="243"/>
      <c r="D12" s="244">
        <f>+'INGRESOS-GASTOS'!G148</f>
        <v>0</v>
      </c>
      <c r="E12" s="244">
        <f>+'INGRESOS-GASTOS'!H148</f>
        <v>0</v>
      </c>
      <c r="F12" s="244">
        <f>+'INGRESOS-GASTOS'!I148</f>
        <v>0</v>
      </c>
      <c r="G12" s="244">
        <f>+'INGRESOS-GASTOS'!J148</f>
        <v>0</v>
      </c>
      <c r="H12" s="244">
        <f>+'INGRESOS-GASTOS'!K148</f>
        <v>0</v>
      </c>
      <c r="I12" s="244">
        <f>+'INGRESOS-GASTOS'!L148</f>
        <v>0</v>
      </c>
      <c r="J12" s="244">
        <f>+'INGRESOS-GASTOS'!M148</f>
        <v>0</v>
      </c>
      <c r="K12" s="244">
        <f>+'INGRESOS-GASTOS'!N148</f>
        <v>0</v>
      </c>
      <c r="L12" s="244">
        <f>+'INGRESOS-GASTOS'!O148</f>
        <v>0</v>
      </c>
      <c r="M12" s="244">
        <f>+'INGRESOS-GASTOS'!P148</f>
        <v>0</v>
      </c>
      <c r="N12" s="244">
        <f>+'INGRESOS-GASTOS'!Q148</f>
        <v>0</v>
      </c>
      <c r="O12" s="244">
        <f>+'INGRESOS-GASTOS'!R148</f>
        <v>0</v>
      </c>
      <c r="P12" s="244">
        <f>+'INGRESOS-GASTOS'!S148</f>
        <v>0</v>
      </c>
      <c r="Q12" s="244">
        <f>+'INGRESOS-GASTOS'!T148</f>
        <v>0</v>
      </c>
      <c r="R12" s="244">
        <f>+'INGRESOS-GASTOS'!U148</f>
        <v>0</v>
      </c>
      <c r="S12" s="244">
        <f>+'INGRESOS-GASTOS'!V148</f>
        <v>0</v>
      </c>
      <c r="T12" s="244">
        <f>+'INGRESOS-GASTOS'!W148</f>
        <v>0</v>
      </c>
      <c r="U12" s="244">
        <f>+'INGRESOS-GASTOS'!X148</f>
        <v>0</v>
      </c>
      <c r="V12" s="244">
        <f>+'INGRESOS-GASTOS'!Y148</f>
        <v>0</v>
      </c>
      <c r="W12" s="244">
        <f>+'INGRESOS-GASTOS'!Z148</f>
        <v>0</v>
      </c>
      <c r="X12" s="244">
        <f>+'INGRESOS-GASTOS'!AA148</f>
        <v>0</v>
      </c>
      <c r="Y12" s="244">
        <f>+'INGRESOS-GASTOS'!AB148</f>
        <v>0</v>
      </c>
      <c r="Z12" s="244">
        <f>+'INGRESOS-GASTOS'!AC148</f>
        <v>0</v>
      </c>
      <c r="AA12" s="244">
        <f>+'INGRESOS-GASTOS'!AD148</f>
        <v>0</v>
      </c>
      <c r="AB12" s="244">
        <f>+'INGRESOS-GASTOS'!AE148</f>
        <v>0</v>
      </c>
      <c r="AC12" s="244">
        <f>+'INGRESOS-GASTOS'!AF148</f>
        <v>0</v>
      </c>
      <c r="AD12" s="244">
        <f>+'INGRESOS-GASTOS'!AG148</f>
        <v>0</v>
      </c>
      <c r="AE12" s="244">
        <f>+'INGRESOS-GASTOS'!AH148</f>
        <v>0</v>
      </c>
      <c r="AF12" s="244">
        <f>+'INGRESOS-GASTOS'!AI148</f>
        <v>0</v>
      </c>
      <c r="AG12" s="244">
        <f>+'INGRESOS-GASTOS'!AJ148</f>
        <v>0</v>
      </c>
      <c r="AH12" s="244">
        <f>+'INGRESOS-GASTOS'!AK148</f>
        <v>0</v>
      </c>
      <c r="AI12" s="244">
        <f>+'INGRESOS-GASTOS'!AL148</f>
        <v>0</v>
      </c>
      <c r="AJ12" s="244">
        <f>+'INGRESOS-GASTOS'!AM148</f>
        <v>0</v>
      </c>
      <c r="AK12" s="244">
        <f>+'INGRESOS-GASTOS'!AN148</f>
        <v>0</v>
      </c>
      <c r="AL12" s="244">
        <f>+'INGRESOS-GASTOS'!AO148</f>
        <v>0</v>
      </c>
      <c r="AM12" s="244">
        <f>+'INGRESOS-GASTOS'!AP148</f>
        <v>0</v>
      </c>
    </row>
    <row r="13" spans="1:39">
      <c r="B13" s="11"/>
      <c r="C13" s="92" t="s">
        <v>203</v>
      </c>
      <c r="D13" s="11">
        <v>0</v>
      </c>
      <c r="E13" s="11">
        <f t="shared" ref="E13:AM13" si="9">+D13</f>
        <v>0</v>
      </c>
      <c r="F13" s="11">
        <f t="shared" si="9"/>
        <v>0</v>
      </c>
      <c r="G13" s="11">
        <f t="shared" si="9"/>
        <v>0</v>
      </c>
      <c r="H13" s="11">
        <f t="shared" si="9"/>
        <v>0</v>
      </c>
      <c r="I13" s="11">
        <f t="shared" si="9"/>
        <v>0</v>
      </c>
      <c r="J13" s="11">
        <f t="shared" si="9"/>
        <v>0</v>
      </c>
      <c r="K13" s="11">
        <f t="shared" si="9"/>
        <v>0</v>
      </c>
      <c r="L13" s="11">
        <f t="shared" si="9"/>
        <v>0</v>
      </c>
      <c r="M13" s="11">
        <f t="shared" si="9"/>
        <v>0</v>
      </c>
      <c r="N13" s="11">
        <f t="shared" si="9"/>
        <v>0</v>
      </c>
      <c r="O13" s="11">
        <f t="shared" si="9"/>
        <v>0</v>
      </c>
      <c r="P13" s="11">
        <f t="shared" si="9"/>
        <v>0</v>
      </c>
      <c r="Q13" s="11">
        <f t="shared" si="9"/>
        <v>0</v>
      </c>
      <c r="R13" s="11">
        <f t="shared" si="9"/>
        <v>0</v>
      </c>
      <c r="S13" s="11">
        <f t="shared" si="9"/>
        <v>0</v>
      </c>
      <c r="T13" s="11">
        <f t="shared" si="9"/>
        <v>0</v>
      </c>
      <c r="U13" s="11">
        <f t="shared" si="9"/>
        <v>0</v>
      </c>
      <c r="V13" s="11">
        <f t="shared" si="9"/>
        <v>0</v>
      </c>
      <c r="W13" s="11">
        <f t="shared" si="9"/>
        <v>0</v>
      </c>
      <c r="X13" s="11">
        <f t="shared" si="9"/>
        <v>0</v>
      </c>
      <c r="Y13" s="11">
        <f t="shared" si="9"/>
        <v>0</v>
      </c>
      <c r="Z13" s="11">
        <f t="shared" si="9"/>
        <v>0</v>
      </c>
      <c r="AA13" s="11">
        <f t="shared" si="9"/>
        <v>0</v>
      </c>
      <c r="AB13" s="11">
        <f t="shared" si="9"/>
        <v>0</v>
      </c>
      <c r="AC13" s="11">
        <f t="shared" si="9"/>
        <v>0</v>
      </c>
      <c r="AD13" s="11">
        <f t="shared" si="9"/>
        <v>0</v>
      </c>
      <c r="AE13" s="11">
        <f t="shared" si="9"/>
        <v>0</v>
      </c>
      <c r="AF13" s="11">
        <f t="shared" si="9"/>
        <v>0</v>
      </c>
      <c r="AG13" s="11">
        <f t="shared" si="9"/>
        <v>0</v>
      </c>
      <c r="AH13" s="11">
        <f t="shared" si="9"/>
        <v>0</v>
      </c>
      <c r="AI13" s="11">
        <f t="shared" si="9"/>
        <v>0</v>
      </c>
      <c r="AJ13" s="11">
        <f t="shared" si="9"/>
        <v>0</v>
      </c>
      <c r="AK13" s="11">
        <f t="shared" si="9"/>
        <v>0</v>
      </c>
      <c r="AL13" s="11">
        <f t="shared" si="9"/>
        <v>0</v>
      </c>
      <c r="AM13" s="11">
        <f t="shared" si="9"/>
        <v>0</v>
      </c>
    </row>
    <row r="14" spans="1:39">
      <c r="A14" s="149" t="s">
        <v>1102</v>
      </c>
    </row>
    <row r="15" spans="1:39">
      <c r="B15" s="9" t="s">
        <v>73</v>
      </c>
      <c r="C15" s="239" t="s">
        <v>67</v>
      </c>
      <c r="D15" s="198">
        <f>+Cuestionario!$C$13</f>
        <v>46113</v>
      </c>
      <c r="E15" s="198">
        <f>EDATE(D15,1)</f>
        <v>46143</v>
      </c>
      <c r="F15" s="198">
        <f t="shared" ref="F15:O15" si="10">EDATE(E15,1)</f>
        <v>46174</v>
      </c>
      <c r="G15" s="198">
        <f t="shared" si="10"/>
        <v>46204</v>
      </c>
      <c r="H15" s="198">
        <f t="shared" si="10"/>
        <v>46235</v>
      </c>
      <c r="I15" s="198">
        <f t="shared" si="10"/>
        <v>46266</v>
      </c>
      <c r="J15" s="198">
        <f t="shared" si="10"/>
        <v>46296</v>
      </c>
      <c r="K15" s="198">
        <f t="shared" si="10"/>
        <v>46327</v>
      </c>
      <c r="L15" s="198">
        <f t="shared" si="10"/>
        <v>46357</v>
      </c>
      <c r="M15" s="198">
        <f t="shared" si="10"/>
        <v>46388</v>
      </c>
      <c r="N15" s="198">
        <f t="shared" si="10"/>
        <v>46419</v>
      </c>
      <c r="O15" s="198">
        <f t="shared" si="10"/>
        <v>46447</v>
      </c>
      <c r="P15" s="246">
        <f>+Cuestionario!$C$13</f>
        <v>46113</v>
      </c>
      <c r="Q15" s="246">
        <f t="shared" ref="Q15:AA15" si="11">EDATE(P15,1)</f>
        <v>46143</v>
      </c>
      <c r="R15" s="246">
        <f t="shared" si="11"/>
        <v>46174</v>
      </c>
      <c r="S15" s="246">
        <f t="shared" si="11"/>
        <v>46204</v>
      </c>
      <c r="T15" s="246">
        <f t="shared" si="11"/>
        <v>46235</v>
      </c>
      <c r="U15" s="246">
        <f t="shared" si="11"/>
        <v>46266</v>
      </c>
      <c r="V15" s="246">
        <f t="shared" si="11"/>
        <v>46296</v>
      </c>
      <c r="W15" s="246">
        <f t="shared" si="11"/>
        <v>46327</v>
      </c>
      <c r="X15" s="246">
        <f t="shared" si="11"/>
        <v>46357</v>
      </c>
      <c r="Y15" s="246">
        <f t="shared" si="11"/>
        <v>46388</v>
      </c>
      <c r="Z15" s="246">
        <f t="shared" si="11"/>
        <v>46419</v>
      </c>
      <c r="AA15" s="246">
        <f t="shared" si="11"/>
        <v>46447</v>
      </c>
      <c r="AB15" s="198">
        <f>+Cuestionario!$C$13</f>
        <v>46113</v>
      </c>
      <c r="AC15" s="198">
        <f t="shared" ref="AC15:AM15" si="12">EDATE(AB15,1)</f>
        <v>46143</v>
      </c>
      <c r="AD15" s="198">
        <f t="shared" si="12"/>
        <v>46174</v>
      </c>
      <c r="AE15" s="198">
        <f t="shared" si="12"/>
        <v>46204</v>
      </c>
      <c r="AF15" s="198">
        <f t="shared" si="12"/>
        <v>46235</v>
      </c>
      <c r="AG15" s="198">
        <f t="shared" si="12"/>
        <v>46266</v>
      </c>
      <c r="AH15" s="198">
        <f t="shared" si="12"/>
        <v>46296</v>
      </c>
      <c r="AI15" s="198">
        <f t="shared" si="12"/>
        <v>46327</v>
      </c>
      <c r="AJ15" s="198">
        <f t="shared" si="12"/>
        <v>46357</v>
      </c>
      <c r="AK15" s="198">
        <f t="shared" si="12"/>
        <v>46388</v>
      </c>
      <c r="AL15" s="198">
        <f t="shared" si="12"/>
        <v>46419</v>
      </c>
      <c r="AM15" s="198">
        <f t="shared" si="12"/>
        <v>46447</v>
      </c>
    </row>
    <row r="16" spans="1:39">
      <c r="B16" s="242" t="s">
        <v>119</v>
      </c>
      <c r="C16" s="243"/>
      <c r="D16" s="244">
        <f>+'Personal retribución'!K71</f>
        <v>0</v>
      </c>
      <c r="E16" s="244">
        <f>+'Personal retribución'!L71</f>
        <v>0</v>
      </c>
      <c r="F16" s="244">
        <f>+'Personal retribución'!M71</f>
        <v>0</v>
      </c>
      <c r="G16" s="244">
        <f>+'Personal retribución'!N71</f>
        <v>0</v>
      </c>
      <c r="H16" s="244">
        <f>+'Personal retribución'!O71</f>
        <v>0</v>
      </c>
      <c r="I16" s="244">
        <f>+'Personal retribución'!P71</f>
        <v>0</v>
      </c>
      <c r="J16" s="244">
        <f>+'Personal retribución'!Q71</f>
        <v>0</v>
      </c>
      <c r="K16" s="244">
        <f>+'Personal retribución'!R71</f>
        <v>0</v>
      </c>
      <c r="L16" s="244">
        <f>+'Personal retribución'!S71</f>
        <v>0</v>
      </c>
      <c r="M16" s="244">
        <f>+'Personal retribución'!T71</f>
        <v>0</v>
      </c>
      <c r="N16" s="244">
        <f>+'Personal retribución'!U71</f>
        <v>0</v>
      </c>
      <c r="O16" s="244">
        <f>+'Personal retribución'!V71</f>
        <v>0</v>
      </c>
      <c r="P16" s="244">
        <f>+'Personal retribución'!W71</f>
        <v>0</v>
      </c>
      <c r="Q16" s="244">
        <f>+'Personal retribución'!X71</f>
        <v>0</v>
      </c>
      <c r="R16" s="244">
        <f>+'Personal retribución'!Y71</f>
        <v>0</v>
      </c>
      <c r="S16" s="244">
        <f>+'Personal retribución'!Z71</f>
        <v>0</v>
      </c>
      <c r="T16" s="244">
        <f>+'Personal retribución'!AA71</f>
        <v>0</v>
      </c>
      <c r="U16" s="244">
        <f>+'Personal retribución'!AB71</f>
        <v>0</v>
      </c>
      <c r="V16" s="244">
        <f>+'Personal retribución'!AC71</f>
        <v>0</v>
      </c>
      <c r="W16" s="244">
        <f>+'Personal retribución'!AD71</f>
        <v>0</v>
      </c>
      <c r="X16" s="244">
        <f>+'Personal retribución'!AE71</f>
        <v>0</v>
      </c>
      <c r="Y16" s="244">
        <f>+'Personal retribución'!AF71</f>
        <v>0</v>
      </c>
      <c r="Z16" s="244">
        <f>+'Personal retribución'!AG71</f>
        <v>0</v>
      </c>
      <c r="AA16" s="244">
        <f>+'Personal retribución'!AH71</f>
        <v>0</v>
      </c>
      <c r="AB16" s="244">
        <f>+'Personal retribución'!AI71</f>
        <v>0</v>
      </c>
      <c r="AC16" s="244">
        <f>+'Personal retribución'!AJ71</f>
        <v>0</v>
      </c>
      <c r="AD16" s="244">
        <f>+'Personal retribución'!AK71</f>
        <v>0</v>
      </c>
      <c r="AE16" s="244">
        <f>+'Personal retribución'!AL71</f>
        <v>0</v>
      </c>
      <c r="AF16" s="244">
        <f>+'Personal retribución'!AM71</f>
        <v>0</v>
      </c>
      <c r="AG16" s="244">
        <f>+'Personal retribución'!AN71</f>
        <v>0</v>
      </c>
      <c r="AH16" s="244">
        <f>+'Personal retribución'!AO71</f>
        <v>0</v>
      </c>
      <c r="AI16" s="244">
        <f>+'Personal retribución'!AP71</f>
        <v>0</v>
      </c>
      <c r="AJ16" s="244">
        <f>+'Personal retribución'!AQ71</f>
        <v>0</v>
      </c>
      <c r="AK16" s="244">
        <f>+'Personal retribución'!AR71</f>
        <v>0</v>
      </c>
      <c r="AL16" s="244">
        <f>+'Personal retribución'!AS71</f>
        <v>0</v>
      </c>
      <c r="AM16" s="244">
        <f>+'Personal retribución'!AT71</f>
        <v>0</v>
      </c>
    </row>
    <row r="17" spans="1:39">
      <c r="B17" s="242" t="s">
        <v>120</v>
      </c>
      <c r="C17" s="243"/>
      <c r="D17" s="244">
        <f>+'Personal retribución'!K105</f>
        <v>0</v>
      </c>
      <c r="E17" s="244">
        <f>+'Personal retribución'!L105</f>
        <v>0</v>
      </c>
      <c r="F17" s="244">
        <f>+'Personal retribución'!M105</f>
        <v>0</v>
      </c>
      <c r="G17" s="244">
        <f>+'Personal retribución'!N105</f>
        <v>0</v>
      </c>
      <c r="H17" s="244">
        <f>+'Personal retribución'!O105</f>
        <v>0</v>
      </c>
      <c r="I17" s="244">
        <f>+'Personal retribución'!P105</f>
        <v>0</v>
      </c>
      <c r="J17" s="244">
        <f>+'Personal retribución'!Q105</f>
        <v>0</v>
      </c>
      <c r="K17" s="244">
        <f>+'Personal retribución'!R105</f>
        <v>0</v>
      </c>
      <c r="L17" s="244">
        <f>+'Personal retribución'!S105</f>
        <v>0</v>
      </c>
      <c r="M17" s="244">
        <f>+'Personal retribución'!T105</f>
        <v>0</v>
      </c>
      <c r="N17" s="244">
        <f>+'Personal retribución'!U105</f>
        <v>0</v>
      </c>
      <c r="O17" s="244">
        <f>+'Personal retribución'!V105</f>
        <v>0</v>
      </c>
      <c r="P17" s="244">
        <f>+'Personal retribución'!W105</f>
        <v>0</v>
      </c>
      <c r="Q17" s="244">
        <f>+'Personal retribución'!X105</f>
        <v>0</v>
      </c>
      <c r="R17" s="244">
        <f>+'Personal retribución'!Y105</f>
        <v>0</v>
      </c>
      <c r="S17" s="244">
        <f>+'Personal retribución'!Z105</f>
        <v>0</v>
      </c>
      <c r="T17" s="244">
        <f>+'Personal retribución'!AA105</f>
        <v>0</v>
      </c>
      <c r="U17" s="244">
        <f>+'Personal retribución'!AB105</f>
        <v>0</v>
      </c>
      <c r="V17" s="244">
        <f>+'Personal retribución'!AC105</f>
        <v>0</v>
      </c>
      <c r="W17" s="244">
        <f>+'Personal retribución'!AD105</f>
        <v>0</v>
      </c>
      <c r="X17" s="244">
        <f>+'Personal retribución'!AE105</f>
        <v>0</v>
      </c>
      <c r="Y17" s="244">
        <f>+'Personal retribución'!AF105</f>
        <v>0</v>
      </c>
      <c r="Z17" s="244">
        <f>+'Personal retribución'!AG105</f>
        <v>0</v>
      </c>
      <c r="AA17" s="244">
        <f>+'Personal retribución'!AH105</f>
        <v>0</v>
      </c>
      <c r="AB17" s="244">
        <f>+'Personal retribución'!AI105</f>
        <v>0</v>
      </c>
      <c r="AC17" s="244">
        <f>+'Personal retribución'!AJ105</f>
        <v>0</v>
      </c>
      <c r="AD17" s="244">
        <f>+'Personal retribución'!AK105</f>
        <v>0</v>
      </c>
      <c r="AE17" s="244">
        <f>+'Personal retribución'!AL105</f>
        <v>0</v>
      </c>
      <c r="AF17" s="244">
        <f>+'Personal retribución'!AM105</f>
        <v>0</v>
      </c>
      <c r="AG17" s="244">
        <f>+'Personal retribución'!AN105</f>
        <v>0</v>
      </c>
      <c r="AH17" s="244">
        <f>+'Personal retribución'!AO105</f>
        <v>0</v>
      </c>
      <c r="AI17" s="244">
        <f>+'Personal retribución'!AP105</f>
        <v>0</v>
      </c>
      <c r="AJ17" s="244">
        <f>+'Personal retribución'!AQ105</f>
        <v>0</v>
      </c>
      <c r="AK17" s="244">
        <f>+'Personal retribución'!AR105</f>
        <v>0</v>
      </c>
      <c r="AL17" s="244">
        <f>+'Personal retribución'!AS105</f>
        <v>0</v>
      </c>
      <c r="AM17" s="244">
        <f>+'Personal retribución'!AT105</f>
        <v>0</v>
      </c>
    </row>
    <row r="18" spans="1:39">
      <c r="A18" s="312">
        <v>0.03</v>
      </c>
      <c r="B18" s="242" t="s">
        <v>121</v>
      </c>
      <c r="C18" s="92" t="s">
        <v>203</v>
      </c>
      <c r="D18" s="11">
        <v>0</v>
      </c>
      <c r="E18" s="11">
        <f t="shared" ref="E18:E28" si="13">+D18</f>
        <v>0</v>
      </c>
      <c r="F18" s="11">
        <f t="shared" ref="F18:F28" si="14">+E18</f>
        <v>0</v>
      </c>
      <c r="G18" s="11">
        <f t="shared" ref="G18:G28" si="15">+F18</f>
        <v>0</v>
      </c>
      <c r="H18" s="11">
        <f t="shared" ref="H18:H28" si="16">+G18</f>
        <v>0</v>
      </c>
      <c r="I18" s="11">
        <f t="shared" ref="I18:I28" si="17">+H18</f>
        <v>0</v>
      </c>
      <c r="J18" s="11">
        <f t="shared" ref="J18:J28" si="18">+I18</f>
        <v>0</v>
      </c>
      <c r="K18" s="11">
        <f t="shared" ref="K18:K28" si="19">+J18</f>
        <v>0</v>
      </c>
      <c r="L18" s="11">
        <f>+K18</f>
        <v>0</v>
      </c>
      <c r="M18" s="11">
        <f>+L18</f>
        <v>0</v>
      </c>
      <c r="N18" s="11">
        <f>+M18</f>
        <v>0</v>
      </c>
      <c r="O18" s="11">
        <f>+N18</f>
        <v>0</v>
      </c>
      <c r="P18" s="11">
        <f>+O18*(1+P$2)*(1+$A18)</f>
        <v>0</v>
      </c>
      <c r="Q18" s="11">
        <f t="shared" ref="Q18:AA18" si="20">+P18*(1+Q$2)*(1+$A18)</f>
        <v>0</v>
      </c>
      <c r="R18" s="11">
        <f t="shared" si="20"/>
        <v>0</v>
      </c>
      <c r="S18" s="11">
        <f t="shared" si="20"/>
        <v>0</v>
      </c>
      <c r="T18" s="11">
        <f t="shared" si="20"/>
        <v>0</v>
      </c>
      <c r="U18" s="11">
        <f t="shared" si="20"/>
        <v>0</v>
      </c>
      <c r="V18" s="11">
        <f t="shared" si="20"/>
        <v>0</v>
      </c>
      <c r="W18" s="11">
        <f t="shared" si="20"/>
        <v>0</v>
      </c>
      <c r="X18" s="11">
        <f t="shared" si="20"/>
        <v>0</v>
      </c>
      <c r="Y18" s="11">
        <f t="shared" si="20"/>
        <v>0</v>
      </c>
      <c r="Z18" s="11">
        <f t="shared" si="20"/>
        <v>0</v>
      </c>
      <c r="AA18" s="11">
        <f t="shared" si="20"/>
        <v>0</v>
      </c>
      <c r="AB18" s="11">
        <f>+AA18*(1+AB$2)*(1+$A18)</f>
        <v>0</v>
      </c>
      <c r="AC18" s="11">
        <f t="shared" ref="AC18:AM18" si="21">+AB18*(1+AC$2)*(1+$A18)</f>
        <v>0</v>
      </c>
      <c r="AD18" s="11">
        <f t="shared" si="21"/>
        <v>0</v>
      </c>
      <c r="AE18" s="11">
        <f t="shared" si="21"/>
        <v>0</v>
      </c>
      <c r="AF18" s="11">
        <f t="shared" si="21"/>
        <v>0</v>
      </c>
      <c r="AG18" s="11">
        <f t="shared" si="21"/>
        <v>0</v>
      </c>
      <c r="AH18" s="11">
        <f t="shared" si="21"/>
        <v>0</v>
      </c>
      <c r="AI18" s="11">
        <f t="shared" si="21"/>
        <v>0</v>
      </c>
      <c r="AJ18" s="11">
        <f t="shared" si="21"/>
        <v>0</v>
      </c>
      <c r="AK18" s="11">
        <f t="shared" si="21"/>
        <v>0</v>
      </c>
      <c r="AL18" s="11">
        <f t="shared" si="21"/>
        <v>0</v>
      </c>
      <c r="AM18" s="11">
        <f t="shared" si="21"/>
        <v>0</v>
      </c>
    </row>
    <row r="19" spans="1:39">
      <c r="A19" s="312">
        <v>0.03</v>
      </c>
      <c r="B19" s="242" t="s">
        <v>510</v>
      </c>
      <c r="C19" s="92" t="s">
        <v>203</v>
      </c>
      <c r="D19" s="11">
        <v>0</v>
      </c>
      <c r="E19" s="11">
        <f t="shared" si="13"/>
        <v>0</v>
      </c>
      <c r="F19" s="11">
        <f t="shared" si="14"/>
        <v>0</v>
      </c>
      <c r="G19" s="11">
        <f t="shared" si="15"/>
        <v>0</v>
      </c>
      <c r="H19" s="11">
        <f t="shared" si="16"/>
        <v>0</v>
      </c>
      <c r="I19" s="11">
        <f t="shared" si="17"/>
        <v>0</v>
      </c>
      <c r="J19" s="11">
        <v>0</v>
      </c>
      <c r="K19" s="11">
        <f t="shared" si="19"/>
        <v>0</v>
      </c>
      <c r="L19" s="11">
        <f t="shared" ref="L19:L28" si="22">+K19</f>
        <v>0</v>
      </c>
      <c r="M19" s="11">
        <f t="shared" ref="M19:M28" si="23">+L19</f>
        <v>0</v>
      </c>
      <c r="N19" s="11">
        <f t="shared" ref="N19:N28" si="24">+M19</f>
        <v>0</v>
      </c>
      <c r="O19" s="11">
        <f t="shared" ref="O19:O28" si="25">+N19</f>
        <v>0</v>
      </c>
      <c r="P19" s="11">
        <f t="shared" ref="P19:AB36" si="26">+O19*(1+P$2)*(1+$A19)</f>
        <v>0</v>
      </c>
      <c r="Q19" s="11">
        <f t="shared" si="26"/>
        <v>0</v>
      </c>
      <c r="R19" s="11">
        <f t="shared" si="26"/>
        <v>0</v>
      </c>
      <c r="S19" s="11">
        <f t="shared" si="26"/>
        <v>0</v>
      </c>
      <c r="T19" s="11">
        <f t="shared" si="26"/>
        <v>0</v>
      </c>
      <c r="U19" s="11">
        <f t="shared" si="26"/>
        <v>0</v>
      </c>
      <c r="V19" s="11">
        <f t="shared" si="26"/>
        <v>0</v>
      </c>
      <c r="W19" s="11">
        <f t="shared" si="26"/>
        <v>0</v>
      </c>
      <c r="X19" s="11">
        <f t="shared" si="26"/>
        <v>0</v>
      </c>
      <c r="Y19" s="11">
        <f t="shared" si="26"/>
        <v>0</v>
      </c>
      <c r="Z19" s="11">
        <f t="shared" si="26"/>
        <v>0</v>
      </c>
      <c r="AA19" s="11">
        <f t="shared" si="26"/>
        <v>0</v>
      </c>
      <c r="AB19" s="11">
        <f t="shared" si="26"/>
        <v>0</v>
      </c>
      <c r="AC19" s="11">
        <f t="shared" ref="AC19:AM19" si="27">+AB19*(1+AC$2)*(1+$A19)</f>
        <v>0</v>
      </c>
      <c r="AD19" s="11">
        <f t="shared" si="27"/>
        <v>0</v>
      </c>
      <c r="AE19" s="11">
        <f t="shared" si="27"/>
        <v>0</v>
      </c>
      <c r="AF19" s="11">
        <f t="shared" si="27"/>
        <v>0</v>
      </c>
      <c r="AG19" s="11">
        <f t="shared" si="27"/>
        <v>0</v>
      </c>
      <c r="AH19" s="11">
        <f t="shared" si="27"/>
        <v>0</v>
      </c>
      <c r="AI19" s="11">
        <f t="shared" si="27"/>
        <v>0</v>
      </c>
      <c r="AJ19" s="11">
        <f t="shared" si="27"/>
        <v>0</v>
      </c>
      <c r="AK19" s="11">
        <f t="shared" si="27"/>
        <v>0</v>
      </c>
      <c r="AL19" s="11">
        <f t="shared" si="27"/>
        <v>0</v>
      </c>
      <c r="AM19" s="11">
        <f t="shared" si="27"/>
        <v>0</v>
      </c>
    </row>
    <row r="20" spans="1:39">
      <c r="A20" s="312">
        <f t="shared" ref="A20:A36" si="28">+A19</f>
        <v>0.03</v>
      </c>
      <c r="B20" s="244" t="s">
        <v>1042</v>
      </c>
      <c r="C20" s="92" t="s">
        <v>203</v>
      </c>
      <c r="D20" s="11">
        <v>0</v>
      </c>
      <c r="E20" s="11">
        <f t="shared" si="13"/>
        <v>0</v>
      </c>
      <c r="F20" s="11">
        <f t="shared" si="14"/>
        <v>0</v>
      </c>
      <c r="G20" s="11">
        <f t="shared" si="15"/>
        <v>0</v>
      </c>
      <c r="H20" s="11">
        <f t="shared" si="16"/>
        <v>0</v>
      </c>
      <c r="I20" s="11">
        <f t="shared" si="17"/>
        <v>0</v>
      </c>
      <c r="J20" s="11">
        <f t="shared" si="18"/>
        <v>0</v>
      </c>
      <c r="K20" s="11">
        <f t="shared" si="19"/>
        <v>0</v>
      </c>
      <c r="L20" s="11">
        <f t="shared" si="22"/>
        <v>0</v>
      </c>
      <c r="M20" s="11">
        <f t="shared" si="23"/>
        <v>0</v>
      </c>
      <c r="N20" s="11">
        <f t="shared" si="24"/>
        <v>0</v>
      </c>
      <c r="O20" s="11">
        <f t="shared" si="25"/>
        <v>0</v>
      </c>
      <c r="P20" s="11">
        <f t="shared" si="26"/>
        <v>0</v>
      </c>
      <c r="Q20" s="11">
        <f t="shared" si="26"/>
        <v>0</v>
      </c>
      <c r="R20" s="11">
        <f t="shared" si="26"/>
        <v>0</v>
      </c>
      <c r="S20" s="11">
        <f t="shared" si="26"/>
        <v>0</v>
      </c>
      <c r="T20" s="11">
        <f t="shared" si="26"/>
        <v>0</v>
      </c>
      <c r="U20" s="11">
        <f t="shared" si="26"/>
        <v>0</v>
      </c>
      <c r="V20" s="11">
        <f t="shared" si="26"/>
        <v>0</v>
      </c>
      <c r="W20" s="11">
        <f t="shared" si="26"/>
        <v>0</v>
      </c>
      <c r="X20" s="11">
        <f t="shared" si="26"/>
        <v>0</v>
      </c>
      <c r="Y20" s="11">
        <f t="shared" si="26"/>
        <v>0</v>
      </c>
      <c r="Z20" s="11">
        <f t="shared" si="26"/>
        <v>0</v>
      </c>
      <c r="AA20" s="11">
        <f t="shared" si="26"/>
        <v>0</v>
      </c>
      <c r="AB20" s="11">
        <f t="shared" si="26"/>
        <v>0</v>
      </c>
      <c r="AC20" s="11">
        <f t="shared" ref="AC20:AM20" si="29">+AB20*(1+AC$2)*(1+$A20)</f>
        <v>0</v>
      </c>
      <c r="AD20" s="11">
        <f t="shared" si="29"/>
        <v>0</v>
      </c>
      <c r="AE20" s="11">
        <f t="shared" si="29"/>
        <v>0</v>
      </c>
      <c r="AF20" s="11">
        <f t="shared" si="29"/>
        <v>0</v>
      </c>
      <c r="AG20" s="11">
        <f t="shared" si="29"/>
        <v>0</v>
      </c>
      <c r="AH20" s="11">
        <f t="shared" si="29"/>
        <v>0</v>
      </c>
      <c r="AI20" s="11">
        <f t="shared" si="29"/>
        <v>0</v>
      </c>
      <c r="AJ20" s="11">
        <f t="shared" si="29"/>
        <v>0</v>
      </c>
      <c r="AK20" s="11">
        <f t="shared" si="29"/>
        <v>0</v>
      </c>
      <c r="AL20" s="11">
        <f t="shared" si="29"/>
        <v>0</v>
      </c>
      <c r="AM20" s="11">
        <f t="shared" si="29"/>
        <v>0</v>
      </c>
    </row>
    <row r="21" spans="1:39">
      <c r="A21" s="312">
        <f t="shared" si="28"/>
        <v>0.03</v>
      </c>
      <c r="B21" s="244" t="s">
        <v>1045</v>
      </c>
      <c r="C21" s="92" t="s">
        <v>203</v>
      </c>
      <c r="D21" s="11">
        <v>0</v>
      </c>
      <c r="E21" s="11">
        <f t="shared" si="13"/>
        <v>0</v>
      </c>
      <c r="F21" s="11">
        <f t="shared" si="14"/>
        <v>0</v>
      </c>
      <c r="G21" s="11">
        <f t="shared" si="15"/>
        <v>0</v>
      </c>
      <c r="H21" s="11">
        <f t="shared" si="16"/>
        <v>0</v>
      </c>
      <c r="I21" s="11">
        <f t="shared" si="17"/>
        <v>0</v>
      </c>
      <c r="J21" s="11">
        <f t="shared" si="18"/>
        <v>0</v>
      </c>
      <c r="K21" s="11">
        <f t="shared" si="19"/>
        <v>0</v>
      </c>
      <c r="L21" s="11">
        <f t="shared" si="22"/>
        <v>0</v>
      </c>
      <c r="M21" s="11">
        <f t="shared" si="23"/>
        <v>0</v>
      </c>
      <c r="N21" s="11">
        <f t="shared" si="24"/>
        <v>0</v>
      </c>
      <c r="O21" s="11">
        <f t="shared" si="25"/>
        <v>0</v>
      </c>
      <c r="P21" s="11">
        <f t="shared" si="26"/>
        <v>0</v>
      </c>
      <c r="Q21" s="11">
        <f t="shared" si="26"/>
        <v>0</v>
      </c>
      <c r="R21" s="11">
        <f t="shared" si="26"/>
        <v>0</v>
      </c>
      <c r="S21" s="11">
        <f t="shared" si="26"/>
        <v>0</v>
      </c>
      <c r="T21" s="11">
        <f t="shared" si="26"/>
        <v>0</v>
      </c>
      <c r="U21" s="11">
        <f t="shared" si="26"/>
        <v>0</v>
      </c>
      <c r="V21" s="11">
        <f t="shared" si="26"/>
        <v>0</v>
      </c>
      <c r="W21" s="11">
        <f t="shared" si="26"/>
        <v>0</v>
      </c>
      <c r="X21" s="11">
        <f t="shared" si="26"/>
        <v>0</v>
      </c>
      <c r="Y21" s="11">
        <f t="shared" si="26"/>
        <v>0</v>
      </c>
      <c r="Z21" s="11">
        <f t="shared" si="26"/>
        <v>0</v>
      </c>
      <c r="AA21" s="11">
        <f t="shared" si="26"/>
        <v>0</v>
      </c>
      <c r="AB21" s="11">
        <f t="shared" si="26"/>
        <v>0</v>
      </c>
      <c r="AC21" s="11">
        <f t="shared" ref="AC21:AM21" si="30">+AB21*(1+AC$2)*(1+$A21)</f>
        <v>0</v>
      </c>
      <c r="AD21" s="11">
        <f t="shared" si="30"/>
        <v>0</v>
      </c>
      <c r="AE21" s="11">
        <f t="shared" si="30"/>
        <v>0</v>
      </c>
      <c r="AF21" s="11">
        <f t="shared" si="30"/>
        <v>0</v>
      </c>
      <c r="AG21" s="11">
        <f t="shared" si="30"/>
        <v>0</v>
      </c>
      <c r="AH21" s="11">
        <f t="shared" si="30"/>
        <v>0</v>
      </c>
      <c r="AI21" s="11">
        <f t="shared" si="30"/>
        <v>0</v>
      </c>
      <c r="AJ21" s="11">
        <f t="shared" si="30"/>
        <v>0</v>
      </c>
      <c r="AK21" s="11">
        <f t="shared" si="30"/>
        <v>0</v>
      </c>
      <c r="AL21" s="11">
        <f t="shared" si="30"/>
        <v>0</v>
      </c>
      <c r="AM21" s="11">
        <f t="shared" si="30"/>
        <v>0</v>
      </c>
    </row>
    <row r="22" spans="1:39">
      <c r="A22" s="312">
        <f t="shared" si="28"/>
        <v>0.03</v>
      </c>
      <c r="B22" s="244" t="s">
        <v>918</v>
      </c>
      <c r="C22" s="92"/>
      <c r="D22" s="11">
        <v>0</v>
      </c>
      <c r="E22" s="11">
        <f t="shared" si="13"/>
        <v>0</v>
      </c>
      <c r="F22" s="11">
        <f t="shared" si="14"/>
        <v>0</v>
      </c>
      <c r="G22" s="11">
        <f t="shared" si="15"/>
        <v>0</v>
      </c>
      <c r="H22" s="11">
        <f t="shared" si="16"/>
        <v>0</v>
      </c>
      <c r="I22" s="11">
        <f t="shared" si="17"/>
        <v>0</v>
      </c>
      <c r="J22" s="11">
        <f t="shared" si="18"/>
        <v>0</v>
      </c>
      <c r="K22" s="11">
        <f t="shared" si="19"/>
        <v>0</v>
      </c>
      <c r="L22" s="11">
        <f t="shared" si="22"/>
        <v>0</v>
      </c>
      <c r="M22" s="11">
        <f t="shared" si="23"/>
        <v>0</v>
      </c>
      <c r="N22" s="11">
        <f t="shared" si="24"/>
        <v>0</v>
      </c>
      <c r="O22" s="11">
        <f t="shared" si="25"/>
        <v>0</v>
      </c>
      <c r="P22" s="11">
        <f t="shared" si="26"/>
        <v>0</v>
      </c>
      <c r="Q22" s="11">
        <f t="shared" si="26"/>
        <v>0</v>
      </c>
      <c r="R22" s="11">
        <f t="shared" si="26"/>
        <v>0</v>
      </c>
      <c r="S22" s="11">
        <f t="shared" si="26"/>
        <v>0</v>
      </c>
      <c r="T22" s="11">
        <f t="shared" si="26"/>
        <v>0</v>
      </c>
      <c r="U22" s="11">
        <f t="shared" si="26"/>
        <v>0</v>
      </c>
      <c r="V22" s="11">
        <f t="shared" si="26"/>
        <v>0</v>
      </c>
      <c r="W22" s="11">
        <f t="shared" si="26"/>
        <v>0</v>
      </c>
      <c r="X22" s="11">
        <f t="shared" si="26"/>
        <v>0</v>
      </c>
      <c r="Y22" s="11">
        <f t="shared" si="26"/>
        <v>0</v>
      </c>
      <c r="Z22" s="11">
        <f t="shared" si="26"/>
        <v>0</v>
      </c>
      <c r="AA22" s="11">
        <f t="shared" si="26"/>
        <v>0</v>
      </c>
      <c r="AB22" s="11">
        <f t="shared" si="26"/>
        <v>0</v>
      </c>
      <c r="AC22" s="11">
        <f t="shared" ref="AC22:AM22" si="31">+AB22*(1+AC$2)*(1+$A22)</f>
        <v>0</v>
      </c>
      <c r="AD22" s="11">
        <f t="shared" si="31"/>
        <v>0</v>
      </c>
      <c r="AE22" s="11">
        <f t="shared" si="31"/>
        <v>0</v>
      </c>
      <c r="AF22" s="11">
        <f t="shared" si="31"/>
        <v>0</v>
      </c>
      <c r="AG22" s="11">
        <f t="shared" si="31"/>
        <v>0</v>
      </c>
      <c r="AH22" s="11">
        <f t="shared" si="31"/>
        <v>0</v>
      </c>
      <c r="AI22" s="11">
        <f t="shared" si="31"/>
        <v>0</v>
      </c>
      <c r="AJ22" s="11">
        <f t="shared" si="31"/>
        <v>0</v>
      </c>
      <c r="AK22" s="11">
        <f t="shared" si="31"/>
        <v>0</v>
      </c>
      <c r="AL22" s="11">
        <f t="shared" si="31"/>
        <v>0</v>
      </c>
      <c r="AM22" s="11">
        <f t="shared" si="31"/>
        <v>0</v>
      </c>
    </row>
    <row r="23" spans="1:39">
      <c r="A23" s="312">
        <f t="shared" si="28"/>
        <v>0.03</v>
      </c>
      <c r="B23" s="244" t="s">
        <v>1043</v>
      </c>
      <c r="C23" s="92" t="s">
        <v>203</v>
      </c>
      <c r="D23" s="11">
        <v>0</v>
      </c>
      <c r="E23" s="11">
        <f t="shared" si="13"/>
        <v>0</v>
      </c>
      <c r="F23" s="11">
        <f t="shared" si="14"/>
        <v>0</v>
      </c>
      <c r="G23" s="11">
        <f t="shared" si="15"/>
        <v>0</v>
      </c>
      <c r="H23" s="11">
        <f t="shared" si="16"/>
        <v>0</v>
      </c>
      <c r="I23" s="11">
        <f t="shared" si="17"/>
        <v>0</v>
      </c>
      <c r="J23" s="11">
        <f t="shared" si="18"/>
        <v>0</v>
      </c>
      <c r="K23" s="11">
        <f t="shared" si="19"/>
        <v>0</v>
      </c>
      <c r="L23" s="11">
        <f t="shared" si="22"/>
        <v>0</v>
      </c>
      <c r="M23" s="11">
        <f t="shared" si="23"/>
        <v>0</v>
      </c>
      <c r="N23" s="11">
        <f t="shared" si="24"/>
        <v>0</v>
      </c>
      <c r="O23" s="11">
        <f t="shared" si="25"/>
        <v>0</v>
      </c>
      <c r="P23" s="11">
        <f t="shared" si="26"/>
        <v>0</v>
      </c>
      <c r="Q23" s="11">
        <f t="shared" si="26"/>
        <v>0</v>
      </c>
      <c r="R23" s="11">
        <f t="shared" si="26"/>
        <v>0</v>
      </c>
      <c r="S23" s="11">
        <f t="shared" si="26"/>
        <v>0</v>
      </c>
      <c r="T23" s="11">
        <f t="shared" si="26"/>
        <v>0</v>
      </c>
      <c r="U23" s="11">
        <f t="shared" si="26"/>
        <v>0</v>
      </c>
      <c r="V23" s="11">
        <f t="shared" si="26"/>
        <v>0</v>
      </c>
      <c r="W23" s="11">
        <f t="shared" si="26"/>
        <v>0</v>
      </c>
      <c r="X23" s="11">
        <f t="shared" si="26"/>
        <v>0</v>
      </c>
      <c r="Y23" s="11">
        <f t="shared" si="26"/>
        <v>0</v>
      </c>
      <c r="Z23" s="11">
        <f t="shared" si="26"/>
        <v>0</v>
      </c>
      <c r="AA23" s="11">
        <f t="shared" si="26"/>
        <v>0</v>
      </c>
      <c r="AB23" s="11">
        <f t="shared" si="26"/>
        <v>0</v>
      </c>
      <c r="AC23" s="11">
        <f t="shared" ref="AC23:AM23" si="32">+AB23*(1+AC$2)*(1+$A23)</f>
        <v>0</v>
      </c>
      <c r="AD23" s="11">
        <f t="shared" si="32"/>
        <v>0</v>
      </c>
      <c r="AE23" s="11">
        <f t="shared" si="32"/>
        <v>0</v>
      </c>
      <c r="AF23" s="11">
        <f t="shared" si="32"/>
        <v>0</v>
      </c>
      <c r="AG23" s="11">
        <f t="shared" si="32"/>
        <v>0</v>
      </c>
      <c r="AH23" s="11">
        <f t="shared" si="32"/>
        <v>0</v>
      </c>
      <c r="AI23" s="11">
        <f t="shared" si="32"/>
        <v>0</v>
      </c>
      <c r="AJ23" s="11">
        <f t="shared" si="32"/>
        <v>0</v>
      </c>
      <c r="AK23" s="11">
        <f t="shared" si="32"/>
        <v>0</v>
      </c>
      <c r="AL23" s="11">
        <f t="shared" si="32"/>
        <v>0</v>
      </c>
      <c r="AM23" s="11">
        <f t="shared" si="32"/>
        <v>0</v>
      </c>
    </row>
    <row r="24" spans="1:39">
      <c r="A24" s="312">
        <f t="shared" si="28"/>
        <v>0.03</v>
      </c>
      <c r="B24" s="244" t="s">
        <v>1044</v>
      </c>
      <c r="C24" s="92" t="s">
        <v>203</v>
      </c>
      <c r="D24" s="11">
        <v>0</v>
      </c>
      <c r="E24" s="11">
        <f t="shared" si="13"/>
        <v>0</v>
      </c>
      <c r="F24" s="11">
        <f t="shared" si="14"/>
        <v>0</v>
      </c>
      <c r="G24" s="11">
        <f t="shared" si="15"/>
        <v>0</v>
      </c>
      <c r="H24" s="11">
        <f>+G24</f>
        <v>0</v>
      </c>
      <c r="I24" s="11">
        <f t="shared" si="17"/>
        <v>0</v>
      </c>
      <c r="J24" s="11">
        <f t="shared" si="18"/>
        <v>0</v>
      </c>
      <c r="K24" s="11">
        <f t="shared" si="19"/>
        <v>0</v>
      </c>
      <c r="L24" s="11">
        <f t="shared" si="22"/>
        <v>0</v>
      </c>
      <c r="M24" s="11">
        <f t="shared" si="23"/>
        <v>0</v>
      </c>
      <c r="N24" s="11">
        <f t="shared" si="24"/>
        <v>0</v>
      </c>
      <c r="O24" s="11">
        <f t="shared" si="25"/>
        <v>0</v>
      </c>
      <c r="P24" s="11">
        <f t="shared" si="26"/>
        <v>0</v>
      </c>
      <c r="Q24" s="11">
        <f t="shared" si="26"/>
        <v>0</v>
      </c>
      <c r="R24" s="11">
        <f t="shared" si="26"/>
        <v>0</v>
      </c>
      <c r="S24" s="11">
        <f t="shared" si="26"/>
        <v>0</v>
      </c>
      <c r="T24" s="11">
        <f t="shared" si="26"/>
        <v>0</v>
      </c>
      <c r="U24" s="11">
        <f t="shared" si="26"/>
        <v>0</v>
      </c>
      <c r="V24" s="11">
        <f t="shared" si="26"/>
        <v>0</v>
      </c>
      <c r="W24" s="11">
        <f t="shared" si="26"/>
        <v>0</v>
      </c>
      <c r="X24" s="11">
        <f t="shared" si="26"/>
        <v>0</v>
      </c>
      <c r="Y24" s="11">
        <f t="shared" si="26"/>
        <v>0</v>
      </c>
      <c r="Z24" s="11">
        <f t="shared" si="26"/>
        <v>0</v>
      </c>
      <c r="AA24" s="11">
        <f t="shared" si="26"/>
        <v>0</v>
      </c>
      <c r="AB24" s="11">
        <f t="shared" si="26"/>
        <v>0</v>
      </c>
      <c r="AC24" s="11">
        <f t="shared" ref="AC24:AM24" si="33">+AB24*(1+AC$2)*(1+$A24)</f>
        <v>0</v>
      </c>
      <c r="AD24" s="11">
        <f t="shared" si="33"/>
        <v>0</v>
      </c>
      <c r="AE24" s="11">
        <f t="shared" si="33"/>
        <v>0</v>
      </c>
      <c r="AF24" s="11">
        <f t="shared" si="33"/>
        <v>0</v>
      </c>
      <c r="AG24" s="11">
        <f t="shared" si="33"/>
        <v>0</v>
      </c>
      <c r="AH24" s="11">
        <f t="shared" si="33"/>
        <v>0</v>
      </c>
      <c r="AI24" s="11">
        <f t="shared" si="33"/>
        <v>0</v>
      </c>
      <c r="AJ24" s="11">
        <f t="shared" si="33"/>
        <v>0</v>
      </c>
      <c r="AK24" s="11">
        <f t="shared" si="33"/>
        <v>0</v>
      </c>
      <c r="AL24" s="11">
        <f t="shared" si="33"/>
        <v>0</v>
      </c>
      <c r="AM24" s="11">
        <f t="shared" si="33"/>
        <v>0</v>
      </c>
    </row>
    <row r="25" spans="1:39">
      <c r="A25" s="312">
        <f t="shared" si="28"/>
        <v>0.03</v>
      </c>
      <c r="B25" s="244" t="s">
        <v>1046</v>
      </c>
      <c r="C25" s="92" t="s">
        <v>203</v>
      </c>
      <c r="D25" s="11">
        <v>0</v>
      </c>
      <c r="E25" s="11">
        <f t="shared" si="13"/>
        <v>0</v>
      </c>
      <c r="F25" s="11">
        <f t="shared" si="14"/>
        <v>0</v>
      </c>
      <c r="G25" s="11">
        <f t="shared" si="15"/>
        <v>0</v>
      </c>
      <c r="H25" s="11">
        <f t="shared" si="16"/>
        <v>0</v>
      </c>
      <c r="I25" s="11">
        <f t="shared" si="17"/>
        <v>0</v>
      </c>
      <c r="J25" s="11">
        <f t="shared" si="18"/>
        <v>0</v>
      </c>
      <c r="K25" s="11">
        <f t="shared" si="19"/>
        <v>0</v>
      </c>
      <c r="L25" s="11">
        <f t="shared" si="22"/>
        <v>0</v>
      </c>
      <c r="M25" s="11">
        <f t="shared" si="23"/>
        <v>0</v>
      </c>
      <c r="N25" s="11">
        <f t="shared" si="24"/>
        <v>0</v>
      </c>
      <c r="O25" s="11">
        <f t="shared" si="25"/>
        <v>0</v>
      </c>
      <c r="P25" s="11">
        <f t="shared" si="26"/>
        <v>0</v>
      </c>
      <c r="Q25" s="11">
        <f t="shared" si="26"/>
        <v>0</v>
      </c>
      <c r="R25" s="11">
        <f t="shared" si="26"/>
        <v>0</v>
      </c>
      <c r="S25" s="11">
        <f t="shared" si="26"/>
        <v>0</v>
      </c>
      <c r="T25" s="11">
        <f t="shared" si="26"/>
        <v>0</v>
      </c>
      <c r="U25" s="11">
        <f t="shared" si="26"/>
        <v>0</v>
      </c>
      <c r="V25" s="11">
        <f t="shared" si="26"/>
        <v>0</v>
      </c>
      <c r="W25" s="11">
        <f t="shared" si="26"/>
        <v>0</v>
      </c>
      <c r="X25" s="11">
        <f t="shared" si="26"/>
        <v>0</v>
      </c>
      <c r="Y25" s="11">
        <f t="shared" si="26"/>
        <v>0</v>
      </c>
      <c r="Z25" s="11">
        <f t="shared" si="26"/>
        <v>0</v>
      </c>
      <c r="AA25" s="11">
        <f t="shared" si="26"/>
        <v>0</v>
      </c>
      <c r="AB25" s="11">
        <f t="shared" si="26"/>
        <v>0</v>
      </c>
      <c r="AC25" s="11">
        <f t="shared" ref="AC25:AM25" si="34">+AB25*(1+AC$2)*(1+$A25)</f>
        <v>0</v>
      </c>
      <c r="AD25" s="11">
        <f t="shared" si="34"/>
        <v>0</v>
      </c>
      <c r="AE25" s="11">
        <f t="shared" si="34"/>
        <v>0</v>
      </c>
      <c r="AF25" s="11">
        <f t="shared" si="34"/>
        <v>0</v>
      </c>
      <c r="AG25" s="11">
        <f t="shared" si="34"/>
        <v>0</v>
      </c>
      <c r="AH25" s="11">
        <f t="shared" si="34"/>
        <v>0</v>
      </c>
      <c r="AI25" s="11">
        <f t="shared" si="34"/>
        <v>0</v>
      </c>
      <c r="AJ25" s="11">
        <f t="shared" si="34"/>
        <v>0</v>
      </c>
      <c r="AK25" s="11">
        <f t="shared" si="34"/>
        <v>0</v>
      </c>
      <c r="AL25" s="11">
        <f t="shared" si="34"/>
        <v>0</v>
      </c>
      <c r="AM25" s="11">
        <f t="shared" si="34"/>
        <v>0</v>
      </c>
    </row>
    <row r="26" spans="1:39">
      <c r="A26" s="312">
        <f t="shared" si="28"/>
        <v>0.03</v>
      </c>
      <c r="B26" s="244" t="s">
        <v>245</v>
      </c>
      <c r="C26" s="92" t="s">
        <v>203</v>
      </c>
      <c r="D26" s="11">
        <v>0</v>
      </c>
      <c r="E26" s="11">
        <f t="shared" si="13"/>
        <v>0</v>
      </c>
      <c r="F26" s="11">
        <f t="shared" si="14"/>
        <v>0</v>
      </c>
      <c r="G26" s="11">
        <f t="shared" si="15"/>
        <v>0</v>
      </c>
      <c r="H26" s="11">
        <f t="shared" si="16"/>
        <v>0</v>
      </c>
      <c r="I26" s="11">
        <f t="shared" si="17"/>
        <v>0</v>
      </c>
      <c r="J26" s="11">
        <f t="shared" si="18"/>
        <v>0</v>
      </c>
      <c r="K26" s="11">
        <f t="shared" si="19"/>
        <v>0</v>
      </c>
      <c r="L26" s="11">
        <f t="shared" si="22"/>
        <v>0</v>
      </c>
      <c r="M26" s="11">
        <f t="shared" si="23"/>
        <v>0</v>
      </c>
      <c r="N26" s="11">
        <f t="shared" si="24"/>
        <v>0</v>
      </c>
      <c r="O26" s="11">
        <f t="shared" si="25"/>
        <v>0</v>
      </c>
      <c r="P26" s="11">
        <f t="shared" si="26"/>
        <v>0</v>
      </c>
      <c r="Q26" s="11">
        <f t="shared" si="26"/>
        <v>0</v>
      </c>
      <c r="R26" s="11">
        <f t="shared" si="26"/>
        <v>0</v>
      </c>
      <c r="S26" s="11">
        <f t="shared" si="26"/>
        <v>0</v>
      </c>
      <c r="T26" s="11">
        <f t="shared" si="26"/>
        <v>0</v>
      </c>
      <c r="U26" s="11">
        <f t="shared" si="26"/>
        <v>0</v>
      </c>
      <c r="V26" s="11">
        <f t="shared" si="26"/>
        <v>0</v>
      </c>
      <c r="W26" s="11">
        <f t="shared" si="26"/>
        <v>0</v>
      </c>
      <c r="X26" s="11">
        <f t="shared" si="26"/>
        <v>0</v>
      </c>
      <c r="Y26" s="11">
        <f t="shared" si="26"/>
        <v>0</v>
      </c>
      <c r="Z26" s="11">
        <f t="shared" si="26"/>
        <v>0</v>
      </c>
      <c r="AA26" s="11">
        <f t="shared" si="26"/>
        <v>0</v>
      </c>
      <c r="AB26" s="11">
        <f t="shared" si="26"/>
        <v>0</v>
      </c>
      <c r="AC26" s="11">
        <f t="shared" ref="AC26:AM26" si="35">+AB26*(1+AC$2)*(1+$A26)</f>
        <v>0</v>
      </c>
      <c r="AD26" s="11">
        <f t="shared" si="35"/>
        <v>0</v>
      </c>
      <c r="AE26" s="11">
        <f t="shared" si="35"/>
        <v>0</v>
      </c>
      <c r="AF26" s="11">
        <f t="shared" si="35"/>
        <v>0</v>
      </c>
      <c r="AG26" s="11">
        <f t="shared" si="35"/>
        <v>0</v>
      </c>
      <c r="AH26" s="11">
        <f t="shared" si="35"/>
        <v>0</v>
      </c>
      <c r="AI26" s="11">
        <f t="shared" si="35"/>
        <v>0</v>
      </c>
      <c r="AJ26" s="11">
        <f t="shared" si="35"/>
        <v>0</v>
      </c>
      <c r="AK26" s="11">
        <f t="shared" si="35"/>
        <v>0</v>
      </c>
      <c r="AL26" s="11">
        <f t="shared" si="35"/>
        <v>0</v>
      </c>
      <c r="AM26" s="11">
        <f t="shared" si="35"/>
        <v>0</v>
      </c>
    </row>
    <row r="27" spans="1:39">
      <c r="A27" s="312">
        <f t="shared" si="28"/>
        <v>0.03</v>
      </c>
      <c r="B27" s="11"/>
      <c r="C27" s="92" t="s">
        <v>203</v>
      </c>
      <c r="D27" s="11">
        <v>0</v>
      </c>
      <c r="E27" s="11">
        <f t="shared" si="13"/>
        <v>0</v>
      </c>
      <c r="F27" s="11">
        <f t="shared" si="14"/>
        <v>0</v>
      </c>
      <c r="G27" s="11">
        <f t="shared" si="15"/>
        <v>0</v>
      </c>
      <c r="H27" s="11">
        <f t="shared" si="16"/>
        <v>0</v>
      </c>
      <c r="I27" s="11">
        <f t="shared" si="17"/>
        <v>0</v>
      </c>
      <c r="J27" s="11">
        <f t="shared" si="18"/>
        <v>0</v>
      </c>
      <c r="K27" s="11">
        <f t="shared" si="19"/>
        <v>0</v>
      </c>
      <c r="L27" s="11">
        <f t="shared" si="22"/>
        <v>0</v>
      </c>
      <c r="M27" s="11">
        <f t="shared" si="23"/>
        <v>0</v>
      </c>
      <c r="N27" s="11">
        <f t="shared" si="24"/>
        <v>0</v>
      </c>
      <c r="O27" s="11">
        <f t="shared" si="25"/>
        <v>0</v>
      </c>
      <c r="P27" s="11">
        <f t="shared" si="26"/>
        <v>0</v>
      </c>
      <c r="Q27" s="11">
        <f t="shared" si="26"/>
        <v>0</v>
      </c>
      <c r="R27" s="11">
        <f t="shared" si="26"/>
        <v>0</v>
      </c>
      <c r="S27" s="11">
        <f t="shared" si="26"/>
        <v>0</v>
      </c>
      <c r="T27" s="11">
        <f t="shared" si="26"/>
        <v>0</v>
      </c>
      <c r="U27" s="11">
        <f t="shared" si="26"/>
        <v>0</v>
      </c>
      <c r="V27" s="11">
        <f t="shared" si="26"/>
        <v>0</v>
      </c>
      <c r="W27" s="11">
        <f t="shared" si="26"/>
        <v>0</v>
      </c>
      <c r="X27" s="11">
        <f t="shared" si="26"/>
        <v>0</v>
      </c>
      <c r="Y27" s="11">
        <f t="shared" si="26"/>
        <v>0</v>
      </c>
      <c r="Z27" s="11">
        <f t="shared" si="26"/>
        <v>0</v>
      </c>
      <c r="AA27" s="11">
        <f t="shared" si="26"/>
        <v>0</v>
      </c>
      <c r="AB27" s="11">
        <f t="shared" si="26"/>
        <v>0</v>
      </c>
      <c r="AC27" s="11">
        <f t="shared" ref="AC27:AM27" si="36">+AB27*(1+AC$2)*(1+$A27)</f>
        <v>0</v>
      </c>
      <c r="AD27" s="11">
        <f t="shared" si="36"/>
        <v>0</v>
      </c>
      <c r="AE27" s="11">
        <f t="shared" si="36"/>
        <v>0</v>
      </c>
      <c r="AF27" s="11">
        <f t="shared" si="36"/>
        <v>0</v>
      </c>
      <c r="AG27" s="11">
        <f t="shared" si="36"/>
        <v>0</v>
      </c>
      <c r="AH27" s="11">
        <f t="shared" si="36"/>
        <v>0</v>
      </c>
      <c r="AI27" s="11">
        <f t="shared" si="36"/>
        <v>0</v>
      </c>
      <c r="AJ27" s="11">
        <f t="shared" si="36"/>
        <v>0</v>
      </c>
      <c r="AK27" s="11">
        <f t="shared" si="36"/>
        <v>0</v>
      </c>
      <c r="AL27" s="11">
        <f t="shared" si="36"/>
        <v>0</v>
      </c>
      <c r="AM27" s="11">
        <f t="shared" si="36"/>
        <v>0</v>
      </c>
    </row>
    <row r="28" spans="1:39">
      <c r="A28" s="312">
        <f t="shared" si="28"/>
        <v>0.03</v>
      </c>
      <c r="B28" s="11"/>
      <c r="C28" s="92" t="s">
        <v>203</v>
      </c>
      <c r="D28" s="11">
        <v>0</v>
      </c>
      <c r="E28" s="11">
        <f t="shared" si="13"/>
        <v>0</v>
      </c>
      <c r="F28" s="11">
        <f t="shared" si="14"/>
        <v>0</v>
      </c>
      <c r="G28" s="11">
        <f t="shared" si="15"/>
        <v>0</v>
      </c>
      <c r="H28" s="11">
        <f t="shared" si="16"/>
        <v>0</v>
      </c>
      <c r="I28" s="11">
        <f t="shared" si="17"/>
        <v>0</v>
      </c>
      <c r="J28" s="11">
        <f t="shared" si="18"/>
        <v>0</v>
      </c>
      <c r="K28" s="11">
        <f t="shared" si="19"/>
        <v>0</v>
      </c>
      <c r="L28" s="11">
        <f t="shared" si="22"/>
        <v>0</v>
      </c>
      <c r="M28" s="11">
        <f t="shared" si="23"/>
        <v>0</v>
      </c>
      <c r="N28" s="11">
        <f t="shared" si="24"/>
        <v>0</v>
      </c>
      <c r="O28" s="11">
        <f t="shared" si="25"/>
        <v>0</v>
      </c>
      <c r="P28" s="11">
        <f t="shared" si="26"/>
        <v>0</v>
      </c>
      <c r="Q28" s="11">
        <f t="shared" si="26"/>
        <v>0</v>
      </c>
      <c r="R28" s="11">
        <f t="shared" si="26"/>
        <v>0</v>
      </c>
      <c r="S28" s="11">
        <f t="shared" si="26"/>
        <v>0</v>
      </c>
      <c r="T28" s="11">
        <f t="shared" si="26"/>
        <v>0</v>
      </c>
      <c r="U28" s="11">
        <f t="shared" si="26"/>
        <v>0</v>
      </c>
      <c r="V28" s="11">
        <f t="shared" si="26"/>
        <v>0</v>
      </c>
      <c r="W28" s="11">
        <f t="shared" si="26"/>
        <v>0</v>
      </c>
      <c r="X28" s="11">
        <f t="shared" si="26"/>
        <v>0</v>
      </c>
      <c r="Y28" s="11">
        <f t="shared" si="26"/>
        <v>0</v>
      </c>
      <c r="Z28" s="11">
        <f t="shared" si="26"/>
        <v>0</v>
      </c>
      <c r="AA28" s="11">
        <f t="shared" si="26"/>
        <v>0</v>
      </c>
      <c r="AB28" s="11">
        <f t="shared" si="26"/>
        <v>0</v>
      </c>
      <c r="AC28" s="11">
        <f t="shared" ref="AC28:AM28" si="37">+AB28*(1+AC$2)*(1+$A28)</f>
        <v>0</v>
      </c>
      <c r="AD28" s="11">
        <f t="shared" si="37"/>
        <v>0</v>
      </c>
      <c r="AE28" s="11">
        <f t="shared" si="37"/>
        <v>0</v>
      </c>
      <c r="AF28" s="11">
        <f t="shared" si="37"/>
        <v>0</v>
      </c>
      <c r="AG28" s="11">
        <f t="shared" si="37"/>
        <v>0</v>
      </c>
      <c r="AH28" s="11">
        <f t="shared" si="37"/>
        <v>0</v>
      </c>
      <c r="AI28" s="11">
        <f t="shared" si="37"/>
        <v>0</v>
      </c>
      <c r="AJ28" s="11">
        <f t="shared" si="37"/>
        <v>0</v>
      </c>
      <c r="AK28" s="11">
        <f t="shared" si="37"/>
        <v>0</v>
      </c>
      <c r="AL28" s="11">
        <f t="shared" si="37"/>
        <v>0</v>
      </c>
      <c r="AM28" s="11">
        <f t="shared" si="37"/>
        <v>0</v>
      </c>
    </row>
    <row r="29" spans="1:39" outlineLevel="1">
      <c r="A29" s="312">
        <f t="shared" si="28"/>
        <v>0.03</v>
      </c>
      <c r="B29" s="11"/>
      <c r="C29" s="92" t="s">
        <v>203</v>
      </c>
      <c r="D29" s="11">
        <v>0</v>
      </c>
      <c r="E29" s="11">
        <f t="shared" ref="E29:E36" si="38">+D29</f>
        <v>0</v>
      </c>
      <c r="F29" s="11">
        <f t="shared" ref="F29:O33" si="39">+E29</f>
        <v>0</v>
      </c>
      <c r="G29" s="11">
        <f t="shared" si="39"/>
        <v>0</v>
      </c>
      <c r="H29" s="11">
        <f t="shared" si="39"/>
        <v>0</v>
      </c>
      <c r="I29" s="11">
        <f t="shared" si="39"/>
        <v>0</v>
      </c>
      <c r="J29" s="11">
        <f t="shared" si="39"/>
        <v>0</v>
      </c>
      <c r="K29" s="11">
        <f t="shared" si="39"/>
        <v>0</v>
      </c>
      <c r="L29" s="11">
        <f t="shared" si="39"/>
        <v>0</v>
      </c>
      <c r="M29" s="11">
        <f t="shared" si="39"/>
        <v>0</v>
      </c>
      <c r="N29" s="11">
        <f t="shared" si="39"/>
        <v>0</v>
      </c>
      <c r="O29" s="11">
        <f t="shared" si="39"/>
        <v>0</v>
      </c>
      <c r="P29" s="11">
        <f t="shared" si="26"/>
        <v>0</v>
      </c>
      <c r="Q29" s="11">
        <f t="shared" si="26"/>
        <v>0</v>
      </c>
      <c r="R29" s="11">
        <f t="shared" si="26"/>
        <v>0</v>
      </c>
      <c r="S29" s="11">
        <f t="shared" si="26"/>
        <v>0</v>
      </c>
      <c r="T29" s="11">
        <f t="shared" si="26"/>
        <v>0</v>
      </c>
      <c r="U29" s="11">
        <f t="shared" si="26"/>
        <v>0</v>
      </c>
      <c r="V29" s="11">
        <f t="shared" si="26"/>
        <v>0</v>
      </c>
      <c r="W29" s="11">
        <f t="shared" si="26"/>
        <v>0</v>
      </c>
      <c r="X29" s="11">
        <f t="shared" si="26"/>
        <v>0</v>
      </c>
      <c r="Y29" s="11">
        <f t="shared" si="26"/>
        <v>0</v>
      </c>
      <c r="Z29" s="11">
        <f t="shared" si="26"/>
        <v>0</v>
      </c>
      <c r="AA29" s="11">
        <f t="shared" si="26"/>
        <v>0</v>
      </c>
      <c r="AB29" s="11">
        <f t="shared" si="26"/>
        <v>0</v>
      </c>
      <c r="AC29" s="11">
        <f t="shared" ref="AC29:AM29" si="40">+AB29*(1+AC$2)*(1+$A29)</f>
        <v>0</v>
      </c>
      <c r="AD29" s="11">
        <f t="shared" si="40"/>
        <v>0</v>
      </c>
      <c r="AE29" s="11">
        <f t="shared" si="40"/>
        <v>0</v>
      </c>
      <c r="AF29" s="11">
        <f t="shared" si="40"/>
        <v>0</v>
      </c>
      <c r="AG29" s="11">
        <f t="shared" si="40"/>
        <v>0</v>
      </c>
      <c r="AH29" s="11">
        <f t="shared" si="40"/>
        <v>0</v>
      </c>
      <c r="AI29" s="11">
        <f t="shared" si="40"/>
        <v>0</v>
      </c>
      <c r="AJ29" s="11">
        <f t="shared" si="40"/>
        <v>0</v>
      </c>
      <c r="AK29" s="11">
        <f t="shared" si="40"/>
        <v>0</v>
      </c>
      <c r="AL29" s="11">
        <f t="shared" si="40"/>
        <v>0</v>
      </c>
      <c r="AM29" s="11">
        <f t="shared" si="40"/>
        <v>0</v>
      </c>
    </row>
    <row r="30" spans="1:39" outlineLevel="1">
      <c r="A30" s="312">
        <f t="shared" si="28"/>
        <v>0.03</v>
      </c>
      <c r="B30" s="11"/>
      <c r="C30" s="92" t="s">
        <v>203</v>
      </c>
      <c r="D30" s="11">
        <v>0</v>
      </c>
      <c r="E30" s="11">
        <f t="shared" si="38"/>
        <v>0</v>
      </c>
      <c r="F30" s="11">
        <f t="shared" si="39"/>
        <v>0</v>
      </c>
      <c r="G30" s="11">
        <f t="shared" si="39"/>
        <v>0</v>
      </c>
      <c r="H30" s="11">
        <f t="shared" si="39"/>
        <v>0</v>
      </c>
      <c r="I30" s="11">
        <f t="shared" si="39"/>
        <v>0</v>
      </c>
      <c r="J30" s="11">
        <f t="shared" si="39"/>
        <v>0</v>
      </c>
      <c r="K30" s="11">
        <f t="shared" si="39"/>
        <v>0</v>
      </c>
      <c r="L30" s="11">
        <f t="shared" si="39"/>
        <v>0</v>
      </c>
      <c r="M30" s="11">
        <f t="shared" si="39"/>
        <v>0</v>
      </c>
      <c r="N30" s="11">
        <f t="shared" si="39"/>
        <v>0</v>
      </c>
      <c r="O30" s="11">
        <f t="shared" si="39"/>
        <v>0</v>
      </c>
      <c r="P30" s="11">
        <f t="shared" si="26"/>
        <v>0</v>
      </c>
      <c r="Q30" s="11">
        <f t="shared" si="26"/>
        <v>0</v>
      </c>
      <c r="R30" s="11">
        <f t="shared" si="26"/>
        <v>0</v>
      </c>
      <c r="S30" s="11">
        <f t="shared" si="26"/>
        <v>0</v>
      </c>
      <c r="T30" s="11">
        <f t="shared" si="26"/>
        <v>0</v>
      </c>
      <c r="U30" s="11">
        <f t="shared" si="26"/>
        <v>0</v>
      </c>
      <c r="V30" s="11">
        <f t="shared" si="26"/>
        <v>0</v>
      </c>
      <c r="W30" s="11">
        <f t="shared" si="26"/>
        <v>0</v>
      </c>
      <c r="X30" s="11">
        <f t="shared" si="26"/>
        <v>0</v>
      </c>
      <c r="Y30" s="11">
        <f t="shared" si="26"/>
        <v>0</v>
      </c>
      <c r="Z30" s="11">
        <f t="shared" si="26"/>
        <v>0</v>
      </c>
      <c r="AA30" s="11">
        <f t="shared" si="26"/>
        <v>0</v>
      </c>
      <c r="AB30" s="11">
        <f t="shared" si="26"/>
        <v>0</v>
      </c>
      <c r="AC30" s="11">
        <f t="shared" ref="AC30:AM30" si="41">+AB30*(1+AC$2)*(1+$A30)</f>
        <v>0</v>
      </c>
      <c r="AD30" s="11">
        <f t="shared" si="41"/>
        <v>0</v>
      </c>
      <c r="AE30" s="11">
        <f t="shared" si="41"/>
        <v>0</v>
      </c>
      <c r="AF30" s="11">
        <f t="shared" si="41"/>
        <v>0</v>
      </c>
      <c r="AG30" s="11">
        <f t="shared" si="41"/>
        <v>0</v>
      </c>
      <c r="AH30" s="11">
        <f t="shared" si="41"/>
        <v>0</v>
      </c>
      <c r="AI30" s="11">
        <f t="shared" si="41"/>
        <v>0</v>
      </c>
      <c r="AJ30" s="11">
        <f t="shared" si="41"/>
        <v>0</v>
      </c>
      <c r="AK30" s="11">
        <f t="shared" si="41"/>
        <v>0</v>
      </c>
      <c r="AL30" s="11">
        <f t="shared" si="41"/>
        <v>0</v>
      </c>
      <c r="AM30" s="11">
        <f t="shared" si="41"/>
        <v>0</v>
      </c>
    </row>
    <row r="31" spans="1:39" outlineLevel="1">
      <c r="A31" s="312">
        <f t="shared" si="28"/>
        <v>0.03</v>
      </c>
      <c r="B31" s="11"/>
      <c r="C31" s="92" t="s">
        <v>203</v>
      </c>
      <c r="D31" s="11">
        <v>0</v>
      </c>
      <c r="E31" s="11">
        <f t="shared" si="38"/>
        <v>0</v>
      </c>
      <c r="F31" s="11">
        <f t="shared" si="39"/>
        <v>0</v>
      </c>
      <c r="G31" s="11">
        <f t="shared" si="39"/>
        <v>0</v>
      </c>
      <c r="H31" s="11">
        <f t="shared" si="39"/>
        <v>0</v>
      </c>
      <c r="I31" s="11">
        <f t="shared" si="39"/>
        <v>0</v>
      </c>
      <c r="J31" s="11">
        <f t="shared" si="39"/>
        <v>0</v>
      </c>
      <c r="K31" s="11">
        <f t="shared" si="39"/>
        <v>0</v>
      </c>
      <c r="L31" s="11">
        <f t="shared" si="39"/>
        <v>0</v>
      </c>
      <c r="M31" s="11">
        <f t="shared" si="39"/>
        <v>0</v>
      </c>
      <c r="N31" s="11">
        <f t="shared" si="39"/>
        <v>0</v>
      </c>
      <c r="O31" s="11">
        <f t="shared" si="39"/>
        <v>0</v>
      </c>
      <c r="P31" s="11">
        <f t="shared" si="26"/>
        <v>0</v>
      </c>
      <c r="Q31" s="11">
        <f t="shared" si="26"/>
        <v>0</v>
      </c>
      <c r="R31" s="11">
        <f t="shared" si="26"/>
        <v>0</v>
      </c>
      <c r="S31" s="11">
        <f t="shared" si="26"/>
        <v>0</v>
      </c>
      <c r="T31" s="11">
        <f t="shared" si="26"/>
        <v>0</v>
      </c>
      <c r="U31" s="11">
        <f t="shared" si="26"/>
        <v>0</v>
      </c>
      <c r="V31" s="11">
        <f t="shared" si="26"/>
        <v>0</v>
      </c>
      <c r="W31" s="11">
        <f t="shared" si="26"/>
        <v>0</v>
      </c>
      <c r="X31" s="11">
        <f t="shared" si="26"/>
        <v>0</v>
      </c>
      <c r="Y31" s="11">
        <f t="shared" si="26"/>
        <v>0</v>
      </c>
      <c r="Z31" s="11">
        <f t="shared" si="26"/>
        <v>0</v>
      </c>
      <c r="AA31" s="11">
        <f t="shared" si="26"/>
        <v>0</v>
      </c>
      <c r="AB31" s="11">
        <f t="shared" si="26"/>
        <v>0</v>
      </c>
      <c r="AC31" s="11">
        <f t="shared" ref="AC31:AM31" si="42">+AB31*(1+AC$2)*(1+$A31)</f>
        <v>0</v>
      </c>
      <c r="AD31" s="11">
        <f t="shared" si="42"/>
        <v>0</v>
      </c>
      <c r="AE31" s="11">
        <f t="shared" si="42"/>
        <v>0</v>
      </c>
      <c r="AF31" s="11">
        <f t="shared" si="42"/>
        <v>0</v>
      </c>
      <c r="AG31" s="11">
        <f t="shared" si="42"/>
        <v>0</v>
      </c>
      <c r="AH31" s="11">
        <f t="shared" si="42"/>
        <v>0</v>
      </c>
      <c r="AI31" s="11">
        <f t="shared" si="42"/>
        <v>0</v>
      </c>
      <c r="AJ31" s="11">
        <f t="shared" si="42"/>
        <v>0</v>
      </c>
      <c r="AK31" s="11">
        <f t="shared" si="42"/>
        <v>0</v>
      </c>
      <c r="AL31" s="11">
        <f t="shared" si="42"/>
        <v>0</v>
      </c>
      <c r="AM31" s="11">
        <f t="shared" si="42"/>
        <v>0</v>
      </c>
    </row>
    <row r="32" spans="1:39" outlineLevel="1">
      <c r="A32" s="312">
        <f t="shared" si="28"/>
        <v>0.03</v>
      </c>
      <c r="B32" s="11"/>
      <c r="C32" s="92" t="s">
        <v>203</v>
      </c>
      <c r="D32" s="11">
        <v>0</v>
      </c>
      <c r="E32" s="11">
        <f t="shared" si="38"/>
        <v>0</v>
      </c>
      <c r="F32" s="11">
        <f t="shared" si="39"/>
        <v>0</v>
      </c>
      <c r="G32" s="11">
        <f t="shared" si="39"/>
        <v>0</v>
      </c>
      <c r="H32" s="11">
        <f t="shared" si="39"/>
        <v>0</v>
      </c>
      <c r="I32" s="11">
        <f t="shared" si="39"/>
        <v>0</v>
      </c>
      <c r="J32" s="11">
        <f t="shared" si="39"/>
        <v>0</v>
      </c>
      <c r="K32" s="11">
        <f t="shared" si="39"/>
        <v>0</v>
      </c>
      <c r="L32" s="11">
        <f t="shared" si="39"/>
        <v>0</v>
      </c>
      <c r="M32" s="11">
        <f t="shared" si="39"/>
        <v>0</v>
      </c>
      <c r="N32" s="11">
        <f t="shared" si="39"/>
        <v>0</v>
      </c>
      <c r="O32" s="11">
        <f t="shared" si="39"/>
        <v>0</v>
      </c>
      <c r="P32" s="11">
        <f t="shared" si="26"/>
        <v>0</v>
      </c>
      <c r="Q32" s="11">
        <f t="shared" si="26"/>
        <v>0</v>
      </c>
      <c r="R32" s="11">
        <f t="shared" si="26"/>
        <v>0</v>
      </c>
      <c r="S32" s="11">
        <f t="shared" si="26"/>
        <v>0</v>
      </c>
      <c r="T32" s="11">
        <f t="shared" si="26"/>
        <v>0</v>
      </c>
      <c r="U32" s="11">
        <f t="shared" si="26"/>
        <v>0</v>
      </c>
      <c r="V32" s="11">
        <f t="shared" si="26"/>
        <v>0</v>
      </c>
      <c r="W32" s="11">
        <f t="shared" si="26"/>
        <v>0</v>
      </c>
      <c r="X32" s="11">
        <f t="shared" si="26"/>
        <v>0</v>
      </c>
      <c r="Y32" s="11">
        <f t="shared" si="26"/>
        <v>0</v>
      </c>
      <c r="Z32" s="11">
        <f t="shared" si="26"/>
        <v>0</v>
      </c>
      <c r="AA32" s="11">
        <f t="shared" si="26"/>
        <v>0</v>
      </c>
      <c r="AB32" s="11">
        <f t="shared" si="26"/>
        <v>0</v>
      </c>
      <c r="AC32" s="11">
        <f t="shared" ref="AC32:AM32" si="43">+AB32*(1+AC$2)*(1+$A32)</f>
        <v>0</v>
      </c>
      <c r="AD32" s="11">
        <f t="shared" si="43"/>
        <v>0</v>
      </c>
      <c r="AE32" s="11">
        <f t="shared" si="43"/>
        <v>0</v>
      </c>
      <c r="AF32" s="11">
        <f t="shared" si="43"/>
        <v>0</v>
      </c>
      <c r="AG32" s="11">
        <f t="shared" si="43"/>
        <v>0</v>
      </c>
      <c r="AH32" s="11">
        <f t="shared" si="43"/>
        <v>0</v>
      </c>
      <c r="AI32" s="11">
        <f t="shared" si="43"/>
        <v>0</v>
      </c>
      <c r="AJ32" s="11">
        <f t="shared" si="43"/>
        <v>0</v>
      </c>
      <c r="AK32" s="11">
        <f t="shared" si="43"/>
        <v>0</v>
      </c>
      <c r="AL32" s="11">
        <f t="shared" si="43"/>
        <v>0</v>
      </c>
      <c r="AM32" s="11">
        <f t="shared" si="43"/>
        <v>0</v>
      </c>
    </row>
    <row r="33" spans="1:39" outlineLevel="1">
      <c r="A33" s="312">
        <f t="shared" si="28"/>
        <v>0.03</v>
      </c>
      <c r="B33" s="11"/>
      <c r="C33" s="92" t="s">
        <v>203</v>
      </c>
      <c r="D33" s="11">
        <v>0</v>
      </c>
      <c r="E33" s="11">
        <f t="shared" si="38"/>
        <v>0</v>
      </c>
      <c r="F33" s="11">
        <f t="shared" si="39"/>
        <v>0</v>
      </c>
      <c r="G33" s="11">
        <f t="shared" si="39"/>
        <v>0</v>
      </c>
      <c r="H33" s="11">
        <f t="shared" si="39"/>
        <v>0</v>
      </c>
      <c r="I33" s="11">
        <f t="shared" si="39"/>
        <v>0</v>
      </c>
      <c r="J33" s="11">
        <f t="shared" si="39"/>
        <v>0</v>
      </c>
      <c r="K33" s="11">
        <f t="shared" si="39"/>
        <v>0</v>
      </c>
      <c r="L33" s="11">
        <f t="shared" si="39"/>
        <v>0</v>
      </c>
      <c r="M33" s="11">
        <f t="shared" si="39"/>
        <v>0</v>
      </c>
      <c r="N33" s="11">
        <f t="shared" si="39"/>
        <v>0</v>
      </c>
      <c r="O33" s="11">
        <f t="shared" si="39"/>
        <v>0</v>
      </c>
      <c r="P33" s="11">
        <f t="shared" si="26"/>
        <v>0</v>
      </c>
      <c r="Q33" s="11">
        <f t="shared" si="26"/>
        <v>0</v>
      </c>
      <c r="R33" s="11">
        <f t="shared" si="26"/>
        <v>0</v>
      </c>
      <c r="S33" s="11">
        <f t="shared" si="26"/>
        <v>0</v>
      </c>
      <c r="T33" s="11">
        <f t="shared" si="26"/>
        <v>0</v>
      </c>
      <c r="U33" s="11">
        <f t="shared" si="26"/>
        <v>0</v>
      </c>
      <c r="V33" s="11">
        <f t="shared" si="26"/>
        <v>0</v>
      </c>
      <c r="W33" s="11">
        <f t="shared" si="26"/>
        <v>0</v>
      </c>
      <c r="X33" s="11">
        <f t="shared" si="26"/>
        <v>0</v>
      </c>
      <c r="Y33" s="11">
        <f t="shared" si="26"/>
        <v>0</v>
      </c>
      <c r="Z33" s="11">
        <f t="shared" si="26"/>
        <v>0</v>
      </c>
      <c r="AA33" s="11">
        <f t="shared" si="26"/>
        <v>0</v>
      </c>
      <c r="AB33" s="11">
        <f t="shared" si="26"/>
        <v>0</v>
      </c>
      <c r="AC33" s="11">
        <f t="shared" ref="AC33:AM33" si="44">+AB33*(1+AC$2)*(1+$A33)</f>
        <v>0</v>
      </c>
      <c r="AD33" s="11">
        <f t="shared" si="44"/>
        <v>0</v>
      </c>
      <c r="AE33" s="11">
        <f t="shared" si="44"/>
        <v>0</v>
      </c>
      <c r="AF33" s="11">
        <f t="shared" si="44"/>
        <v>0</v>
      </c>
      <c r="AG33" s="11">
        <f t="shared" si="44"/>
        <v>0</v>
      </c>
      <c r="AH33" s="11">
        <f t="shared" si="44"/>
        <v>0</v>
      </c>
      <c r="AI33" s="11">
        <f t="shared" si="44"/>
        <v>0</v>
      </c>
      <c r="AJ33" s="11">
        <f t="shared" si="44"/>
        <v>0</v>
      </c>
      <c r="AK33" s="11">
        <f t="shared" si="44"/>
        <v>0</v>
      </c>
      <c r="AL33" s="11">
        <f t="shared" si="44"/>
        <v>0</v>
      </c>
      <c r="AM33" s="11">
        <f t="shared" si="44"/>
        <v>0</v>
      </c>
    </row>
    <row r="34" spans="1:39" outlineLevel="1">
      <c r="A34" s="312">
        <f t="shared" si="28"/>
        <v>0.03</v>
      </c>
      <c r="B34" s="11"/>
      <c r="C34" s="92" t="s">
        <v>203</v>
      </c>
      <c r="D34" s="11">
        <v>0</v>
      </c>
      <c r="E34" s="11">
        <f t="shared" si="38"/>
        <v>0</v>
      </c>
      <c r="F34" s="11">
        <f t="shared" ref="F34:O36" si="45">+E34</f>
        <v>0</v>
      </c>
      <c r="G34" s="11">
        <f t="shared" si="45"/>
        <v>0</v>
      </c>
      <c r="H34" s="11">
        <f t="shared" si="45"/>
        <v>0</v>
      </c>
      <c r="I34" s="11">
        <f t="shared" si="45"/>
        <v>0</v>
      </c>
      <c r="J34" s="11">
        <f t="shared" si="45"/>
        <v>0</v>
      </c>
      <c r="K34" s="11">
        <f t="shared" si="45"/>
        <v>0</v>
      </c>
      <c r="L34" s="11">
        <f t="shared" si="45"/>
        <v>0</v>
      </c>
      <c r="M34" s="11">
        <f t="shared" si="45"/>
        <v>0</v>
      </c>
      <c r="N34" s="11">
        <f t="shared" si="45"/>
        <v>0</v>
      </c>
      <c r="O34" s="11">
        <f t="shared" si="45"/>
        <v>0</v>
      </c>
      <c r="P34" s="11">
        <f t="shared" si="26"/>
        <v>0</v>
      </c>
      <c r="Q34" s="11">
        <f t="shared" si="26"/>
        <v>0</v>
      </c>
      <c r="R34" s="11">
        <f t="shared" si="26"/>
        <v>0</v>
      </c>
      <c r="S34" s="11">
        <f t="shared" si="26"/>
        <v>0</v>
      </c>
      <c r="T34" s="11">
        <f t="shared" si="26"/>
        <v>0</v>
      </c>
      <c r="U34" s="11">
        <f t="shared" si="26"/>
        <v>0</v>
      </c>
      <c r="V34" s="11">
        <f t="shared" si="26"/>
        <v>0</v>
      </c>
      <c r="W34" s="11">
        <f t="shared" si="26"/>
        <v>0</v>
      </c>
      <c r="X34" s="11">
        <f t="shared" si="26"/>
        <v>0</v>
      </c>
      <c r="Y34" s="11">
        <f t="shared" si="26"/>
        <v>0</v>
      </c>
      <c r="Z34" s="11">
        <f t="shared" si="26"/>
        <v>0</v>
      </c>
      <c r="AA34" s="11">
        <f t="shared" si="26"/>
        <v>0</v>
      </c>
      <c r="AB34" s="11">
        <f t="shared" si="26"/>
        <v>0</v>
      </c>
      <c r="AC34" s="11">
        <f t="shared" ref="AC34:AM34" si="46">+AB34*(1+AC$2)*(1+$A34)</f>
        <v>0</v>
      </c>
      <c r="AD34" s="11">
        <f t="shared" si="46"/>
        <v>0</v>
      </c>
      <c r="AE34" s="11">
        <f t="shared" si="46"/>
        <v>0</v>
      </c>
      <c r="AF34" s="11">
        <f t="shared" si="46"/>
        <v>0</v>
      </c>
      <c r="AG34" s="11">
        <f t="shared" si="46"/>
        <v>0</v>
      </c>
      <c r="AH34" s="11">
        <f t="shared" si="46"/>
        <v>0</v>
      </c>
      <c r="AI34" s="11">
        <f t="shared" si="46"/>
        <v>0</v>
      </c>
      <c r="AJ34" s="11">
        <f t="shared" si="46"/>
        <v>0</v>
      </c>
      <c r="AK34" s="11">
        <f t="shared" si="46"/>
        <v>0</v>
      </c>
      <c r="AL34" s="11">
        <f t="shared" si="46"/>
        <v>0</v>
      </c>
      <c r="AM34" s="11">
        <f t="shared" si="46"/>
        <v>0</v>
      </c>
    </row>
    <row r="35" spans="1:39" outlineLevel="1">
      <c r="A35" s="312">
        <f t="shared" si="28"/>
        <v>0.03</v>
      </c>
      <c r="B35" s="11"/>
      <c r="C35" s="92" t="s">
        <v>203</v>
      </c>
      <c r="D35" s="11">
        <v>0</v>
      </c>
      <c r="E35" s="11">
        <f t="shared" si="38"/>
        <v>0</v>
      </c>
      <c r="F35" s="11">
        <f t="shared" si="45"/>
        <v>0</v>
      </c>
      <c r="G35" s="11">
        <f t="shared" si="45"/>
        <v>0</v>
      </c>
      <c r="H35" s="11">
        <f t="shared" si="45"/>
        <v>0</v>
      </c>
      <c r="I35" s="11">
        <f t="shared" si="45"/>
        <v>0</v>
      </c>
      <c r="J35" s="11">
        <f t="shared" si="45"/>
        <v>0</v>
      </c>
      <c r="K35" s="11">
        <f t="shared" si="45"/>
        <v>0</v>
      </c>
      <c r="L35" s="11">
        <f t="shared" si="45"/>
        <v>0</v>
      </c>
      <c r="M35" s="11">
        <f t="shared" si="45"/>
        <v>0</v>
      </c>
      <c r="N35" s="11">
        <f t="shared" si="45"/>
        <v>0</v>
      </c>
      <c r="O35" s="11">
        <f t="shared" si="45"/>
        <v>0</v>
      </c>
      <c r="P35" s="11">
        <f t="shared" si="26"/>
        <v>0</v>
      </c>
      <c r="Q35" s="11">
        <f t="shared" si="26"/>
        <v>0</v>
      </c>
      <c r="R35" s="11">
        <f t="shared" si="26"/>
        <v>0</v>
      </c>
      <c r="S35" s="11">
        <f t="shared" si="26"/>
        <v>0</v>
      </c>
      <c r="T35" s="11">
        <f t="shared" si="26"/>
        <v>0</v>
      </c>
      <c r="U35" s="11">
        <f t="shared" si="26"/>
        <v>0</v>
      </c>
      <c r="V35" s="11">
        <f t="shared" si="26"/>
        <v>0</v>
      </c>
      <c r="W35" s="11">
        <f t="shared" si="26"/>
        <v>0</v>
      </c>
      <c r="X35" s="11">
        <f t="shared" si="26"/>
        <v>0</v>
      </c>
      <c r="Y35" s="11">
        <f t="shared" si="26"/>
        <v>0</v>
      </c>
      <c r="Z35" s="11">
        <f t="shared" si="26"/>
        <v>0</v>
      </c>
      <c r="AA35" s="11">
        <f t="shared" si="26"/>
        <v>0</v>
      </c>
      <c r="AB35" s="11">
        <f t="shared" si="26"/>
        <v>0</v>
      </c>
      <c r="AC35" s="11">
        <f t="shared" ref="AC35:AM35" si="47">+AB35*(1+AC$2)*(1+$A35)</f>
        <v>0</v>
      </c>
      <c r="AD35" s="11">
        <f t="shared" si="47"/>
        <v>0</v>
      </c>
      <c r="AE35" s="11">
        <f t="shared" si="47"/>
        <v>0</v>
      </c>
      <c r="AF35" s="11">
        <f t="shared" si="47"/>
        <v>0</v>
      </c>
      <c r="AG35" s="11">
        <f t="shared" si="47"/>
        <v>0</v>
      </c>
      <c r="AH35" s="11">
        <f t="shared" si="47"/>
        <v>0</v>
      </c>
      <c r="AI35" s="11">
        <f t="shared" si="47"/>
        <v>0</v>
      </c>
      <c r="AJ35" s="11">
        <f t="shared" si="47"/>
        <v>0</v>
      </c>
      <c r="AK35" s="11">
        <f t="shared" si="47"/>
        <v>0</v>
      </c>
      <c r="AL35" s="11">
        <f t="shared" si="47"/>
        <v>0</v>
      </c>
      <c r="AM35" s="11">
        <f t="shared" si="47"/>
        <v>0</v>
      </c>
    </row>
    <row r="36" spans="1:39" outlineLevel="1">
      <c r="A36" s="312">
        <f t="shared" si="28"/>
        <v>0.03</v>
      </c>
      <c r="B36" s="11"/>
      <c r="C36" s="92" t="s">
        <v>203</v>
      </c>
      <c r="D36" s="11">
        <v>0</v>
      </c>
      <c r="E36" s="11">
        <f t="shared" si="38"/>
        <v>0</v>
      </c>
      <c r="F36" s="11">
        <f t="shared" si="45"/>
        <v>0</v>
      </c>
      <c r="G36" s="11">
        <f t="shared" si="45"/>
        <v>0</v>
      </c>
      <c r="H36" s="11">
        <f t="shared" si="45"/>
        <v>0</v>
      </c>
      <c r="I36" s="11">
        <f t="shared" si="45"/>
        <v>0</v>
      </c>
      <c r="J36" s="11">
        <f t="shared" si="45"/>
        <v>0</v>
      </c>
      <c r="K36" s="11">
        <f t="shared" si="45"/>
        <v>0</v>
      </c>
      <c r="L36" s="11">
        <f t="shared" si="45"/>
        <v>0</v>
      </c>
      <c r="M36" s="11">
        <f t="shared" si="45"/>
        <v>0</v>
      </c>
      <c r="N36" s="11">
        <f t="shared" si="45"/>
        <v>0</v>
      </c>
      <c r="O36" s="11">
        <f t="shared" si="45"/>
        <v>0</v>
      </c>
      <c r="P36" s="11">
        <f t="shared" si="26"/>
        <v>0</v>
      </c>
      <c r="Q36" s="11">
        <f t="shared" si="26"/>
        <v>0</v>
      </c>
      <c r="R36" s="11">
        <f t="shared" si="26"/>
        <v>0</v>
      </c>
      <c r="S36" s="11">
        <f t="shared" si="26"/>
        <v>0</v>
      </c>
      <c r="T36" s="11">
        <f t="shared" si="26"/>
        <v>0</v>
      </c>
      <c r="U36" s="11">
        <f t="shared" si="26"/>
        <v>0</v>
      </c>
      <c r="V36" s="11">
        <f t="shared" si="26"/>
        <v>0</v>
      </c>
      <c r="W36" s="11">
        <f t="shared" si="26"/>
        <v>0</v>
      </c>
      <c r="X36" s="11">
        <f t="shared" si="26"/>
        <v>0</v>
      </c>
      <c r="Y36" s="11">
        <f t="shared" si="26"/>
        <v>0</v>
      </c>
      <c r="Z36" s="11">
        <f t="shared" si="26"/>
        <v>0</v>
      </c>
      <c r="AA36" s="11">
        <f t="shared" si="26"/>
        <v>0</v>
      </c>
      <c r="AB36" s="11">
        <f t="shared" si="26"/>
        <v>0</v>
      </c>
      <c r="AC36" s="11">
        <f t="shared" ref="AC36:AM36" si="48">+AB36*(1+AC$2)*(1+$A36)</f>
        <v>0</v>
      </c>
      <c r="AD36" s="11">
        <f t="shared" si="48"/>
        <v>0</v>
      </c>
      <c r="AE36" s="11">
        <f t="shared" si="48"/>
        <v>0</v>
      </c>
      <c r="AF36" s="11">
        <f t="shared" si="48"/>
        <v>0</v>
      </c>
      <c r="AG36" s="11">
        <f t="shared" si="48"/>
        <v>0</v>
      </c>
      <c r="AH36" s="11">
        <f t="shared" si="48"/>
        <v>0</v>
      </c>
      <c r="AI36" s="11">
        <f t="shared" si="48"/>
        <v>0</v>
      </c>
      <c r="AJ36" s="11">
        <f t="shared" si="48"/>
        <v>0</v>
      </c>
      <c r="AK36" s="11">
        <f t="shared" si="48"/>
        <v>0</v>
      </c>
      <c r="AL36" s="11">
        <f t="shared" si="48"/>
        <v>0</v>
      </c>
      <c r="AM36" s="11">
        <f t="shared" si="48"/>
        <v>0</v>
      </c>
    </row>
    <row r="37" spans="1:39">
      <c r="B37" s="247" t="s">
        <v>44</v>
      </c>
      <c r="D37" s="18">
        <f>SUM(D16:D36)</f>
        <v>0</v>
      </c>
      <c r="E37" s="18">
        <f t="shared" ref="E37:AM37" si="49">SUM(E16:E36)</f>
        <v>0</v>
      </c>
      <c r="F37" s="18">
        <f t="shared" si="49"/>
        <v>0</v>
      </c>
      <c r="G37" s="18">
        <f t="shared" si="49"/>
        <v>0</v>
      </c>
      <c r="H37" s="18">
        <f t="shared" si="49"/>
        <v>0</v>
      </c>
      <c r="I37" s="18">
        <f t="shared" si="49"/>
        <v>0</v>
      </c>
      <c r="J37" s="18">
        <f t="shared" si="49"/>
        <v>0</v>
      </c>
      <c r="K37" s="18">
        <f t="shared" si="49"/>
        <v>0</v>
      </c>
      <c r="L37" s="18">
        <f t="shared" si="49"/>
        <v>0</v>
      </c>
      <c r="M37" s="18">
        <f t="shared" si="49"/>
        <v>0</v>
      </c>
      <c r="N37" s="18">
        <f t="shared" si="49"/>
        <v>0</v>
      </c>
      <c r="O37" s="18">
        <f t="shared" si="49"/>
        <v>0</v>
      </c>
      <c r="P37" s="18">
        <f t="shared" si="49"/>
        <v>0</v>
      </c>
      <c r="Q37" s="18">
        <f t="shared" si="49"/>
        <v>0</v>
      </c>
      <c r="R37" s="18">
        <f t="shared" si="49"/>
        <v>0</v>
      </c>
      <c r="S37" s="18">
        <f t="shared" si="49"/>
        <v>0</v>
      </c>
      <c r="T37" s="18">
        <f t="shared" si="49"/>
        <v>0</v>
      </c>
      <c r="U37" s="18">
        <f t="shared" si="49"/>
        <v>0</v>
      </c>
      <c r="V37" s="18">
        <f t="shared" si="49"/>
        <v>0</v>
      </c>
      <c r="W37" s="18">
        <f t="shared" si="49"/>
        <v>0</v>
      </c>
      <c r="X37" s="18">
        <f t="shared" si="49"/>
        <v>0</v>
      </c>
      <c r="Y37" s="18">
        <f t="shared" si="49"/>
        <v>0</v>
      </c>
      <c r="Z37" s="18">
        <f t="shared" si="49"/>
        <v>0</v>
      </c>
      <c r="AA37" s="18">
        <f t="shared" si="49"/>
        <v>0</v>
      </c>
      <c r="AB37" s="18">
        <f t="shared" si="49"/>
        <v>0</v>
      </c>
      <c r="AC37" s="18">
        <f t="shared" si="49"/>
        <v>0</v>
      </c>
      <c r="AD37" s="18">
        <f t="shared" si="49"/>
        <v>0</v>
      </c>
      <c r="AE37" s="18">
        <f t="shared" si="49"/>
        <v>0</v>
      </c>
      <c r="AF37" s="18">
        <f t="shared" si="49"/>
        <v>0</v>
      </c>
      <c r="AG37" s="18">
        <f t="shared" si="49"/>
        <v>0</v>
      </c>
      <c r="AH37" s="18">
        <f t="shared" si="49"/>
        <v>0</v>
      </c>
      <c r="AI37" s="18">
        <f t="shared" si="49"/>
        <v>0</v>
      </c>
      <c r="AJ37" s="18">
        <f t="shared" si="49"/>
        <v>0</v>
      </c>
      <c r="AK37" s="18">
        <f t="shared" si="49"/>
        <v>0</v>
      </c>
      <c r="AL37" s="18">
        <f t="shared" si="49"/>
        <v>0</v>
      </c>
      <c r="AM37" s="18">
        <f t="shared" si="49"/>
        <v>0</v>
      </c>
    </row>
    <row r="39" spans="1:39">
      <c r="B39" s="9" t="s">
        <v>123</v>
      </c>
      <c r="C39" s="239"/>
      <c r="D39" s="198">
        <f>+Cuestionario!$C$13</f>
        <v>46113</v>
      </c>
      <c r="E39" s="198">
        <f t="shared" ref="E39:O39" si="50">EDATE(D39,1)</f>
        <v>46143</v>
      </c>
      <c r="F39" s="198">
        <f t="shared" si="50"/>
        <v>46174</v>
      </c>
      <c r="G39" s="198">
        <f t="shared" si="50"/>
        <v>46204</v>
      </c>
      <c r="H39" s="198">
        <f t="shared" si="50"/>
        <v>46235</v>
      </c>
      <c r="I39" s="198">
        <f t="shared" si="50"/>
        <v>46266</v>
      </c>
      <c r="J39" s="198">
        <f t="shared" si="50"/>
        <v>46296</v>
      </c>
      <c r="K39" s="198">
        <f t="shared" si="50"/>
        <v>46327</v>
      </c>
      <c r="L39" s="198">
        <f t="shared" si="50"/>
        <v>46357</v>
      </c>
      <c r="M39" s="198">
        <f t="shared" si="50"/>
        <v>46388</v>
      </c>
      <c r="N39" s="198">
        <f t="shared" si="50"/>
        <v>46419</v>
      </c>
      <c r="O39" s="198">
        <f t="shared" si="50"/>
        <v>46447</v>
      </c>
      <c r="P39" s="246">
        <f>+Cuestionario!$C$13</f>
        <v>46113</v>
      </c>
      <c r="Q39" s="246">
        <f t="shared" ref="Q39:AA39" si="51">EDATE(P39,1)</f>
        <v>46143</v>
      </c>
      <c r="R39" s="246">
        <f t="shared" si="51"/>
        <v>46174</v>
      </c>
      <c r="S39" s="246">
        <f t="shared" si="51"/>
        <v>46204</v>
      </c>
      <c r="T39" s="246">
        <f t="shared" si="51"/>
        <v>46235</v>
      </c>
      <c r="U39" s="246">
        <f t="shared" si="51"/>
        <v>46266</v>
      </c>
      <c r="V39" s="246">
        <f t="shared" si="51"/>
        <v>46296</v>
      </c>
      <c r="W39" s="246">
        <f t="shared" si="51"/>
        <v>46327</v>
      </c>
      <c r="X39" s="246">
        <f t="shared" si="51"/>
        <v>46357</v>
      </c>
      <c r="Y39" s="246">
        <f t="shared" si="51"/>
        <v>46388</v>
      </c>
      <c r="Z39" s="246">
        <f t="shared" si="51"/>
        <v>46419</v>
      </c>
      <c r="AA39" s="246">
        <f t="shared" si="51"/>
        <v>46447</v>
      </c>
      <c r="AB39" s="198">
        <f>+Cuestionario!$C$13</f>
        <v>46113</v>
      </c>
      <c r="AC39" s="198">
        <f t="shared" ref="AC39:AM39" si="52">EDATE(AB39,1)</f>
        <v>46143</v>
      </c>
      <c r="AD39" s="198">
        <f t="shared" si="52"/>
        <v>46174</v>
      </c>
      <c r="AE39" s="198">
        <f t="shared" si="52"/>
        <v>46204</v>
      </c>
      <c r="AF39" s="198">
        <f t="shared" si="52"/>
        <v>46235</v>
      </c>
      <c r="AG39" s="198">
        <f t="shared" si="52"/>
        <v>46266</v>
      </c>
      <c r="AH39" s="198">
        <f t="shared" si="52"/>
        <v>46296</v>
      </c>
      <c r="AI39" s="198">
        <f t="shared" si="52"/>
        <v>46327</v>
      </c>
      <c r="AJ39" s="198">
        <f t="shared" si="52"/>
        <v>46357</v>
      </c>
      <c r="AK39" s="198">
        <f t="shared" si="52"/>
        <v>46388</v>
      </c>
      <c r="AL39" s="198">
        <f t="shared" si="52"/>
        <v>46419</v>
      </c>
      <c r="AM39" s="198">
        <f t="shared" si="52"/>
        <v>46447</v>
      </c>
    </row>
    <row r="40" spans="1:39">
      <c r="B40" s="242"/>
      <c r="C40" s="243"/>
      <c r="D40" s="244">
        <f ca="1">+'AMORTIZACIÓN-BALANCE'!C45</f>
        <v>0</v>
      </c>
      <c r="E40" s="244">
        <f ca="1">+'AMORTIZACIÓN-BALANCE'!D45</f>
        <v>0</v>
      </c>
      <c r="F40" s="244">
        <f ca="1">+'AMORTIZACIÓN-BALANCE'!E45</f>
        <v>0</v>
      </c>
      <c r="G40" s="244">
        <f ca="1">+'AMORTIZACIÓN-BALANCE'!F45</f>
        <v>0</v>
      </c>
      <c r="H40" s="244">
        <f ca="1">+'AMORTIZACIÓN-BALANCE'!G45</f>
        <v>0</v>
      </c>
      <c r="I40" s="244">
        <f ca="1">+'AMORTIZACIÓN-BALANCE'!H45</f>
        <v>0</v>
      </c>
      <c r="J40" s="244">
        <f ca="1">+'AMORTIZACIÓN-BALANCE'!I45</f>
        <v>0</v>
      </c>
      <c r="K40" s="244">
        <f ca="1">+'AMORTIZACIÓN-BALANCE'!J45</f>
        <v>0</v>
      </c>
      <c r="L40" s="244">
        <f ca="1">+'AMORTIZACIÓN-BALANCE'!K45</f>
        <v>0</v>
      </c>
      <c r="M40" s="244">
        <f ca="1">+'AMORTIZACIÓN-BALANCE'!L45</f>
        <v>0</v>
      </c>
      <c r="N40" s="244">
        <f ca="1">+'AMORTIZACIÓN-BALANCE'!M45</f>
        <v>0</v>
      </c>
      <c r="O40" s="244">
        <f ca="1">+'AMORTIZACIÓN-BALANCE'!N45</f>
        <v>0</v>
      </c>
      <c r="P40" s="244">
        <f ca="1">+'AMORTIZACIÓN-BALANCE'!O45</f>
        <v>0</v>
      </c>
      <c r="Q40" s="244">
        <f ca="1">+'AMORTIZACIÓN-BALANCE'!P45</f>
        <v>0</v>
      </c>
      <c r="R40" s="244">
        <f ca="1">+'AMORTIZACIÓN-BALANCE'!Q45</f>
        <v>0</v>
      </c>
      <c r="S40" s="244">
        <f ca="1">+'AMORTIZACIÓN-BALANCE'!R45</f>
        <v>0</v>
      </c>
      <c r="T40" s="244">
        <f ca="1">+'AMORTIZACIÓN-BALANCE'!S45</f>
        <v>0</v>
      </c>
      <c r="U40" s="244">
        <f ca="1">+'AMORTIZACIÓN-BALANCE'!T45</f>
        <v>0</v>
      </c>
      <c r="V40" s="244">
        <f ca="1">+'AMORTIZACIÓN-BALANCE'!U45</f>
        <v>0</v>
      </c>
      <c r="W40" s="244">
        <f ca="1">+'AMORTIZACIÓN-BALANCE'!V45</f>
        <v>0</v>
      </c>
      <c r="X40" s="244">
        <f ca="1">+'AMORTIZACIÓN-BALANCE'!W45</f>
        <v>0</v>
      </c>
      <c r="Y40" s="244">
        <f ca="1">+'AMORTIZACIÓN-BALANCE'!X45</f>
        <v>0</v>
      </c>
      <c r="Z40" s="244">
        <f ca="1">+'AMORTIZACIÓN-BALANCE'!Y45</f>
        <v>0</v>
      </c>
      <c r="AA40" s="244">
        <f ca="1">+'AMORTIZACIÓN-BALANCE'!Z45</f>
        <v>0</v>
      </c>
      <c r="AB40" s="244">
        <f ca="1">+'AMORTIZACIÓN-BALANCE'!AA45</f>
        <v>0</v>
      </c>
      <c r="AC40" s="244">
        <f ca="1">+'AMORTIZACIÓN-BALANCE'!AB45</f>
        <v>0</v>
      </c>
      <c r="AD40" s="244">
        <f ca="1">+'AMORTIZACIÓN-BALANCE'!AC45</f>
        <v>0</v>
      </c>
      <c r="AE40" s="244">
        <f ca="1">+'AMORTIZACIÓN-BALANCE'!AD45</f>
        <v>0</v>
      </c>
      <c r="AF40" s="244">
        <f ca="1">+'AMORTIZACIÓN-BALANCE'!AE45</f>
        <v>0</v>
      </c>
      <c r="AG40" s="244">
        <f ca="1">+'AMORTIZACIÓN-BALANCE'!AF45</f>
        <v>0</v>
      </c>
      <c r="AH40" s="244">
        <f ca="1">+'AMORTIZACIÓN-BALANCE'!AG45</f>
        <v>0</v>
      </c>
      <c r="AI40" s="244">
        <f ca="1">+'AMORTIZACIÓN-BALANCE'!AH45</f>
        <v>0</v>
      </c>
      <c r="AJ40" s="244">
        <f ca="1">+'AMORTIZACIÓN-BALANCE'!AI45</f>
        <v>0</v>
      </c>
      <c r="AK40" s="244">
        <f ca="1">+'AMORTIZACIÓN-BALANCE'!AJ45</f>
        <v>0</v>
      </c>
      <c r="AL40" s="244">
        <f ca="1">+'AMORTIZACIÓN-BALANCE'!AK45</f>
        <v>0</v>
      </c>
      <c r="AM40" s="244">
        <f ca="1">+'AMORTIZACIÓN-BALANCE'!AL45</f>
        <v>0</v>
      </c>
    </row>
    <row r="42" spans="1:39">
      <c r="B42" s="9" t="s">
        <v>118</v>
      </c>
      <c r="C42" s="239"/>
      <c r="D42" s="198">
        <f>+Cuestionario!$C$13</f>
        <v>46113</v>
      </c>
      <c r="E42" s="198">
        <f t="shared" ref="E42:O42" si="53">EDATE(D42,1)</f>
        <v>46143</v>
      </c>
      <c r="F42" s="198">
        <f t="shared" si="53"/>
        <v>46174</v>
      </c>
      <c r="G42" s="198">
        <f t="shared" si="53"/>
        <v>46204</v>
      </c>
      <c r="H42" s="198">
        <f t="shared" si="53"/>
        <v>46235</v>
      </c>
      <c r="I42" s="198">
        <f t="shared" si="53"/>
        <v>46266</v>
      </c>
      <c r="J42" s="198">
        <f t="shared" si="53"/>
        <v>46296</v>
      </c>
      <c r="K42" s="198">
        <f t="shared" si="53"/>
        <v>46327</v>
      </c>
      <c r="L42" s="198">
        <f t="shared" si="53"/>
        <v>46357</v>
      </c>
      <c r="M42" s="198">
        <f t="shared" si="53"/>
        <v>46388</v>
      </c>
      <c r="N42" s="198">
        <f t="shared" si="53"/>
        <v>46419</v>
      </c>
      <c r="O42" s="198">
        <f t="shared" si="53"/>
        <v>46447</v>
      </c>
      <c r="P42" s="246">
        <f>+Cuestionario!$C$13</f>
        <v>46113</v>
      </c>
      <c r="Q42" s="246">
        <f t="shared" ref="Q42:AA42" si="54">EDATE(P42,1)</f>
        <v>46143</v>
      </c>
      <c r="R42" s="246">
        <f t="shared" si="54"/>
        <v>46174</v>
      </c>
      <c r="S42" s="246">
        <f t="shared" si="54"/>
        <v>46204</v>
      </c>
      <c r="T42" s="246">
        <f t="shared" si="54"/>
        <v>46235</v>
      </c>
      <c r="U42" s="246">
        <f t="shared" si="54"/>
        <v>46266</v>
      </c>
      <c r="V42" s="246">
        <f t="shared" si="54"/>
        <v>46296</v>
      </c>
      <c r="W42" s="246">
        <f t="shared" si="54"/>
        <v>46327</v>
      </c>
      <c r="X42" s="246">
        <f t="shared" si="54"/>
        <v>46357</v>
      </c>
      <c r="Y42" s="246">
        <f t="shared" si="54"/>
        <v>46388</v>
      </c>
      <c r="Z42" s="246">
        <f t="shared" si="54"/>
        <v>46419</v>
      </c>
      <c r="AA42" s="246">
        <f t="shared" si="54"/>
        <v>46447</v>
      </c>
      <c r="AB42" s="198">
        <f>+Cuestionario!$C$13</f>
        <v>46113</v>
      </c>
      <c r="AC42" s="198">
        <f t="shared" ref="AC42:AM42" si="55">EDATE(AB42,1)</f>
        <v>46143</v>
      </c>
      <c r="AD42" s="198">
        <f t="shared" si="55"/>
        <v>46174</v>
      </c>
      <c r="AE42" s="198">
        <f t="shared" si="55"/>
        <v>46204</v>
      </c>
      <c r="AF42" s="198">
        <f t="shared" si="55"/>
        <v>46235</v>
      </c>
      <c r="AG42" s="198">
        <f t="shared" si="55"/>
        <v>46266</v>
      </c>
      <c r="AH42" s="198">
        <f t="shared" si="55"/>
        <v>46296</v>
      </c>
      <c r="AI42" s="198">
        <f t="shared" si="55"/>
        <v>46327</v>
      </c>
      <c r="AJ42" s="198">
        <f t="shared" si="55"/>
        <v>46357</v>
      </c>
      <c r="AK42" s="198">
        <f t="shared" si="55"/>
        <v>46388</v>
      </c>
      <c r="AL42" s="198">
        <f t="shared" si="55"/>
        <v>46419</v>
      </c>
      <c r="AM42" s="198">
        <f t="shared" si="55"/>
        <v>46447</v>
      </c>
    </row>
    <row r="43" spans="1:39">
      <c r="B43" s="283" t="s">
        <v>438</v>
      </c>
      <c r="C43" s="243"/>
      <c r="D43" s="295">
        <f>+'Inversión-Financiación'!C57</f>
        <v>0</v>
      </c>
      <c r="E43" s="295">
        <f>IF('Inversión-Financiación'!$F$60=2,'Inversión-Financiación'!$F$57,0)</f>
        <v>0</v>
      </c>
      <c r="F43" s="295">
        <f>IF('Inversión-Financiación'!$F$60=3,'Inversión-Financiación'!$F$57,0)</f>
        <v>0</v>
      </c>
      <c r="G43" s="295">
        <f>IF('Inversión-Financiación'!$F$60=4,'Inversión-Financiación'!$F$57,0)</f>
        <v>0</v>
      </c>
      <c r="H43" s="295">
        <f>IF('Inversión-Financiación'!$F$60=5,'Inversión-Financiación'!$F$57,0)</f>
        <v>0</v>
      </c>
      <c r="I43" s="295">
        <f>IF('Inversión-Financiación'!$F$60=6,'Inversión-Financiación'!$F$57,0)</f>
        <v>0</v>
      </c>
      <c r="J43" s="295">
        <f>IF('Inversión-Financiación'!$F$60=7,'Inversión-Financiación'!$F$57,0)</f>
        <v>0</v>
      </c>
      <c r="K43" s="295">
        <f>IF('Inversión-Financiación'!$F$60=8,'Inversión-Financiación'!$F$57,0)</f>
        <v>0</v>
      </c>
      <c r="L43" s="295">
        <f>IF('Inversión-Financiación'!$F$60=9,'Inversión-Financiación'!$F$57,0)</f>
        <v>0</v>
      </c>
      <c r="M43" s="295">
        <f>IF('Inversión-Financiación'!$F$60=10,'Inversión-Financiación'!$F$57,0)</f>
        <v>0</v>
      </c>
      <c r="N43" s="295">
        <f>IF('Inversión-Financiación'!$F$60=11,'Inversión-Financiación'!$F$57,0)</f>
        <v>0</v>
      </c>
      <c r="O43" s="295">
        <f>IF('Inversión-Financiación'!$F$60=12,'Inversión-Financiación'!$F$57,0)</f>
        <v>0</v>
      </c>
      <c r="P43" s="295">
        <f>IF('Inversión-Financiación'!$F$60=13,'Inversión-Financiación'!$F$57,0)</f>
        <v>0</v>
      </c>
      <c r="Q43" s="295">
        <f>IF('Inversión-Financiación'!$F$60=14,'Inversión-Financiación'!$F$57,0)</f>
        <v>0</v>
      </c>
      <c r="R43" s="295">
        <f>IF('Inversión-Financiación'!$F$60=15,'Inversión-Financiación'!$F$57,0)</f>
        <v>0</v>
      </c>
      <c r="S43" s="295">
        <f>IF('Inversión-Financiación'!$F$60=16,'Inversión-Financiación'!$F$57,0)</f>
        <v>0</v>
      </c>
      <c r="T43" s="295">
        <f>IF('Inversión-Financiación'!$F$60=17,'Inversión-Financiación'!$F$57,0)</f>
        <v>0</v>
      </c>
      <c r="U43" s="295">
        <f>IF('Inversión-Financiación'!$F$60=18,'Inversión-Financiación'!$F$57,0)</f>
        <v>0</v>
      </c>
      <c r="V43" s="295">
        <f>IF('Inversión-Financiación'!$F$60=19,'Inversión-Financiación'!$F$57,0)</f>
        <v>0</v>
      </c>
      <c r="W43" s="295">
        <f>IF('Inversión-Financiación'!$F$60=20,'Inversión-Financiación'!$F$57,0)</f>
        <v>0</v>
      </c>
      <c r="X43" s="295">
        <f>IF('Inversión-Financiación'!$F$60=21,'Inversión-Financiación'!$F$57,0)</f>
        <v>0</v>
      </c>
      <c r="Y43" s="295">
        <f>IF('Inversión-Financiación'!$F$60=22,'Inversión-Financiación'!$F$57,0)</f>
        <v>0</v>
      </c>
      <c r="Z43" s="295">
        <f>IF('Inversión-Financiación'!$F$60=23,'Inversión-Financiación'!$F$57,0)</f>
        <v>0</v>
      </c>
      <c r="AA43" s="295">
        <f>IF('Inversión-Financiación'!$F$60=24,'Inversión-Financiación'!$F$57,0)</f>
        <v>0</v>
      </c>
      <c r="AB43" s="295">
        <f>IF('Inversión-Financiación'!$F$60=25,'Inversión-Financiación'!$F$57,0)</f>
        <v>0</v>
      </c>
      <c r="AC43" s="295">
        <f>IF('Inversión-Financiación'!$F$60=26,'Inversión-Financiación'!$F$57,0)</f>
        <v>0</v>
      </c>
      <c r="AD43" s="295">
        <f>IF('Inversión-Financiación'!$F$60=27,'Inversión-Financiación'!$F$57,0)</f>
        <v>0</v>
      </c>
      <c r="AE43" s="295">
        <f>IF('Inversión-Financiación'!$F$60=28,'Inversión-Financiación'!$F$57,0)</f>
        <v>0</v>
      </c>
      <c r="AF43" s="295">
        <f>IF('Inversión-Financiación'!$F$60=29,'Inversión-Financiación'!$F$57,0)</f>
        <v>0</v>
      </c>
      <c r="AG43" s="295">
        <f>IF('Inversión-Financiación'!$F$60=30,'Inversión-Financiación'!$F$57,0)</f>
        <v>0</v>
      </c>
      <c r="AH43" s="295">
        <f>IF('Inversión-Financiación'!$F$60=31,'Inversión-Financiación'!$F$57,0)</f>
        <v>0</v>
      </c>
      <c r="AI43" s="295">
        <f>IF('Inversión-Financiación'!$F$60=32,'Inversión-Financiación'!$F$57,0)</f>
        <v>0</v>
      </c>
      <c r="AJ43" s="295">
        <f>IF('Inversión-Financiación'!$F$60=33,'Inversión-Financiación'!$F$57,0)</f>
        <v>0</v>
      </c>
      <c r="AK43" s="295">
        <f>IF('Inversión-Financiación'!$F$60=34,'Inversión-Financiación'!$F$57,0)</f>
        <v>0</v>
      </c>
      <c r="AL43" s="295">
        <f>IF('Inversión-Financiación'!$F$60=35,'Inversión-Financiación'!$F$57,0)</f>
        <v>0</v>
      </c>
      <c r="AM43" s="295">
        <f>IF('Inversión-Financiación'!$F$60=36,'Inversión-Financiación'!$F$57,0)</f>
        <v>0</v>
      </c>
    </row>
    <row r="44" spans="1:39">
      <c r="B44" s="283" t="s">
        <v>185</v>
      </c>
      <c r="D44" s="295">
        <f ca="1">+'Total préstamos'!C3</f>
        <v>0</v>
      </c>
      <c r="E44" s="295">
        <f ca="1">+'Total préstamos'!D3</f>
        <v>0</v>
      </c>
      <c r="F44" s="295">
        <f ca="1">+'Total préstamos'!E3</f>
        <v>0</v>
      </c>
      <c r="G44" s="295">
        <f ca="1">+'Total préstamos'!F3</f>
        <v>0</v>
      </c>
      <c r="H44" s="295">
        <f ca="1">+'Total préstamos'!G3</f>
        <v>0</v>
      </c>
      <c r="I44" s="295">
        <f ca="1">+'Total préstamos'!H3</f>
        <v>0</v>
      </c>
      <c r="J44" s="295">
        <f ca="1">+'Total préstamos'!I3</f>
        <v>0</v>
      </c>
      <c r="K44" s="295">
        <f ca="1">+'Total préstamos'!J3</f>
        <v>0</v>
      </c>
      <c r="L44" s="295">
        <f ca="1">+'Total préstamos'!K3</f>
        <v>0</v>
      </c>
      <c r="M44" s="295">
        <f ca="1">+'Total préstamos'!L3</f>
        <v>0</v>
      </c>
      <c r="N44" s="295">
        <f ca="1">+'Total préstamos'!M3</f>
        <v>0</v>
      </c>
      <c r="O44" s="295">
        <f ca="1">+'Total préstamos'!N3</f>
        <v>0</v>
      </c>
      <c r="P44" s="295">
        <f ca="1">+'Total préstamos'!O3</f>
        <v>0</v>
      </c>
      <c r="Q44" s="295">
        <f ca="1">+'Total préstamos'!P3</f>
        <v>0</v>
      </c>
      <c r="R44" s="295">
        <f ca="1">+'Total préstamos'!Q3</f>
        <v>0</v>
      </c>
      <c r="S44" s="295">
        <f ca="1">+'Total préstamos'!R3</f>
        <v>0</v>
      </c>
      <c r="T44" s="295">
        <f ca="1">+'Total préstamos'!S3</f>
        <v>0</v>
      </c>
      <c r="U44" s="295">
        <f ca="1">+'Total préstamos'!T3</f>
        <v>0</v>
      </c>
      <c r="V44" s="295">
        <f ca="1">+'Total préstamos'!U3</f>
        <v>0</v>
      </c>
      <c r="W44" s="295">
        <f ca="1">+'Total préstamos'!V3</f>
        <v>0</v>
      </c>
      <c r="X44" s="295">
        <f ca="1">+'Total préstamos'!W3</f>
        <v>0</v>
      </c>
      <c r="Y44" s="295">
        <f ca="1">+'Total préstamos'!X3</f>
        <v>0</v>
      </c>
      <c r="Z44" s="295">
        <f ca="1">+'Total préstamos'!Y3</f>
        <v>0</v>
      </c>
      <c r="AA44" s="295">
        <f ca="1">+'Total préstamos'!Z3</f>
        <v>0</v>
      </c>
      <c r="AB44" s="295">
        <f ca="1">+'Total préstamos'!AA3</f>
        <v>0</v>
      </c>
      <c r="AC44" s="295">
        <f ca="1">+'Total préstamos'!AB3</f>
        <v>0</v>
      </c>
      <c r="AD44" s="295">
        <f ca="1">+'Total préstamos'!AC3</f>
        <v>0</v>
      </c>
      <c r="AE44" s="295">
        <f ca="1">+'Total préstamos'!AD3</f>
        <v>0</v>
      </c>
      <c r="AF44" s="295">
        <f ca="1">+'Total préstamos'!AE3</f>
        <v>0</v>
      </c>
      <c r="AG44" s="295">
        <f ca="1">+'Total préstamos'!AF3</f>
        <v>0</v>
      </c>
      <c r="AH44" s="295">
        <f ca="1">+'Total préstamos'!AG3</f>
        <v>0</v>
      </c>
      <c r="AI44" s="295">
        <f ca="1">+'Total préstamos'!AH3</f>
        <v>0</v>
      </c>
      <c r="AJ44" s="295">
        <f ca="1">+'Total préstamos'!AI3</f>
        <v>0</v>
      </c>
      <c r="AK44" s="295">
        <f ca="1">+'Total préstamos'!AJ3</f>
        <v>0</v>
      </c>
      <c r="AL44" s="295">
        <f ca="1">+'Total préstamos'!AK3</f>
        <v>0</v>
      </c>
      <c r="AM44" s="295">
        <f ca="1">+'Total préstamos'!AL3</f>
        <v>0</v>
      </c>
    </row>
    <row r="46" spans="1:39">
      <c r="B46" s="9" t="s">
        <v>182</v>
      </c>
      <c r="C46" s="239"/>
      <c r="D46" s="198">
        <f>+Cuestionario!$C$13</f>
        <v>46113</v>
      </c>
      <c r="E46" s="198">
        <f t="shared" ref="E46:O46" si="56">EDATE(D46,1)</f>
        <v>46143</v>
      </c>
      <c r="F46" s="198">
        <f t="shared" si="56"/>
        <v>46174</v>
      </c>
      <c r="G46" s="198">
        <f t="shared" si="56"/>
        <v>46204</v>
      </c>
      <c r="H46" s="198">
        <f t="shared" si="56"/>
        <v>46235</v>
      </c>
      <c r="I46" s="198">
        <f t="shared" si="56"/>
        <v>46266</v>
      </c>
      <c r="J46" s="198">
        <f t="shared" si="56"/>
        <v>46296</v>
      </c>
      <c r="K46" s="198">
        <f t="shared" si="56"/>
        <v>46327</v>
      </c>
      <c r="L46" s="198">
        <f t="shared" si="56"/>
        <v>46357</v>
      </c>
      <c r="M46" s="198">
        <f t="shared" si="56"/>
        <v>46388</v>
      </c>
      <c r="N46" s="198">
        <f t="shared" si="56"/>
        <v>46419</v>
      </c>
      <c r="O46" s="198">
        <f t="shared" si="56"/>
        <v>46447</v>
      </c>
      <c r="P46" s="246">
        <f>+Cuestionario!$C$13</f>
        <v>46113</v>
      </c>
      <c r="Q46" s="246">
        <f t="shared" ref="Q46:AA46" si="57">EDATE(P46,1)</f>
        <v>46143</v>
      </c>
      <c r="R46" s="246">
        <f t="shared" si="57"/>
        <v>46174</v>
      </c>
      <c r="S46" s="246">
        <f t="shared" si="57"/>
        <v>46204</v>
      </c>
      <c r="T46" s="246">
        <f t="shared" si="57"/>
        <v>46235</v>
      </c>
      <c r="U46" s="246">
        <f t="shared" si="57"/>
        <v>46266</v>
      </c>
      <c r="V46" s="246">
        <f t="shared" si="57"/>
        <v>46296</v>
      </c>
      <c r="W46" s="246">
        <f t="shared" si="57"/>
        <v>46327</v>
      </c>
      <c r="X46" s="246">
        <f t="shared" si="57"/>
        <v>46357</v>
      </c>
      <c r="Y46" s="246">
        <f t="shared" si="57"/>
        <v>46388</v>
      </c>
      <c r="Z46" s="246">
        <f t="shared" si="57"/>
        <v>46419</v>
      </c>
      <c r="AA46" s="246">
        <f t="shared" si="57"/>
        <v>46447</v>
      </c>
      <c r="AB46" s="198">
        <f>+Cuestionario!$C$13</f>
        <v>46113</v>
      </c>
      <c r="AC46" s="198">
        <f t="shared" ref="AC46:AM46" si="58">EDATE(AB46,1)</f>
        <v>46143</v>
      </c>
      <c r="AD46" s="198">
        <f t="shared" si="58"/>
        <v>46174</v>
      </c>
      <c r="AE46" s="198">
        <f t="shared" si="58"/>
        <v>46204</v>
      </c>
      <c r="AF46" s="198">
        <f t="shared" si="58"/>
        <v>46235</v>
      </c>
      <c r="AG46" s="198">
        <f t="shared" si="58"/>
        <v>46266</v>
      </c>
      <c r="AH46" s="198">
        <f t="shared" si="58"/>
        <v>46296</v>
      </c>
      <c r="AI46" s="198">
        <f t="shared" si="58"/>
        <v>46327</v>
      </c>
      <c r="AJ46" s="198">
        <f t="shared" si="58"/>
        <v>46357</v>
      </c>
      <c r="AK46" s="198">
        <f t="shared" si="58"/>
        <v>46388</v>
      </c>
      <c r="AL46" s="198">
        <f t="shared" si="58"/>
        <v>46419</v>
      </c>
      <c r="AM46" s="198">
        <f t="shared" si="58"/>
        <v>46447</v>
      </c>
    </row>
    <row r="47" spans="1:39">
      <c r="B47" s="306">
        <v>0</v>
      </c>
      <c r="D47" s="284">
        <f>+'INGRESOS-GASTOS'!G17*'Otros Gastos'!$B$47</f>
        <v>0</v>
      </c>
      <c r="E47" s="284">
        <f>+'INGRESOS-GASTOS'!H17*'Otros Gastos'!$B$47</f>
        <v>0</v>
      </c>
      <c r="F47" s="284">
        <f>+'INGRESOS-GASTOS'!I17*'Otros Gastos'!$B$47</f>
        <v>0</v>
      </c>
      <c r="G47" s="284">
        <f>+'INGRESOS-GASTOS'!J17*'Otros Gastos'!$B$47</f>
        <v>0</v>
      </c>
      <c r="H47" s="284">
        <f>+'INGRESOS-GASTOS'!K17*'Otros Gastos'!$B$47</f>
        <v>0</v>
      </c>
      <c r="I47" s="284">
        <f>+'INGRESOS-GASTOS'!L17*'Otros Gastos'!$B$47</f>
        <v>0</v>
      </c>
      <c r="J47" s="284">
        <f>+'INGRESOS-GASTOS'!M17*'Otros Gastos'!$B$47</f>
        <v>0</v>
      </c>
      <c r="K47" s="284">
        <f>+'INGRESOS-GASTOS'!N17*'Otros Gastos'!$B$47</f>
        <v>0</v>
      </c>
      <c r="L47" s="284">
        <f>+'INGRESOS-GASTOS'!O17*'Otros Gastos'!$B$47</f>
        <v>0</v>
      </c>
      <c r="M47" s="284">
        <f>+'INGRESOS-GASTOS'!P17*'Otros Gastos'!$B$47</f>
        <v>0</v>
      </c>
      <c r="N47" s="284">
        <f>+'INGRESOS-GASTOS'!Q17*'Otros Gastos'!$B$47</f>
        <v>0</v>
      </c>
      <c r="O47" s="284">
        <f>+'INGRESOS-GASTOS'!R17*'Otros Gastos'!$B$47</f>
        <v>0</v>
      </c>
      <c r="P47" s="284">
        <f>+'INGRESOS-GASTOS'!S17*'Otros Gastos'!$B$47</f>
        <v>0</v>
      </c>
      <c r="Q47" s="284">
        <f>+'INGRESOS-GASTOS'!T17*'Otros Gastos'!$B$47</f>
        <v>0</v>
      </c>
      <c r="R47" s="284">
        <f>+'INGRESOS-GASTOS'!U17*'Otros Gastos'!$B$47</f>
        <v>0</v>
      </c>
      <c r="S47" s="284">
        <f>+'INGRESOS-GASTOS'!V17*'Otros Gastos'!$B$47</f>
        <v>0</v>
      </c>
      <c r="T47" s="284">
        <f>+'INGRESOS-GASTOS'!W17*'Otros Gastos'!$B$47</f>
        <v>0</v>
      </c>
      <c r="U47" s="284">
        <f>+'INGRESOS-GASTOS'!X17*'Otros Gastos'!$B$47</f>
        <v>0</v>
      </c>
      <c r="V47" s="284">
        <f>+'INGRESOS-GASTOS'!Y17*'Otros Gastos'!$B$47</f>
        <v>0</v>
      </c>
      <c r="W47" s="284">
        <f>+'INGRESOS-GASTOS'!Z17*'Otros Gastos'!$B$47</f>
        <v>0</v>
      </c>
      <c r="X47" s="284">
        <f>+'INGRESOS-GASTOS'!AA17*'Otros Gastos'!$B$47</f>
        <v>0</v>
      </c>
      <c r="Y47" s="284">
        <f>+'INGRESOS-GASTOS'!AB17*'Otros Gastos'!$B$47</f>
        <v>0</v>
      </c>
      <c r="Z47" s="284">
        <f>+'INGRESOS-GASTOS'!AC17*'Otros Gastos'!$B$47</f>
        <v>0</v>
      </c>
      <c r="AA47" s="284">
        <f>+'INGRESOS-GASTOS'!AD17*'Otros Gastos'!$B$47</f>
        <v>0</v>
      </c>
      <c r="AB47" s="284">
        <f>+'INGRESOS-GASTOS'!AE17*'Otros Gastos'!$B$47</f>
        <v>0</v>
      </c>
      <c r="AC47" s="284">
        <f>+'INGRESOS-GASTOS'!AF17*'Otros Gastos'!$B$47</f>
        <v>0</v>
      </c>
      <c r="AD47" s="284">
        <f>+'INGRESOS-GASTOS'!AG17*'Otros Gastos'!$B$47</f>
        <v>0</v>
      </c>
      <c r="AE47" s="284">
        <f>+'INGRESOS-GASTOS'!AH17*'Otros Gastos'!$B$47</f>
        <v>0</v>
      </c>
      <c r="AF47" s="284">
        <f>+'INGRESOS-GASTOS'!AI17*'Otros Gastos'!$B$47</f>
        <v>0</v>
      </c>
      <c r="AG47" s="284">
        <f>+'INGRESOS-GASTOS'!AJ17*'Otros Gastos'!$B$47</f>
        <v>0</v>
      </c>
      <c r="AH47" s="284">
        <f>+'INGRESOS-GASTOS'!AK17*'Otros Gastos'!$B$47</f>
        <v>0</v>
      </c>
      <c r="AI47" s="284">
        <f>+'INGRESOS-GASTOS'!AL17*'Otros Gastos'!$B$47</f>
        <v>0</v>
      </c>
      <c r="AJ47" s="284">
        <f>+'INGRESOS-GASTOS'!AM17*'Otros Gastos'!$B$47</f>
        <v>0</v>
      </c>
      <c r="AK47" s="284">
        <f>+'INGRESOS-GASTOS'!AN17*'Otros Gastos'!$B$47</f>
        <v>0</v>
      </c>
      <c r="AL47" s="284">
        <f>+'INGRESOS-GASTOS'!AO17*'Otros Gastos'!$B$47</f>
        <v>0</v>
      </c>
      <c r="AM47" s="284">
        <f>+'INGRESOS-GASTOS'!AP17*'Otros Gastos'!$B$47</f>
        <v>0</v>
      </c>
    </row>
    <row r="49" spans="2:39">
      <c r="B49" s="9" t="str">
        <f>+B50</f>
        <v>IRPF Retenciones empresario individual</v>
      </c>
      <c r="C49" s="239"/>
      <c r="D49" s="198">
        <f>D46</f>
        <v>46113</v>
      </c>
      <c r="E49" s="198">
        <f t="shared" ref="E49:AM49" si="59">E46</f>
        <v>46143</v>
      </c>
      <c r="F49" s="198">
        <f t="shared" si="59"/>
        <v>46174</v>
      </c>
      <c r="G49" s="198">
        <f t="shared" si="59"/>
        <v>46204</v>
      </c>
      <c r="H49" s="198">
        <f t="shared" si="59"/>
        <v>46235</v>
      </c>
      <c r="I49" s="198">
        <f t="shared" si="59"/>
        <v>46266</v>
      </c>
      <c r="J49" s="198">
        <f t="shared" si="59"/>
        <v>46296</v>
      </c>
      <c r="K49" s="198">
        <f t="shared" si="59"/>
        <v>46327</v>
      </c>
      <c r="L49" s="198">
        <f t="shared" si="59"/>
        <v>46357</v>
      </c>
      <c r="M49" s="198">
        <f t="shared" si="59"/>
        <v>46388</v>
      </c>
      <c r="N49" s="198">
        <f t="shared" si="59"/>
        <v>46419</v>
      </c>
      <c r="O49" s="198">
        <f t="shared" si="59"/>
        <v>46447</v>
      </c>
      <c r="P49" s="246">
        <f t="shared" si="59"/>
        <v>46113</v>
      </c>
      <c r="Q49" s="246">
        <f t="shared" si="59"/>
        <v>46143</v>
      </c>
      <c r="R49" s="246">
        <f t="shared" si="59"/>
        <v>46174</v>
      </c>
      <c r="S49" s="246">
        <f t="shared" si="59"/>
        <v>46204</v>
      </c>
      <c r="T49" s="246">
        <f t="shared" si="59"/>
        <v>46235</v>
      </c>
      <c r="U49" s="246">
        <f t="shared" si="59"/>
        <v>46266</v>
      </c>
      <c r="V49" s="246">
        <f t="shared" si="59"/>
        <v>46296</v>
      </c>
      <c r="W49" s="246">
        <f t="shared" si="59"/>
        <v>46327</v>
      </c>
      <c r="X49" s="246">
        <f t="shared" si="59"/>
        <v>46357</v>
      </c>
      <c r="Y49" s="246">
        <f t="shared" si="59"/>
        <v>46388</v>
      </c>
      <c r="Z49" s="246">
        <f t="shared" si="59"/>
        <v>46419</v>
      </c>
      <c r="AA49" s="246">
        <f t="shared" si="59"/>
        <v>46447</v>
      </c>
      <c r="AB49" s="198">
        <f t="shared" si="59"/>
        <v>46113</v>
      </c>
      <c r="AC49" s="198">
        <f t="shared" si="59"/>
        <v>46143</v>
      </c>
      <c r="AD49" s="198">
        <f t="shared" si="59"/>
        <v>46174</v>
      </c>
      <c r="AE49" s="198">
        <f t="shared" si="59"/>
        <v>46204</v>
      </c>
      <c r="AF49" s="198">
        <f t="shared" si="59"/>
        <v>46235</v>
      </c>
      <c r="AG49" s="198">
        <f t="shared" si="59"/>
        <v>46266</v>
      </c>
      <c r="AH49" s="198">
        <f t="shared" si="59"/>
        <v>46296</v>
      </c>
      <c r="AI49" s="198">
        <f t="shared" si="59"/>
        <v>46327</v>
      </c>
      <c r="AJ49" s="198">
        <f t="shared" si="59"/>
        <v>46357</v>
      </c>
      <c r="AK49" s="198">
        <f t="shared" si="59"/>
        <v>46388</v>
      </c>
      <c r="AL49" s="198">
        <f t="shared" si="59"/>
        <v>46419</v>
      </c>
      <c r="AM49" s="198">
        <f t="shared" si="59"/>
        <v>46447</v>
      </c>
    </row>
    <row r="50" spans="2:39">
      <c r="B50" s="285" t="str">
        <f>IF(Cuestionario!$I$5="Empresario individual",IF(Cuestionario!C110=DATOS!$P$3,"Módulos","IRPF Retenciones empresario individual"),"")</f>
        <v>IRPF Retenciones empresario individual</v>
      </c>
      <c r="D50" s="284">
        <f ca="1">'IRPF-IVA-IS'!G71+SUM('IRPF-IVA-IS'!G58:G61)</f>
        <v>0</v>
      </c>
      <c r="E50" s="284">
        <f ca="1">'IRPF-IVA-IS'!H71+SUM('IRPF-IVA-IS'!H58:H61)</f>
        <v>0</v>
      </c>
      <c r="F50" s="284">
        <f ca="1">'IRPF-IVA-IS'!I71+SUM('IRPF-IVA-IS'!I58:I61)</f>
        <v>0</v>
      </c>
      <c r="G50" s="284">
        <f ca="1">'IRPF-IVA-IS'!J71+SUM('IRPF-IVA-IS'!J58:J61)</f>
        <v>0</v>
      </c>
      <c r="H50" s="284">
        <f ca="1">'IRPF-IVA-IS'!K71+SUM('IRPF-IVA-IS'!K58:K61)</f>
        <v>0</v>
      </c>
      <c r="I50" s="284">
        <f ca="1">'IRPF-IVA-IS'!L71+SUM('IRPF-IVA-IS'!L58:L61)</f>
        <v>0</v>
      </c>
      <c r="J50" s="284">
        <f ca="1">'IRPF-IVA-IS'!M71+SUM('IRPF-IVA-IS'!M58:M61)</f>
        <v>0</v>
      </c>
      <c r="K50" s="284">
        <f ca="1">'IRPF-IVA-IS'!N71+SUM('IRPF-IVA-IS'!N58:N61)</f>
        <v>0</v>
      </c>
      <c r="L50" s="284">
        <f ca="1">'IRPF-IVA-IS'!O71+SUM('IRPF-IVA-IS'!O58:O61)</f>
        <v>0</v>
      </c>
      <c r="M50" s="284">
        <f ca="1">'IRPF-IVA-IS'!P71+SUM('IRPF-IVA-IS'!P58:P61)</f>
        <v>0</v>
      </c>
      <c r="N50" s="284">
        <f ca="1">'IRPF-IVA-IS'!Q71+SUM('IRPF-IVA-IS'!Q58:Q61)</f>
        <v>0</v>
      </c>
      <c r="O50" s="284">
        <f ca="1">'IRPF-IVA-IS'!R71+SUM('IRPF-IVA-IS'!R58:R61)</f>
        <v>0</v>
      </c>
      <c r="P50" s="284">
        <f ca="1">'IRPF-IVA-IS'!S71+SUM('IRPF-IVA-IS'!S58:S61)</f>
        <v>0</v>
      </c>
      <c r="Q50" s="284">
        <f ca="1">'IRPF-IVA-IS'!T71+SUM('IRPF-IVA-IS'!T58:T61)</f>
        <v>0</v>
      </c>
      <c r="R50" s="284">
        <f ca="1">'IRPF-IVA-IS'!U71+SUM('IRPF-IVA-IS'!U58:U61)</f>
        <v>0</v>
      </c>
      <c r="S50" s="284">
        <f ca="1">'IRPF-IVA-IS'!V71+SUM('IRPF-IVA-IS'!V58:V61)</f>
        <v>0</v>
      </c>
      <c r="T50" s="284">
        <f ca="1">'IRPF-IVA-IS'!W71+SUM('IRPF-IVA-IS'!W58:W61)</f>
        <v>0</v>
      </c>
      <c r="U50" s="284">
        <f ca="1">'IRPF-IVA-IS'!X71+SUM('IRPF-IVA-IS'!X58:X61)</f>
        <v>0</v>
      </c>
      <c r="V50" s="284">
        <f ca="1">'IRPF-IVA-IS'!Y71+SUM('IRPF-IVA-IS'!Y58:Y61)</f>
        <v>0</v>
      </c>
      <c r="W50" s="284">
        <f ca="1">'IRPF-IVA-IS'!Z71+SUM('IRPF-IVA-IS'!Z58:Z61)</f>
        <v>0</v>
      </c>
      <c r="X50" s="284">
        <f ca="1">'IRPF-IVA-IS'!AA71+SUM('IRPF-IVA-IS'!AA58:AA61)</f>
        <v>0</v>
      </c>
      <c r="Y50" s="284">
        <f ca="1">'IRPF-IVA-IS'!AB71+SUM('IRPF-IVA-IS'!AB58:AB61)</f>
        <v>0</v>
      </c>
      <c r="Z50" s="284">
        <f ca="1">'IRPF-IVA-IS'!AC71+SUM('IRPF-IVA-IS'!AC58:AC61)</f>
        <v>0</v>
      </c>
      <c r="AA50" s="284">
        <f ca="1">'IRPF-IVA-IS'!AD71+SUM('IRPF-IVA-IS'!AD58:AD61)</f>
        <v>0</v>
      </c>
      <c r="AB50" s="284">
        <f ca="1">'IRPF-IVA-IS'!AE71+SUM('IRPF-IVA-IS'!AE58:AE61)</f>
        <v>0</v>
      </c>
      <c r="AC50" s="284">
        <f ca="1">'IRPF-IVA-IS'!AF71+SUM('IRPF-IVA-IS'!AF58:AF61)</f>
        <v>0</v>
      </c>
      <c r="AD50" s="284">
        <f ca="1">'IRPF-IVA-IS'!AG71+SUM('IRPF-IVA-IS'!AG58:AG61)</f>
        <v>0</v>
      </c>
      <c r="AE50" s="284">
        <f ca="1">'IRPF-IVA-IS'!AH71+SUM('IRPF-IVA-IS'!AH58:AH61)</f>
        <v>0</v>
      </c>
      <c r="AF50" s="284">
        <f ca="1">'IRPF-IVA-IS'!AI71+SUM('IRPF-IVA-IS'!AI58:AI61)</f>
        <v>0</v>
      </c>
      <c r="AG50" s="284">
        <f ca="1">'IRPF-IVA-IS'!AJ71+SUM('IRPF-IVA-IS'!AJ58:AJ61)</f>
        <v>0</v>
      </c>
      <c r="AH50" s="284">
        <f ca="1">'IRPF-IVA-IS'!AK71+SUM('IRPF-IVA-IS'!AK58:AK61)</f>
        <v>0</v>
      </c>
      <c r="AI50" s="284">
        <f ca="1">'IRPF-IVA-IS'!AL71+SUM('IRPF-IVA-IS'!AL58:AL61)</f>
        <v>0</v>
      </c>
      <c r="AJ50" s="284">
        <f ca="1">'IRPF-IVA-IS'!AM71+SUM('IRPF-IVA-IS'!AM58:AM61)</f>
        <v>0</v>
      </c>
      <c r="AK50" s="284">
        <f ca="1">'IRPF-IVA-IS'!AN71+SUM('IRPF-IVA-IS'!AN58:AN61)</f>
        <v>0</v>
      </c>
      <c r="AL50" s="284">
        <f ca="1">'IRPF-IVA-IS'!AO71+SUM('IRPF-IVA-IS'!AO58:AO61)</f>
        <v>0</v>
      </c>
      <c r="AM50" s="284">
        <f ca="1">'IRPF-IVA-IS'!AP71+SUM('IRPF-IVA-IS'!AP58:AP61)</f>
        <v>0</v>
      </c>
    </row>
    <row r="51" spans="2:39">
      <c r="B51" s="285" t="str">
        <f>IF(Cuestionario!I5="Empresario individual","","Impuesto de Sociedades")</f>
        <v/>
      </c>
      <c r="D51" s="284">
        <f ca="1">+'IRPF-IVA-IS'!G34</f>
        <v>0</v>
      </c>
      <c r="E51" s="284">
        <f ca="1">+'IRPF-IVA-IS'!H34</f>
        <v>0</v>
      </c>
      <c r="F51" s="284">
        <f ca="1">+'IRPF-IVA-IS'!I34</f>
        <v>0</v>
      </c>
      <c r="G51" s="284">
        <f ca="1">+'IRPF-IVA-IS'!J34</f>
        <v>0</v>
      </c>
      <c r="H51" s="284">
        <f ca="1">+'IRPF-IVA-IS'!K34</f>
        <v>0</v>
      </c>
      <c r="I51" s="284">
        <f ca="1">+'IRPF-IVA-IS'!L34</f>
        <v>0</v>
      </c>
      <c r="J51" s="284">
        <f ca="1">+'IRPF-IVA-IS'!M34</f>
        <v>0</v>
      </c>
      <c r="K51" s="284">
        <f ca="1">+'IRPF-IVA-IS'!N34</f>
        <v>0</v>
      </c>
      <c r="L51" s="284">
        <f ca="1">+'IRPF-IVA-IS'!O34</f>
        <v>0</v>
      </c>
      <c r="M51" s="284">
        <f ca="1">+'IRPF-IVA-IS'!P34</f>
        <v>0</v>
      </c>
      <c r="N51" s="284">
        <f ca="1">+'IRPF-IVA-IS'!Q34</f>
        <v>0</v>
      </c>
      <c r="O51" s="284">
        <f ca="1">+'IRPF-IVA-IS'!R34</f>
        <v>0</v>
      </c>
      <c r="P51" s="284">
        <f ca="1">+'IRPF-IVA-IS'!S34</f>
        <v>0</v>
      </c>
      <c r="Q51" s="284">
        <f ca="1">+'IRPF-IVA-IS'!T34</f>
        <v>0</v>
      </c>
      <c r="R51" s="284">
        <f ca="1">+'IRPF-IVA-IS'!U34</f>
        <v>0</v>
      </c>
      <c r="S51" s="284">
        <f ca="1">+'IRPF-IVA-IS'!V34</f>
        <v>0</v>
      </c>
      <c r="T51" s="284">
        <f ca="1">+'IRPF-IVA-IS'!W34</f>
        <v>0</v>
      </c>
      <c r="U51" s="284">
        <f ca="1">+'IRPF-IVA-IS'!X34</f>
        <v>0</v>
      </c>
      <c r="V51" s="284">
        <f ca="1">+'IRPF-IVA-IS'!Y34</f>
        <v>0</v>
      </c>
      <c r="W51" s="284">
        <f ca="1">+'IRPF-IVA-IS'!Z34</f>
        <v>0</v>
      </c>
      <c r="X51" s="284">
        <f ca="1">+'IRPF-IVA-IS'!AA34</f>
        <v>0</v>
      </c>
      <c r="Y51" s="284">
        <f ca="1">+'IRPF-IVA-IS'!AB34</f>
        <v>0</v>
      </c>
      <c r="Z51" s="284">
        <f ca="1">+'IRPF-IVA-IS'!AC34</f>
        <v>0</v>
      </c>
      <c r="AA51" s="284">
        <f ca="1">+'IRPF-IVA-IS'!AD34</f>
        <v>0</v>
      </c>
      <c r="AB51" s="284">
        <f ca="1">+'IRPF-IVA-IS'!AE34</f>
        <v>0</v>
      </c>
      <c r="AC51" s="284">
        <f ca="1">+'IRPF-IVA-IS'!AF34</f>
        <v>0</v>
      </c>
      <c r="AD51" s="284">
        <f ca="1">+'IRPF-IVA-IS'!AG34</f>
        <v>0</v>
      </c>
      <c r="AE51" s="284">
        <f ca="1">+'IRPF-IVA-IS'!AH34</f>
        <v>0</v>
      </c>
      <c r="AF51" s="284">
        <f ca="1">+'IRPF-IVA-IS'!AI34</f>
        <v>0</v>
      </c>
      <c r="AG51" s="284">
        <f ca="1">+'IRPF-IVA-IS'!AJ34</f>
        <v>0</v>
      </c>
      <c r="AH51" s="284">
        <f ca="1">+'IRPF-IVA-IS'!AK34</f>
        <v>0</v>
      </c>
      <c r="AI51" s="284">
        <f ca="1">+'IRPF-IVA-IS'!AL34</f>
        <v>0</v>
      </c>
      <c r="AJ51" s="284">
        <f ca="1">+'IRPF-IVA-IS'!AM34</f>
        <v>0</v>
      </c>
      <c r="AK51" s="284">
        <f ca="1">+'IRPF-IVA-IS'!AN34</f>
        <v>0</v>
      </c>
      <c r="AL51" s="284">
        <f ca="1">+'IRPF-IVA-IS'!AO34</f>
        <v>0</v>
      </c>
      <c r="AM51" s="284">
        <f ca="1">+'IRPF-IVA-IS'!AP34</f>
        <v>0</v>
      </c>
    </row>
  </sheetData>
  <sheetProtection sheet="1" formatRows="0"/>
  <conditionalFormatting sqref="D43:AM44">
    <cfRule type="cellIs" dxfId="245" priority="4" operator="equal">
      <formula>0</formula>
    </cfRule>
  </conditionalFormatting>
  <conditionalFormatting sqref="D47:AM47">
    <cfRule type="cellIs" dxfId="244" priority="2" operator="equal">
      <formula>0</formula>
    </cfRule>
  </conditionalFormatting>
  <conditionalFormatting sqref="D50:AM51">
    <cfRule type="cellIs" dxfId="243" priority="1" operator="equal">
      <formula>0</formula>
    </cfRule>
  </conditionalFormatting>
  <conditionalFormatting sqref="F1">
    <cfRule type="cellIs" dxfId="242" priority="9" operator="greaterThan">
      <formula>0</formula>
    </cfRule>
    <cfRule type="cellIs" dxfId="241" priority="10" operator="lessThan">
      <formula>0</formula>
    </cfRule>
  </conditionalFormatting>
  <conditionalFormatting sqref="H1">
    <cfRule type="cellIs" dxfId="240" priority="13" operator="greaterThan">
      <formula>0</formula>
    </cfRule>
    <cfRule type="cellIs" dxfId="239" priority="14" operator="lessThan">
      <formula>0</formula>
    </cfRule>
  </conditionalFormatting>
  <conditionalFormatting sqref="J1">
    <cfRule type="cellIs" dxfId="238" priority="11" operator="greaterThan">
      <formula>0</formula>
    </cfRule>
    <cfRule type="cellIs" dxfId="237" priority="12" operator="lessThan">
      <formula>0</formula>
    </cfRule>
  </conditionalFormatting>
  <conditionalFormatting sqref="L1">
    <cfRule type="cellIs" dxfId="236" priority="5" operator="greaterThan">
      <formula>0</formula>
    </cfRule>
    <cfRule type="cellIs" dxfId="235" priority="6" operator="lessThan">
      <formula>0</formula>
    </cfRule>
  </conditionalFormatting>
  <conditionalFormatting sqref="N1">
    <cfRule type="cellIs" dxfId="234" priority="7" operator="greaterThan">
      <formula>0</formula>
    </cfRule>
    <cfRule type="cellIs" dxfId="233" priority="8" operator="lessThan">
      <formula>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4">
    <tabColor theme="4" tint="0.59999389629810485"/>
  </sheetPr>
  <dimension ref="B1:BB81"/>
  <sheetViews>
    <sheetView zoomScale="130" zoomScaleNormal="130" workbookViewId="0">
      <selection activeCell="F79" sqref="F79"/>
    </sheetView>
  </sheetViews>
  <sheetFormatPr baseColWidth="10" defaultColWidth="11.42578125" defaultRowHeight="15.75" outlineLevelRow="1" outlineLevelCol="1"/>
  <cols>
    <col min="1" max="1" width="3.5703125" style="5" customWidth="1"/>
    <col min="2" max="2" width="39.28515625" style="5" customWidth="1"/>
    <col min="3" max="3" width="11.42578125" style="5" customWidth="1"/>
    <col min="4" max="4" width="10.140625" style="5" customWidth="1"/>
    <col min="5" max="5" width="7.7109375" style="5" customWidth="1"/>
    <col min="6" max="6" width="9.7109375" style="5" customWidth="1"/>
    <col min="7" max="7" width="7.7109375" style="5" customWidth="1"/>
    <col min="8" max="8" width="9.7109375" style="5" customWidth="1"/>
    <col min="9" max="12" width="7.7109375" style="5" customWidth="1"/>
    <col min="13" max="13" width="9.5703125" style="5" customWidth="1"/>
    <col min="14" max="16" width="8.42578125" style="5" bestFit="1" customWidth="1"/>
    <col min="17" max="17" width="9.5703125" style="5" bestFit="1" customWidth="1"/>
    <col min="18" max="28" width="8.5703125" style="5" customWidth="1" outlineLevel="1"/>
    <col min="29" max="29" width="9.28515625" style="13" customWidth="1" outlineLevel="1"/>
    <col min="30" max="42" width="11.42578125" style="5" customWidth="1" outlineLevel="1"/>
    <col min="43" max="43" width="9.42578125" style="5" customWidth="1" outlineLevel="1"/>
    <col min="44" max="55" width="11.42578125" style="5" customWidth="1"/>
    <col min="56" max="16384" width="11.42578125" style="5"/>
  </cols>
  <sheetData>
    <row r="1" spans="2:42" ht="34.5" customHeight="1" thickBot="1">
      <c r="E1" s="208" t="s">
        <v>231</v>
      </c>
      <c r="F1" s="167">
        <f>+Q58</f>
        <v>0</v>
      </c>
      <c r="G1" s="168" t="s">
        <v>232</v>
      </c>
      <c r="H1" s="167">
        <f ca="1">+Resultados!$C$21</f>
        <v>0</v>
      </c>
      <c r="I1" s="208" t="s">
        <v>233</v>
      </c>
      <c r="J1" s="209" t="str">
        <f>+'Resultado x Actividad'!$S$16</f>
        <v/>
      </c>
      <c r="K1" s="168" t="s">
        <v>234</v>
      </c>
      <c r="L1" s="966">
        <f ca="1">IF(ISERROR(+Resultados!$C$27),0,(+Resultados!$C$27))</f>
        <v>0</v>
      </c>
      <c r="M1" s="170" t="s">
        <v>235</v>
      </c>
      <c r="N1" s="167">
        <f ca="1">MIN('Tesorería mensual'!$C$47:$N$47)</f>
        <v>0</v>
      </c>
      <c r="Q1" s="96" t="s">
        <v>111</v>
      </c>
    </row>
    <row r="2" spans="2:42" ht="19.5" thickBot="1">
      <c r="B2" s="97" t="s">
        <v>338</v>
      </c>
      <c r="D2" s="259" t="s">
        <v>1108</v>
      </c>
      <c r="F2" s="312">
        <v>0.02</v>
      </c>
      <c r="G2" s="312">
        <f>F2</f>
        <v>0.02</v>
      </c>
      <c r="H2" s="312">
        <f t="shared" ref="H2:P2" si="0">G2</f>
        <v>0.02</v>
      </c>
      <c r="I2" s="312">
        <f t="shared" si="0"/>
        <v>0.02</v>
      </c>
      <c r="J2" s="312">
        <f t="shared" si="0"/>
        <v>0.02</v>
      </c>
      <c r="K2" s="312">
        <f t="shared" si="0"/>
        <v>0.02</v>
      </c>
      <c r="L2" s="312">
        <f t="shared" si="0"/>
        <v>0.02</v>
      </c>
      <c r="M2" s="312">
        <f t="shared" si="0"/>
        <v>0.02</v>
      </c>
      <c r="N2" s="312">
        <f t="shared" si="0"/>
        <v>0.02</v>
      </c>
      <c r="O2" s="312">
        <f t="shared" si="0"/>
        <v>0.02</v>
      </c>
      <c r="P2" s="312">
        <f t="shared" si="0"/>
        <v>0.02</v>
      </c>
      <c r="Q2" s="259"/>
      <c r="R2" s="312">
        <f>+P2</f>
        <v>0.02</v>
      </c>
      <c r="S2" s="312">
        <f>+R2</f>
        <v>0.02</v>
      </c>
      <c r="T2" s="312">
        <f t="shared" ref="T2:AC2" si="1">+S2</f>
        <v>0.02</v>
      </c>
      <c r="U2" s="312">
        <f t="shared" si="1"/>
        <v>0.02</v>
      </c>
      <c r="V2" s="312">
        <f t="shared" si="1"/>
        <v>0.02</v>
      </c>
      <c r="W2" s="312">
        <f t="shared" si="1"/>
        <v>0.02</v>
      </c>
      <c r="X2" s="312">
        <f t="shared" si="1"/>
        <v>0.02</v>
      </c>
      <c r="Y2" s="312">
        <f t="shared" si="1"/>
        <v>0.02</v>
      </c>
      <c r="Z2" s="312">
        <f t="shared" si="1"/>
        <v>0.02</v>
      </c>
      <c r="AA2" s="312">
        <f t="shared" si="1"/>
        <v>0.02</v>
      </c>
      <c r="AB2" s="312">
        <f t="shared" si="1"/>
        <v>0.02</v>
      </c>
      <c r="AC2" s="312">
        <f t="shared" si="1"/>
        <v>0.02</v>
      </c>
      <c r="AD2" s="259" t="s">
        <v>1107</v>
      </c>
      <c r="AE2" s="312">
        <f>AC2</f>
        <v>0.02</v>
      </c>
      <c r="AF2" s="312">
        <f>+AE2</f>
        <v>0.02</v>
      </c>
      <c r="AG2" s="312">
        <f t="shared" ref="AG2:AP2" si="2">+AF2</f>
        <v>0.02</v>
      </c>
      <c r="AH2" s="312">
        <f t="shared" si="2"/>
        <v>0.02</v>
      </c>
      <c r="AI2" s="312">
        <f t="shared" si="2"/>
        <v>0.02</v>
      </c>
      <c r="AJ2" s="312">
        <f t="shared" si="2"/>
        <v>0.02</v>
      </c>
      <c r="AK2" s="312">
        <f t="shared" si="2"/>
        <v>0.02</v>
      </c>
      <c r="AL2" s="312">
        <f t="shared" si="2"/>
        <v>0.02</v>
      </c>
      <c r="AM2" s="312">
        <f t="shared" si="2"/>
        <v>0.02</v>
      </c>
      <c r="AN2" s="312">
        <f t="shared" si="2"/>
        <v>0.02</v>
      </c>
      <c r="AO2" s="312">
        <f t="shared" si="2"/>
        <v>0.02</v>
      </c>
      <c r="AP2" s="312">
        <f t="shared" si="2"/>
        <v>0.02</v>
      </c>
    </row>
    <row r="3" spans="2:42" ht="21.75" thickBot="1">
      <c r="B3" s="1123" t="s">
        <v>608</v>
      </c>
      <c r="C3" s="1123"/>
      <c r="E3" s="1091" t="s">
        <v>389</v>
      </c>
      <c r="F3" s="1092"/>
      <c r="G3" s="1092"/>
      <c r="H3" s="1092"/>
      <c r="I3" s="1092"/>
      <c r="J3" s="1092"/>
      <c r="K3" s="1092"/>
      <c r="L3" s="1092"/>
      <c r="M3" s="1092"/>
      <c r="N3" s="1092"/>
      <c r="O3" s="1092"/>
      <c r="P3" s="1093"/>
      <c r="Q3" s="256" t="s">
        <v>112</v>
      </c>
      <c r="R3" s="1091" t="s">
        <v>390</v>
      </c>
      <c r="S3" s="1092"/>
      <c r="T3" s="1092"/>
      <c r="U3" s="1092"/>
      <c r="V3" s="1092"/>
      <c r="W3" s="1092"/>
      <c r="X3" s="1092"/>
      <c r="Y3" s="1092"/>
      <c r="Z3" s="1092"/>
      <c r="AA3" s="1092"/>
      <c r="AB3" s="1092"/>
      <c r="AC3" s="1093"/>
      <c r="AD3" s="256" t="s">
        <v>113</v>
      </c>
      <c r="AE3" s="1091" t="s">
        <v>391</v>
      </c>
      <c r="AF3" s="1092"/>
      <c r="AG3" s="1092"/>
      <c r="AH3" s="1092"/>
      <c r="AI3" s="1092"/>
      <c r="AJ3" s="1092"/>
      <c r="AK3" s="1092"/>
      <c r="AL3" s="1092"/>
      <c r="AM3" s="1092"/>
      <c r="AN3" s="1092"/>
      <c r="AO3" s="1092"/>
      <c r="AP3" s="1093"/>
    </row>
    <row r="4" spans="2:42" ht="75">
      <c r="B4" s="9" t="s">
        <v>319</v>
      </c>
      <c r="C4" s="10" t="s">
        <v>72</v>
      </c>
      <c r="E4" s="346">
        <f>+E42</f>
        <v>46113</v>
      </c>
      <c r="F4" s="346">
        <f>+F42</f>
        <v>46143</v>
      </c>
      <c r="G4" s="346">
        <f>+G42</f>
        <v>46174</v>
      </c>
      <c r="H4" s="346">
        <f t="shared" ref="H4:AP4" si="3">+H42</f>
        <v>46204</v>
      </c>
      <c r="I4" s="346">
        <f t="shared" si="3"/>
        <v>46235</v>
      </c>
      <c r="J4" s="346">
        <f t="shared" si="3"/>
        <v>46266</v>
      </c>
      <c r="K4" s="346">
        <f t="shared" si="3"/>
        <v>46296</v>
      </c>
      <c r="L4" s="346">
        <f t="shared" si="3"/>
        <v>46327</v>
      </c>
      <c r="M4" s="346">
        <f t="shared" si="3"/>
        <v>46357</v>
      </c>
      <c r="N4" s="346">
        <f t="shared" si="3"/>
        <v>46388</v>
      </c>
      <c r="O4" s="346">
        <f t="shared" si="3"/>
        <v>46419</v>
      </c>
      <c r="P4" s="346">
        <f t="shared" si="3"/>
        <v>46447</v>
      </c>
      <c r="Q4" s="257" t="s">
        <v>72</v>
      </c>
      <c r="R4" s="346">
        <f t="shared" si="3"/>
        <v>46478</v>
      </c>
      <c r="S4" s="346">
        <f t="shared" si="3"/>
        <v>46508</v>
      </c>
      <c r="T4" s="346">
        <f t="shared" si="3"/>
        <v>46539</v>
      </c>
      <c r="U4" s="346">
        <f t="shared" si="3"/>
        <v>46569</v>
      </c>
      <c r="V4" s="346">
        <f t="shared" si="3"/>
        <v>46600</v>
      </c>
      <c r="W4" s="346">
        <f t="shared" si="3"/>
        <v>46631</v>
      </c>
      <c r="X4" s="346">
        <f t="shared" si="3"/>
        <v>46661</v>
      </c>
      <c r="Y4" s="346">
        <f t="shared" si="3"/>
        <v>46692</v>
      </c>
      <c r="Z4" s="346">
        <f t="shared" si="3"/>
        <v>46722</v>
      </c>
      <c r="AA4" s="346">
        <f t="shared" si="3"/>
        <v>46753</v>
      </c>
      <c r="AB4" s="346">
        <f t="shared" si="3"/>
        <v>46784</v>
      </c>
      <c r="AC4" s="346">
        <f t="shared" si="3"/>
        <v>46813</v>
      </c>
      <c r="AD4" s="257" t="s">
        <v>72</v>
      </c>
      <c r="AE4" s="346">
        <f t="shared" si="3"/>
        <v>46844</v>
      </c>
      <c r="AF4" s="346">
        <f t="shared" si="3"/>
        <v>46874</v>
      </c>
      <c r="AG4" s="346">
        <f t="shared" si="3"/>
        <v>46905</v>
      </c>
      <c r="AH4" s="346">
        <f t="shared" si="3"/>
        <v>46935</v>
      </c>
      <c r="AI4" s="346">
        <f t="shared" si="3"/>
        <v>46966</v>
      </c>
      <c r="AJ4" s="346">
        <f t="shared" si="3"/>
        <v>46997</v>
      </c>
      <c r="AK4" s="346">
        <f t="shared" si="3"/>
        <v>47027</v>
      </c>
      <c r="AL4" s="346">
        <f t="shared" si="3"/>
        <v>47058</v>
      </c>
      <c r="AM4" s="346">
        <f t="shared" si="3"/>
        <v>47088</v>
      </c>
      <c r="AN4" s="346">
        <f t="shared" si="3"/>
        <v>47119</v>
      </c>
      <c r="AO4" s="346">
        <f t="shared" si="3"/>
        <v>47150</v>
      </c>
      <c r="AP4" s="346">
        <f t="shared" si="3"/>
        <v>47178</v>
      </c>
    </row>
    <row r="5" spans="2:42">
      <c r="B5" s="7">
        <f t="shared" ref="B5:B19" si="4">+B43</f>
        <v>0</v>
      </c>
      <c r="C5" s="210">
        <f>+Catálogo!C6</f>
        <v>0</v>
      </c>
      <c r="E5" s="760"/>
      <c r="F5" s="760">
        <f>+E5*(1+F$2)</f>
        <v>0</v>
      </c>
      <c r="G5" s="760">
        <f t="shared" ref="G5:P5" si="5">+F5*(1+G$2)</f>
        <v>0</v>
      </c>
      <c r="H5" s="760">
        <f t="shared" si="5"/>
        <v>0</v>
      </c>
      <c r="I5" s="760">
        <f t="shared" si="5"/>
        <v>0</v>
      </c>
      <c r="J5" s="760">
        <f t="shared" si="5"/>
        <v>0</v>
      </c>
      <c r="K5" s="760">
        <f t="shared" si="5"/>
        <v>0</v>
      </c>
      <c r="L5" s="760">
        <f t="shared" si="5"/>
        <v>0</v>
      </c>
      <c r="M5" s="760">
        <f t="shared" si="5"/>
        <v>0</v>
      </c>
      <c r="N5" s="760">
        <f t="shared" si="5"/>
        <v>0</v>
      </c>
      <c r="O5" s="760">
        <f t="shared" si="5"/>
        <v>0</v>
      </c>
      <c r="P5" s="760">
        <f t="shared" si="5"/>
        <v>0</v>
      </c>
      <c r="Q5" s="763">
        <f>+Catálogo!C25</f>
        <v>0</v>
      </c>
      <c r="R5" s="760">
        <f>+P5*(1+R$2)</f>
        <v>0</v>
      </c>
      <c r="S5" s="760">
        <f>+R5*(1+S$2)</f>
        <v>0</v>
      </c>
      <c r="T5" s="760">
        <f t="shared" ref="T5:AC5" si="6">+S5*(1+T$2)</f>
        <v>0</v>
      </c>
      <c r="U5" s="760">
        <f t="shared" si="6"/>
        <v>0</v>
      </c>
      <c r="V5" s="760">
        <f t="shared" si="6"/>
        <v>0</v>
      </c>
      <c r="W5" s="760">
        <f t="shared" si="6"/>
        <v>0</v>
      </c>
      <c r="X5" s="760">
        <f t="shared" si="6"/>
        <v>0</v>
      </c>
      <c r="Y5" s="760">
        <f t="shared" si="6"/>
        <v>0</v>
      </c>
      <c r="Z5" s="760">
        <f t="shared" si="6"/>
        <v>0</v>
      </c>
      <c r="AA5" s="760">
        <f t="shared" si="6"/>
        <v>0</v>
      </c>
      <c r="AB5" s="760">
        <f t="shared" si="6"/>
        <v>0</v>
      </c>
      <c r="AC5" s="760">
        <f t="shared" si="6"/>
        <v>0</v>
      </c>
      <c r="AD5" s="763">
        <f>+Catálogo!C43</f>
        <v>0</v>
      </c>
      <c r="AE5" s="8">
        <f>+AC5*(1+AE$2)</f>
        <v>0</v>
      </c>
      <c r="AF5" s="8">
        <f>+AE5*(1+AF$2)</f>
        <v>0</v>
      </c>
      <c r="AG5" s="8">
        <f t="shared" ref="AG5:AP5" si="7">+AF5*(1+AG$2)</f>
        <v>0</v>
      </c>
      <c r="AH5" s="8">
        <f t="shared" si="7"/>
        <v>0</v>
      </c>
      <c r="AI5" s="8">
        <f t="shared" si="7"/>
        <v>0</v>
      </c>
      <c r="AJ5" s="8">
        <f t="shared" si="7"/>
        <v>0</v>
      </c>
      <c r="AK5" s="8">
        <f t="shared" si="7"/>
        <v>0</v>
      </c>
      <c r="AL5" s="8">
        <f t="shared" si="7"/>
        <v>0</v>
      </c>
      <c r="AM5" s="8">
        <f t="shared" si="7"/>
        <v>0</v>
      </c>
      <c r="AN5" s="8">
        <f t="shared" si="7"/>
        <v>0</v>
      </c>
      <c r="AO5" s="8">
        <f t="shared" si="7"/>
        <v>0</v>
      </c>
      <c r="AP5" s="8">
        <f t="shared" si="7"/>
        <v>0</v>
      </c>
    </row>
    <row r="6" spans="2:42">
      <c r="B6" s="7">
        <f t="shared" si="4"/>
        <v>0</v>
      </c>
      <c r="C6" s="210">
        <f>+Catálogo!C7</f>
        <v>0</v>
      </c>
      <c r="E6" s="760"/>
      <c r="F6" s="760">
        <f t="shared" ref="F6:P19" si="8">+E6*(1+F$2)</f>
        <v>0</v>
      </c>
      <c r="G6" s="760">
        <f t="shared" si="8"/>
        <v>0</v>
      </c>
      <c r="H6" s="760">
        <f t="shared" si="8"/>
        <v>0</v>
      </c>
      <c r="I6" s="760">
        <f t="shared" si="8"/>
        <v>0</v>
      </c>
      <c r="J6" s="760">
        <f t="shared" si="8"/>
        <v>0</v>
      </c>
      <c r="K6" s="760">
        <f t="shared" si="8"/>
        <v>0</v>
      </c>
      <c r="L6" s="760">
        <f t="shared" si="8"/>
        <v>0</v>
      </c>
      <c r="M6" s="760">
        <f t="shared" si="8"/>
        <v>0</v>
      </c>
      <c r="N6" s="760">
        <f t="shared" si="8"/>
        <v>0</v>
      </c>
      <c r="O6" s="760">
        <f t="shared" si="8"/>
        <v>0</v>
      </c>
      <c r="P6" s="760">
        <f t="shared" si="8"/>
        <v>0</v>
      </c>
      <c r="Q6" s="763">
        <f>+Catálogo!C26</f>
        <v>0</v>
      </c>
      <c r="R6" s="760">
        <f t="shared" ref="R6:R19" si="9">+P6*(1+R$2)</f>
        <v>0</v>
      </c>
      <c r="S6" s="760">
        <f t="shared" ref="S6:AC19" si="10">+R6*(1+S$2)</f>
        <v>0</v>
      </c>
      <c r="T6" s="760">
        <f t="shared" si="10"/>
        <v>0</v>
      </c>
      <c r="U6" s="760">
        <f t="shared" si="10"/>
        <v>0</v>
      </c>
      <c r="V6" s="760">
        <f t="shared" si="10"/>
        <v>0</v>
      </c>
      <c r="W6" s="760">
        <f t="shared" si="10"/>
        <v>0</v>
      </c>
      <c r="X6" s="760">
        <f t="shared" si="10"/>
        <v>0</v>
      </c>
      <c r="Y6" s="760">
        <f t="shared" si="10"/>
        <v>0</v>
      </c>
      <c r="Z6" s="760">
        <f t="shared" si="10"/>
        <v>0</v>
      </c>
      <c r="AA6" s="760">
        <f t="shared" si="10"/>
        <v>0</v>
      </c>
      <c r="AB6" s="760">
        <f t="shared" si="10"/>
        <v>0</v>
      </c>
      <c r="AC6" s="760">
        <f t="shared" si="10"/>
        <v>0</v>
      </c>
      <c r="AD6" s="763">
        <f>+Catálogo!C44</f>
        <v>0</v>
      </c>
      <c r="AE6" s="8">
        <f t="shared" ref="AE6:AE19" si="11">+AC6*(1+AE$2)</f>
        <v>0</v>
      </c>
      <c r="AF6" s="8">
        <f t="shared" ref="AF6:AP19" si="12">+AE6*(1+AF$2)</f>
        <v>0</v>
      </c>
      <c r="AG6" s="8">
        <f t="shared" si="12"/>
        <v>0</v>
      </c>
      <c r="AH6" s="8">
        <f t="shared" si="12"/>
        <v>0</v>
      </c>
      <c r="AI6" s="8">
        <f t="shared" si="12"/>
        <v>0</v>
      </c>
      <c r="AJ6" s="8">
        <f t="shared" si="12"/>
        <v>0</v>
      </c>
      <c r="AK6" s="8">
        <f t="shared" si="12"/>
        <v>0</v>
      </c>
      <c r="AL6" s="8">
        <f t="shared" si="12"/>
        <v>0</v>
      </c>
      <c r="AM6" s="8">
        <f t="shared" si="12"/>
        <v>0</v>
      </c>
      <c r="AN6" s="8">
        <f t="shared" si="12"/>
        <v>0</v>
      </c>
      <c r="AO6" s="8">
        <f t="shared" si="12"/>
        <v>0</v>
      </c>
      <c r="AP6" s="8">
        <f t="shared" si="12"/>
        <v>0</v>
      </c>
    </row>
    <row r="7" spans="2:42">
      <c r="B7" s="7">
        <f t="shared" si="4"/>
        <v>0</v>
      </c>
      <c r="C7" s="210">
        <f>+Catálogo!C8</f>
        <v>0</v>
      </c>
      <c r="E7" s="760"/>
      <c r="F7" s="760">
        <f t="shared" si="8"/>
        <v>0</v>
      </c>
      <c r="G7" s="760">
        <f t="shared" si="8"/>
        <v>0</v>
      </c>
      <c r="H7" s="760">
        <f t="shared" si="8"/>
        <v>0</v>
      </c>
      <c r="I7" s="760">
        <f t="shared" si="8"/>
        <v>0</v>
      </c>
      <c r="J7" s="760">
        <f t="shared" si="8"/>
        <v>0</v>
      </c>
      <c r="K7" s="760">
        <f t="shared" si="8"/>
        <v>0</v>
      </c>
      <c r="L7" s="760">
        <f t="shared" si="8"/>
        <v>0</v>
      </c>
      <c r="M7" s="760">
        <f t="shared" si="8"/>
        <v>0</v>
      </c>
      <c r="N7" s="760">
        <f t="shared" si="8"/>
        <v>0</v>
      </c>
      <c r="O7" s="760">
        <f t="shared" si="8"/>
        <v>0</v>
      </c>
      <c r="P7" s="760">
        <f t="shared" si="8"/>
        <v>0</v>
      </c>
      <c r="Q7" s="763">
        <f>+Catálogo!C27</f>
        <v>0</v>
      </c>
      <c r="R7" s="760">
        <f t="shared" si="9"/>
        <v>0</v>
      </c>
      <c r="S7" s="760">
        <f t="shared" si="10"/>
        <v>0</v>
      </c>
      <c r="T7" s="760">
        <f t="shared" si="10"/>
        <v>0</v>
      </c>
      <c r="U7" s="760">
        <f t="shared" si="10"/>
        <v>0</v>
      </c>
      <c r="V7" s="760">
        <f t="shared" si="10"/>
        <v>0</v>
      </c>
      <c r="W7" s="760">
        <f t="shared" si="10"/>
        <v>0</v>
      </c>
      <c r="X7" s="760">
        <f t="shared" si="10"/>
        <v>0</v>
      </c>
      <c r="Y7" s="760">
        <f t="shared" si="10"/>
        <v>0</v>
      </c>
      <c r="Z7" s="760">
        <f t="shared" si="10"/>
        <v>0</v>
      </c>
      <c r="AA7" s="760">
        <f t="shared" si="10"/>
        <v>0</v>
      </c>
      <c r="AB7" s="760">
        <f t="shared" si="10"/>
        <v>0</v>
      </c>
      <c r="AC7" s="760">
        <f t="shared" si="10"/>
        <v>0</v>
      </c>
      <c r="AD7" s="763">
        <f>+Catálogo!C45</f>
        <v>0</v>
      </c>
      <c r="AE7" s="8">
        <f t="shared" si="11"/>
        <v>0</v>
      </c>
      <c r="AF7" s="8">
        <f t="shared" si="12"/>
        <v>0</v>
      </c>
      <c r="AG7" s="8">
        <f t="shared" si="12"/>
        <v>0</v>
      </c>
      <c r="AH7" s="8">
        <f t="shared" si="12"/>
        <v>0</v>
      </c>
      <c r="AI7" s="8">
        <f t="shared" si="12"/>
        <v>0</v>
      </c>
      <c r="AJ7" s="8">
        <f t="shared" si="12"/>
        <v>0</v>
      </c>
      <c r="AK7" s="8">
        <f t="shared" si="12"/>
        <v>0</v>
      </c>
      <c r="AL7" s="8">
        <f t="shared" si="12"/>
        <v>0</v>
      </c>
      <c r="AM7" s="8">
        <f t="shared" si="12"/>
        <v>0</v>
      </c>
      <c r="AN7" s="8">
        <f t="shared" si="12"/>
        <v>0</v>
      </c>
      <c r="AO7" s="8">
        <f t="shared" si="12"/>
        <v>0</v>
      </c>
      <c r="AP7" s="8">
        <f t="shared" si="12"/>
        <v>0</v>
      </c>
    </row>
    <row r="8" spans="2:42">
      <c r="B8" s="7">
        <f t="shared" si="4"/>
        <v>0</v>
      </c>
      <c r="C8" s="210">
        <f>+Catálogo!C9</f>
        <v>0</v>
      </c>
      <c r="E8" s="760"/>
      <c r="F8" s="760">
        <f t="shared" si="8"/>
        <v>0</v>
      </c>
      <c r="G8" s="760">
        <f t="shared" si="8"/>
        <v>0</v>
      </c>
      <c r="H8" s="760">
        <f t="shared" si="8"/>
        <v>0</v>
      </c>
      <c r="I8" s="760">
        <f t="shared" si="8"/>
        <v>0</v>
      </c>
      <c r="J8" s="760">
        <f t="shared" si="8"/>
        <v>0</v>
      </c>
      <c r="K8" s="760">
        <f t="shared" si="8"/>
        <v>0</v>
      </c>
      <c r="L8" s="760">
        <f t="shared" si="8"/>
        <v>0</v>
      </c>
      <c r="M8" s="760">
        <f t="shared" si="8"/>
        <v>0</v>
      </c>
      <c r="N8" s="760">
        <f t="shared" si="8"/>
        <v>0</v>
      </c>
      <c r="O8" s="760">
        <f t="shared" si="8"/>
        <v>0</v>
      </c>
      <c r="P8" s="760">
        <f t="shared" si="8"/>
        <v>0</v>
      </c>
      <c r="Q8" s="763">
        <f>+Catálogo!C28</f>
        <v>0</v>
      </c>
      <c r="R8" s="760">
        <f t="shared" si="9"/>
        <v>0</v>
      </c>
      <c r="S8" s="760">
        <f t="shared" si="10"/>
        <v>0</v>
      </c>
      <c r="T8" s="760">
        <f t="shared" si="10"/>
        <v>0</v>
      </c>
      <c r="U8" s="760">
        <f t="shared" si="10"/>
        <v>0</v>
      </c>
      <c r="V8" s="760">
        <f t="shared" si="10"/>
        <v>0</v>
      </c>
      <c r="W8" s="760">
        <f t="shared" si="10"/>
        <v>0</v>
      </c>
      <c r="X8" s="760">
        <f t="shared" si="10"/>
        <v>0</v>
      </c>
      <c r="Y8" s="760">
        <f t="shared" si="10"/>
        <v>0</v>
      </c>
      <c r="Z8" s="760">
        <f t="shared" si="10"/>
        <v>0</v>
      </c>
      <c r="AA8" s="760">
        <f t="shared" si="10"/>
        <v>0</v>
      </c>
      <c r="AB8" s="760">
        <f t="shared" si="10"/>
        <v>0</v>
      </c>
      <c r="AC8" s="760">
        <f t="shared" si="10"/>
        <v>0</v>
      </c>
      <c r="AD8" s="763">
        <f>+Catálogo!C46</f>
        <v>0</v>
      </c>
      <c r="AE8" s="8">
        <f t="shared" si="11"/>
        <v>0</v>
      </c>
      <c r="AF8" s="8">
        <f t="shared" si="12"/>
        <v>0</v>
      </c>
      <c r="AG8" s="8">
        <f t="shared" si="12"/>
        <v>0</v>
      </c>
      <c r="AH8" s="8">
        <f t="shared" si="12"/>
        <v>0</v>
      </c>
      <c r="AI8" s="8">
        <f t="shared" si="12"/>
        <v>0</v>
      </c>
      <c r="AJ8" s="8">
        <f t="shared" si="12"/>
        <v>0</v>
      </c>
      <c r="AK8" s="8">
        <f t="shared" si="12"/>
        <v>0</v>
      </c>
      <c r="AL8" s="8">
        <f t="shared" si="12"/>
        <v>0</v>
      </c>
      <c r="AM8" s="8">
        <f t="shared" si="12"/>
        <v>0</v>
      </c>
      <c r="AN8" s="8">
        <f t="shared" si="12"/>
        <v>0</v>
      </c>
      <c r="AO8" s="8">
        <f t="shared" si="12"/>
        <v>0</v>
      </c>
      <c r="AP8" s="8">
        <f t="shared" si="12"/>
        <v>0</v>
      </c>
    </row>
    <row r="9" spans="2:42">
      <c r="B9" s="7">
        <f t="shared" si="4"/>
        <v>0</v>
      </c>
      <c r="C9" s="210">
        <f>+Catálogo!C10</f>
        <v>0</v>
      </c>
      <c r="E9" s="760"/>
      <c r="F9" s="760">
        <f t="shared" si="8"/>
        <v>0</v>
      </c>
      <c r="G9" s="760">
        <f t="shared" si="8"/>
        <v>0</v>
      </c>
      <c r="H9" s="760">
        <f t="shared" si="8"/>
        <v>0</v>
      </c>
      <c r="I9" s="760">
        <f t="shared" si="8"/>
        <v>0</v>
      </c>
      <c r="J9" s="760">
        <f t="shared" si="8"/>
        <v>0</v>
      </c>
      <c r="K9" s="760">
        <f t="shared" si="8"/>
        <v>0</v>
      </c>
      <c r="L9" s="760">
        <f t="shared" si="8"/>
        <v>0</v>
      </c>
      <c r="M9" s="760">
        <f t="shared" si="8"/>
        <v>0</v>
      </c>
      <c r="N9" s="760">
        <f t="shared" si="8"/>
        <v>0</v>
      </c>
      <c r="O9" s="760">
        <f t="shared" si="8"/>
        <v>0</v>
      </c>
      <c r="P9" s="760">
        <f t="shared" si="8"/>
        <v>0</v>
      </c>
      <c r="Q9" s="763">
        <f>+Catálogo!C29</f>
        <v>0</v>
      </c>
      <c r="R9" s="760">
        <f t="shared" si="9"/>
        <v>0</v>
      </c>
      <c r="S9" s="760">
        <f t="shared" si="10"/>
        <v>0</v>
      </c>
      <c r="T9" s="760">
        <f t="shared" si="10"/>
        <v>0</v>
      </c>
      <c r="U9" s="760">
        <f t="shared" si="10"/>
        <v>0</v>
      </c>
      <c r="V9" s="760">
        <f t="shared" si="10"/>
        <v>0</v>
      </c>
      <c r="W9" s="760">
        <f t="shared" si="10"/>
        <v>0</v>
      </c>
      <c r="X9" s="760">
        <f t="shared" si="10"/>
        <v>0</v>
      </c>
      <c r="Y9" s="760">
        <f t="shared" si="10"/>
        <v>0</v>
      </c>
      <c r="Z9" s="760">
        <f t="shared" si="10"/>
        <v>0</v>
      </c>
      <c r="AA9" s="760">
        <f t="shared" si="10"/>
        <v>0</v>
      </c>
      <c r="AB9" s="760">
        <f t="shared" si="10"/>
        <v>0</v>
      </c>
      <c r="AC9" s="760">
        <f t="shared" si="10"/>
        <v>0</v>
      </c>
      <c r="AD9" s="763">
        <f>+Catálogo!C47</f>
        <v>0</v>
      </c>
      <c r="AE9" s="8">
        <f t="shared" si="11"/>
        <v>0</v>
      </c>
      <c r="AF9" s="8">
        <f t="shared" si="12"/>
        <v>0</v>
      </c>
      <c r="AG9" s="8">
        <f t="shared" si="12"/>
        <v>0</v>
      </c>
      <c r="AH9" s="8">
        <f t="shared" si="12"/>
        <v>0</v>
      </c>
      <c r="AI9" s="8">
        <f t="shared" si="12"/>
        <v>0</v>
      </c>
      <c r="AJ9" s="8">
        <f t="shared" si="12"/>
        <v>0</v>
      </c>
      <c r="AK9" s="8">
        <f t="shared" si="12"/>
        <v>0</v>
      </c>
      <c r="AL9" s="8">
        <f t="shared" si="12"/>
        <v>0</v>
      </c>
      <c r="AM9" s="8">
        <f t="shared" si="12"/>
        <v>0</v>
      </c>
      <c r="AN9" s="8">
        <f t="shared" si="12"/>
        <v>0</v>
      </c>
      <c r="AO9" s="8">
        <f t="shared" si="12"/>
        <v>0</v>
      </c>
      <c r="AP9" s="8">
        <f t="shared" si="12"/>
        <v>0</v>
      </c>
    </row>
    <row r="10" spans="2:42" hidden="1" outlineLevel="1">
      <c r="B10" s="7">
        <f t="shared" si="4"/>
        <v>0</v>
      </c>
      <c r="C10" s="210">
        <f>+Catálogo!C11</f>
        <v>0</v>
      </c>
      <c r="E10" s="760"/>
      <c r="F10" s="760">
        <f t="shared" si="8"/>
        <v>0</v>
      </c>
      <c r="G10" s="760">
        <f t="shared" si="8"/>
        <v>0</v>
      </c>
      <c r="H10" s="760">
        <f t="shared" si="8"/>
        <v>0</v>
      </c>
      <c r="I10" s="760">
        <f t="shared" si="8"/>
        <v>0</v>
      </c>
      <c r="J10" s="760">
        <f t="shared" si="8"/>
        <v>0</v>
      </c>
      <c r="K10" s="760">
        <f t="shared" si="8"/>
        <v>0</v>
      </c>
      <c r="L10" s="760">
        <f t="shared" si="8"/>
        <v>0</v>
      </c>
      <c r="M10" s="760">
        <f t="shared" si="8"/>
        <v>0</v>
      </c>
      <c r="N10" s="760">
        <f t="shared" si="8"/>
        <v>0</v>
      </c>
      <c r="O10" s="760">
        <f t="shared" si="8"/>
        <v>0</v>
      </c>
      <c r="P10" s="760">
        <f t="shared" si="8"/>
        <v>0</v>
      </c>
      <c r="Q10" s="763">
        <f>+Catálogo!C30</f>
        <v>0</v>
      </c>
      <c r="R10" s="760">
        <f t="shared" si="9"/>
        <v>0</v>
      </c>
      <c r="S10" s="760">
        <f t="shared" si="10"/>
        <v>0</v>
      </c>
      <c r="T10" s="760">
        <f t="shared" si="10"/>
        <v>0</v>
      </c>
      <c r="U10" s="760">
        <f t="shared" si="10"/>
        <v>0</v>
      </c>
      <c r="V10" s="760">
        <f t="shared" si="10"/>
        <v>0</v>
      </c>
      <c r="W10" s="760">
        <f t="shared" si="10"/>
        <v>0</v>
      </c>
      <c r="X10" s="760">
        <f t="shared" si="10"/>
        <v>0</v>
      </c>
      <c r="Y10" s="760">
        <f t="shared" si="10"/>
        <v>0</v>
      </c>
      <c r="Z10" s="760">
        <f t="shared" si="10"/>
        <v>0</v>
      </c>
      <c r="AA10" s="760">
        <f t="shared" si="10"/>
        <v>0</v>
      </c>
      <c r="AB10" s="760">
        <f t="shared" si="10"/>
        <v>0</v>
      </c>
      <c r="AC10" s="760">
        <f t="shared" si="10"/>
        <v>0</v>
      </c>
      <c r="AD10" s="763">
        <f>+Catálogo!C48</f>
        <v>0</v>
      </c>
      <c r="AE10" s="8">
        <f t="shared" si="11"/>
        <v>0</v>
      </c>
      <c r="AF10" s="8">
        <f t="shared" si="12"/>
        <v>0</v>
      </c>
      <c r="AG10" s="8">
        <f t="shared" si="12"/>
        <v>0</v>
      </c>
      <c r="AH10" s="8">
        <f t="shared" si="12"/>
        <v>0</v>
      </c>
      <c r="AI10" s="8">
        <f t="shared" si="12"/>
        <v>0</v>
      </c>
      <c r="AJ10" s="8">
        <f t="shared" si="12"/>
        <v>0</v>
      </c>
      <c r="AK10" s="8">
        <f t="shared" si="12"/>
        <v>0</v>
      </c>
      <c r="AL10" s="8">
        <f t="shared" si="12"/>
        <v>0</v>
      </c>
      <c r="AM10" s="8">
        <f t="shared" si="12"/>
        <v>0</v>
      </c>
      <c r="AN10" s="8">
        <f t="shared" si="12"/>
        <v>0</v>
      </c>
      <c r="AO10" s="8">
        <f t="shared" si="12"/>
        <v>0</v>
      </c>
      <c r="AP10" s="8">
        <f t="shared" si="12"/>
        <v>0</v>
      </c>
    </row>
    <row r="11" spans="2:42" hidden="1" outlineLevel="1">
      <c r="B11" s="7">
        <f t="shared" si="4"/>
        <v>0</v>
      </c>
      <c r="C11" s="210">
        <f>+Catálogo!C12</f>
        <v>0</v>
      </c>
      <c r="E11" s="760"/>
      <c r="F11" s="760">
        <f t="shared" si="8"/>
        <v>0</v>
      </c>
      <c r="G11" s="760">
        <f t="shared" si="8"/>
        <v>0</v>
      </c>
      <c r="H11" s="760">
        <f t="shared" si="8"/>
        <v>0</v>
      </c>
      <c r="I11" s="760">
        <f t="shared" si="8"/>
        <v>0</v>
      </c>
      <c r="J11" s="760">
        <f t="shared" si="8"/>
        <v>0</v>
      </c>
      <c r="K11" s="760">
        <f t="shared" si="8"/>
        <v>0</v>
      </c>
      <c r="L11" s="760">
        <f t="shared" si="8"/>
        <v>0</v>
      </c>
      <c r="M11" s="760">
        <f t="shared" si="8"/>
        <v>0</v>
      </c>
      <c r="N11" s="760">
        <f t="shared" si="8"/>
        <v>0</v>
      </c>
      <c r="O11" s="760">
        <f t="shared" si="8"/>
        <v>0</v>
      </c>
      <c r="P11" s="760">
        <f t="shared" si="8"/>
        <v>0</v>
      </c>
      <c r="Q11" s="763">
        <f>+Catálogo!C31</f>
        <v>0</v>
      </c>
      <c r="R11" s="760">
        <f t="shared" si="9"/>
        <v>0</v>
      </c>
      <c r="S11" s="760">
        <f t="shared" si="10"/>
        <v>0</v>
      </c>
      <c r="T11" s="760">
        <f t="shared" si="10"/>
        <v>0</v>
      </c>
      <c r="U11" s="760">
        <f t="shared" si="10"/>
        <v>0</v>
      </c>
      <c r="V11" s="760">
        <f t="shared" si="10"/>
        <v>0</v>
      </c>
      <c r="W11" s="760">
        <f t="shared" si="10"/>
        <v>0</v>
      </c>
      <c r="X11" s="760">
        <f t="shared" si="10"/>
        <v>0</v>
      </c>
      <c r="Y11" s="760">
        <f t="shared" si="10"/>
        <v>0</v>
      </c>
      <c r="Z11" s="760">
        <f t="shared" si="10"/>
        <v>0</v>
      </c>
      <c r="AA11" s="760">
        <f t="shared" si="10"/>
        <v>0</v>
      </c>
      <c r="AB11" s="760">
        <f t="shared" si="10"/>
        <v>0</v>
      </c>
      <c r="AC11" s="760">
        <f t="shared" si="10"/>
        <v>0</v>
      </c>
      <c r="AD11" s="763">
        <f>+Catálogo!C49</f>
        <v>0</v>
      </c>
      <c r="AE11" s="8">
        <f t="shared" si="11"/>
        <v>0</v>
      </c>
      <c r="AF11" s="8">
        <f t="shared" si="12"/>
        <v>0</v>
      </c>
      <c r="AG11" s="8">
        <f t="shared" si="12"/>
        <v>0</v>
      </c>
      <c r="AH11" s="8">
        <f t="shared" si="12"/>
        <v>0</v>
      </c>
      <c r="AI11" s="8">
        <f t="shared" si="12"/>
        <v>0</v>
      </c>
      <c r="AJ11" s="8">
        <f t="shared" si="12"/>
        <v>0</v>
      </c>
      <c r="AK11" s="8">
        <f t="shared" si="12"/>
        <v>0</v>
      </c>
      <c r="AL11" s="8">
        <f t="shared" si="12"/>
        <v>0</v>
      </c>
      <c r="AM11" s="8">
        <f t="shared" si="12"/>
        <v>0</v>
      </c>
      <c r="AN11" s="8">
        <f t="shared" si="12"/>
        <v>0</v>
      </c>
      <c r="AO11" s="8">
        <f t="shared" si="12"/>
        <v>0</v>
      </c>
      <c r="AP11" s="8">
        <f t="shared" si="12"/>
        <v>0</v>
      </c>
    </row>
    <row r="12" spans="2:42" hidden="1" outlineLevel="1">
      <c r="B12" s="7">
        <f t="shared" si="4"/>
        <v>0</v>
      </c>
      <c r="C12" s="210">
        <f>+Catálogo!C13</f>
        <v>0</v>
      </c>
      <c r="E12" s="760"/>
      <c r="F12" s="760">
        <f t="shared" si="8"/>
        <v>0</v>
      </c>
      <c r="G12" s="760">
        <f t="shared" si="8"/>
        <v>0</v>
      </c>
      <c r="H12" s="760">
        <f t="shared" si="8"/>
        <v>0</v>
      </c>
      <c r="I12" s="760">
        <f t="shared" si="8"/>
        <v>0</v>
      </c>
      <c r="J12" s="760">
        <f t="shared" si="8"/>
        <v>0</v>
      </c>
      <c r="K12" s="760">
        <f t="shared" si="8"/>
        <v>0</v>
      </c>
      <c r="L12" s="760">
        <f t="shared" si="8"/>
        <v>0</v>
      </c>
      <c r="M12" s="760">
        <f t="shared" si="8"/>
        <v>0</v>
      </c>
      <c r="N12" s="760">
        <f t="shared" si="8"/>
        <v>0</v>
      </c>
      <c r="O12" s="760">
        <f t="shared" si="8"/>
        <v>0</v>
      </c>
      <c r="P12" s="760">
        <f t="shared" si="8"/>
        <v>0</v>
      </c>
      <c r="Q12" s="763">
        <f>+Catálogo!C32</f>
        <v>0</v>
      </c>
      <c r="R12" s="760">
        <f t="shared" si="9"/>
        <v>0</v>
      </c>
      <c r="S12" s="760">
        <f t="shared" si="10"/>
        <v>0</v>
      </c>
      <c r="T12" s="760">
        <f t="shared" si="10"/>
        <v>0</v>
      </c>
      <c r="U12" s="760">
        <f t="shared" si="10"/>
        <v>0</v>
      </c>
      <c r="V12" s="760">
        <f t="shared" si="10"/>
        <v>0</v>
      </c>
      <c r="W12" s="760">
        <f t="shared" si="10"/>
        <v>0</v>
      </c>
      <c r="X12" s="760">
        <f t="shared" si="10"/>
        <v>0</v>
      </c>
      <c r="Y12" s="760">
        <f t="shared" si="10"/>
        <v>0</v>
      </c>
      <c r="Z12" s="760">
        <f t="shared" si="10"/>
        <v>0</v>
      </c>
      <c r="AA12" s="760">
        <f t="shared" si="10"/>
        <v>0</v>
      </c>
      <c r="AB12" s="760">
        <f t="shared" si="10"/>
        <v>0</v>
      </c>
      <c r="AC12" s="760">
        <f t="shared" si="10"/>
        <v>0</v>
      </c>
      <c r="AD12" s="763">
        <f>+Catálogo!C50</f>
        <v>0</v>
      </c>
      <c r="AE12" s="8">
        <f t="shared" si="11"/>
        <v>0</v>
      </c>
      <c r="AF12" s="8">
        <f t="shared" si="12"/>
        <v>0</v>
      </c>
      <c r="AG12" s="8">
        <f t="shared" si="12"/>
        <v>0</v>
      </c>
      <c r="AH12" s="8">
        <f t="shared" si="12"/>
        <v>0</v>
      </c>
      <c r="AI12" s="8">
        <f t="shared" si="12"/>
        <v>0</v>
      </c>
      <c r="AJ12" s="8">
        <f t="shared" si="12"/>
        <v>0</v>
      </c>
      <c r="AK12" s="8">
        <f t="shared" si="12"/>
        <v>0</v>
      </c>
      <c r="AL12" s="8">
        <f t="shared" si="12"/>
        <v>0</v>
      </c>
      <c r="AM12" s="8">
        <f t="shared" si="12"/>
        <v>0</v>
      </c>
      <c r="AN12" s="8">
        <f t="shared" si="12"/>
        <v>0</v>
      </c>
      <c r="AO12" s="8">
        <f t="shared" si="12"/>
        <v>0</v>
      </c>
      <c r="AP12" s="8">
        <f t="shared" si="12"/>
        <v>0</v>
      </c>
    </row>
    <row r="13" spans="2:42" hidden="1" outlineLevel="1">
      <c r="B13" s="7">
        <f t="shared" si="4"/>
        <v>0</v>
      </c>
      <c r="C13" s="210">
        <f>+Catálogo!C14</f>
        <v>0</v>
      </c>
      <c r="E13" s="760"/>
      <c r="F13" s="760">
        <f t="shared" si="8"/>
        <v>0</v>
      </c>
      <c r="G13" s="760">
        <f t="shared" si="8"/>
        <v>0</v>
      </c>
      <c r="H13" s="760">
        <f t="shared" si="8"/>
        <v>0</v>
      </c>
      <c r="I13" s="760">
        <f t="shared" si="8"/>
        <v>0</v>
      </c>
      <c r="J13" s="760">
        <f t="shared" si="8"/>
        <v>0</v>
      </c>
      <c r="K13" s="760">
        <f t="shared" si="8"/>
        <v>0</v>
      </c>
      <c r="L13" s="760">
        <f t="shared" si="8"/>
        <v>0</v>
      </c>
      <c r="M13" s="760">
        <f t="shared" si="8"/>
        <v>0</v>
      </c>
      <c r="N13" s="760">
        <f t="shared" si="8"/>
        <v>0</v>
      </c>
      <c r="O13" s="760">
        <f t="shared" si="8"/>
        <v>0</v>
      </c>
      <c r="P13" s="760">
        <f t="shared" si="8"/>
        <v>0</v>
      </c>
      <c r="Q13" s="763">
        <f>+Catálogo!C33</f>
        <v>0</v>
      </c>
      <c r="R13" s="760">
        <f t="shared" si="9"/>
        <v>0</v>
      </c>
      <c r="S13" s="760">
        <f t="shared" si="10"/>
        <v>0</v>
      </c>
      <c r="T13" s="760">
        <f t="shared" si="10"/>
        <v>0</v>
      </c>
      <c r="U13" s="760">
        <f t="shared" si="10"/>
        <v>0</v>
      </c>
      <c r="V13" s="760">
        <f t="shared" si="10"/>
        <v>0</v>
      </c>
      <c r="W13" s="760">
        <f t="shared" si="10"/>
        <v>0</v>
      </c>
      <c r="X13" s="760">
        <f t="shared" si="10"/>
        <v>0</v>
      </c>
      <c r="Y13" s="760">
        <f t="shared" si="10"/>
        <v>0</v>
      </c>
      <c r="Z13" s="760">
        <f t="shared" si="10"/>
        <v>0</v>
      </c>
      <c r="AA13" s="760">
        <f t="shared" si="10"/>
        <v>0</v>
      </c>
      <c r="AB13" s="760">
        <f t="shared" si="10"/>
        <v>0</v>
      </c>
      <c r="AC13" s="760">
        <f t="shared" si="10"/>
        <v>0</v>
      </c>
      <c r="AD13" s="763">
        <f>+Catálogo!C51</f>
        <v>0</v>
      </c>
      <c r="AE13" s="8">
        <f t="shared" si="11"/>
        <v>0</v>
      </c>
      <c r="AF13" s="8">
        <f t="shared" si="12"/>
        <v>0</v>
      </c>
      <c r="AG13" s="8">
        <f t="shared" si="12"/>
        <v>0</v>
      </c>
      <c r="AH13" s="8">
        <f t="shared" si="12"/>
        <v>0</v>
      </c>
      <c r="AI13" s="8">
        <f t="shared" si="12"/>
        <v>0</v>
      </c>
      <c r="AJ13" s="8">
        <f t="shared" si="12"/>
        <v>0</v>
      </c>
      <c r="AK13" s="8">
        <f t="shared" si="12"/>
        <v>0</v>
      </c>
      <c r="AL13" s="8">
        <f t="shared" si="12"/>
        <v>0</v>
      </c>
      <c r="AM13" s="8">
        <f t="shared" si="12"/>
        <v>0</v>
      </c>
      <c r="AN13" s="8">
        <f t="shared" si="12"/>
        <v>0</v>
      </c>
      <c r="AO13" s="8">
        <f t="shared" si="12"/>
        <v>0</v>
      </c>
      <c r="AP13" s="8">
        <f t="shared" si="12"/>
        <v>0</v>
      </c>
    </row>
    <row r="14" spans="2:42" hidden="1" outlineLevel="1">
      <c r="B14" s="7">
        <f t="shared" si="4"/>
        <v>0</v>
      </c>
      <c r="C14" s="210">
        <f>+Catálogo!C15</f>
        <v>0</v>
      </c>
      <c r="E14" s="760"/>
      <c r="F14" s="760">
        <f t="shared" si="8"/>
        <v>0</v>
      </c>
      <c r="G14" s="760">
        <f t="shared" si="8"/>
        <v>0</v>
      </c>
      <c r="H14" s="760">
        <f t="shared" si="8"/>
        <v>0</v>
      </c>
      <c r="I14" s="760">
        <f t="shared" si="8"/>
        <v>0</v>
      </c>
      <c r="J14" s="760">
        <f t="shared" si="8"/>
        <v>0</v>
      </c>
      <c r="K14" s="760">
        <f t="shared" si="8"/>
        <v>0</v>
      </c>
      <c r="L14" s="760">
        <f t="shared" si="8"/>
        <v>0</v>
      </c>
      <c r="M14" s="760">
        <f t="shared" si="8"/>
        <v>0</v>
      </c>
      <c r="N14" s="760">
        <f t="shared" si="8"/>
        <v>0</v>
      </c>
      <c r="O14" s="760">
        <f t="shared" si="8"/>
        <v>0</v>
      </c>
      <c r="P14" s="760">
        <f t="shared" si="8"/>
        <v>0</v>
      </c>
      <c r="Q14" s="763">
        <f>+Catálogo!C34</f>
        <v>0</v>
      </c>
      <c r="R14" s="760">
        <f t="shared" si="9"/>
        <v>0</v>
      </c>
      <c r="S14" s="760">
        <f t="shared" si="10"/>
        <v>0</v>
      </c>
      <c r="T14" s="760">
        <f t="shared" si="10"/>
        <v>0</v>
      </c>
      <c r="U14" s="760">
        <f t="shared" si="10"/>
        <v>0</v>
      </c>
      <c r="V14" s="760">
        <f t="shared" si="10"/>
        <v>0</v>
      </c>
      <c r="W14" s="760">
        <f t="shared" si="10"/>
        <v>0</v>
      </c>
      <c r="X14" s="760">
        <f t="shared" si="10"/>
        <v>0</v>
      </c>
      <c r="Y14" s="760">
        <f t="shared" si="10"/>
        <v>0</v>
      </c>
      <c r="Z14" s="760">
        <f t="shared" si="10"/>
        <v>0</v>
      </c>
      <c r="AA14" s="760">
        <f t="shared" si="10"/>
        <v>0</v>
      </c>
      <c r="AB14" s="760">
        <f t="shared" si="10"/>
        <v>0</v>
      </c>
      <c r="AC14" s="760">
        <f t="shared" si="10"/>
        <v>0</v>
      </c>
      <c r="AD14" s="763">
        <f>+Catálogo!C52</f>
        <v>0</v>
      </c>
      <c r="AE14" s="8">
        <f t="shared" si="11"/>
        <v>0</v>
      </c>
      <c r="AF14" s="8">
        <f t="shared" si="12"/>
        <v>0</v>
      </c>
      <c r="AG14" s="8">
        <f t="shared" si="12"/>
        <v>0</v>
      </c>
      <c r="AH14" s="8">
        <f t="shared" si="12"/>
        <v>0</v>
      </c>
      <c r="AI14" s="8">
        <f t="shared" si="12"/>
        <v>0</v>
      </c>
      <c r="AJ14" s="8">
        <f t="shared" si="12"/>
        <v>0</v>
      </c>
      <c r="AK14" s="8">
        <f t="shared" si="12"/>
        <v>0</v>
      </c>
      <c r="AL14" s="8">
        <f t="shared" si="12"/>
        <v>0</v>
      </c>
      <c r="AM14" s="8">
        <f t="shared" si="12"/>
        <v>0</v>
      </c>
      <c r="AN14" s="8">
        <f t="shared" si="12"/>
        <v>0</v>
      </c>
      <c r="AO14" s="8">
        <f t="shared" si="12"/>
        <v>0</v>
      </c>
      <c r="AP14" s="8">
        <f t="shared" si="12"/>
        <v>0</v>
      </c>
    </row>
    <row r="15" spans="2:42" hidden="1" outlineLevel="1">
      <c r="B15" s="7">
        <f t="shared" si="4"/>
        <v>0</v>
      </c>
      <c r="C15" s="210">
        <f>+Catálogo!C16</f>
        <v>0</v>
      </c>
      <c r="E15" s="760"/>
      <c r="F15" s="760">
        <f t="shared" si="8"/>
        <v>0</v>
      </c>
      <c r="G15" s="760">
        <f t="shared" si="8"/>
        <v>0</v>
      </c>
      <c r="H15" s="760">
        <f t="shared" si="8"/>
        <v>0</v>
      </c>
      <c r="I15" s="760">
        <f t="shared" si="8"/>
        <v>0</v>
      </c>
      <c r="J15" s="760">
        <f t="shared" si="8"/>
        <v>0</v>
      </c>
      <c r="K15" s="760">
        <f t="shared" si="8"/>
        <v>0</v>
      </c>
      <c r="L15" s="760">
        <f t="shared" si="8"/>
        <v>0</v>
      </c>
      <c r="M15" s="760">
        <f t="shared" si="8"/>
        <v>0</v>
      </c>
      <c r="N15" s="760">
        <f t="shared" si="8"/>
        <v>0</v>
      </c>
      <c r="O15" s="760">
        <f t="shared" si="8"/>
        <v>0</v>
      </c>
      <c r="P15" s="760">
        <f t="shared" si="8"/>
        <v>0</v>
      </c>
      <c r="Q15" s="763">
        <f>+Catálogo!C35</f>
        <v>0</v>
      </c>
      <c r="R15" s="760">
        <f t="shared" si="9"/>
        <v>0</v>
      </c>
      <c r="S15" s="760">
        <f t="shared" si="10"/>
        <v>0</v>
      </c>
      <c r="T15" s="760">
        <f t="shared" si="10"/>
        <v>0</v>
      </c>
      <c r="U15" s="760">
        <f t="shared" si="10"/>
        <v>0</v>
      </c>
      <c r="V15" s="760">
        <f t="shared" si="10"/>
        <v>0</v>
      </c>
      <c r="W15" s="760">
        <f t="shared" si="10"/>
        <v>0</v>
      </c>
      <c r="X15" s="760">
        <f t="shared" si="10"/>
        <v>0</v>
      </c>
      <c r="Y15" s="760">
        <f t="shared" si="10"/>
        <v>0</v>
      </c>
      <c r="Z15" s="760">
        <f t="shared" si="10"/>
        <v>0</v>
      </c>
      <c r="AA15" s="760">
        <f t="shared" si="10"/>
        <v>0</v>
      </c>
      <c r="AB15" s="760">
        <f t="shared" si="10"/>
        <v>0</v>
      </c>
      <c r="AC15" s="760">
        <f t="shared" si="10"/>
        <v>0</v>
      </c>
      <c r="AD15" s="763">
        <f>+Catálogo!C53</f>
        <v>0</v>
      </c>
      <c r="AE15" s="8">
        <f t="shared" si="11"/>
        <v>0</v>
      </c>
      <c r="AF15" s="8">
        <f t="shared" si="12"/>
        <v>0</v>
      </c>
      <c r="AG15" s="8">
        <f t="shared" si="12"/>
        <v>0</v>
      </c>
      <c r="AH15" s="8">
        <f t="shared" si="12"/>
        <v>0</v>
      </c>
      <c r="AI15" s="8">
        <f t="shared" si="12"/>
        <v>0</v>
      </c>
      <c r="AJ15" s="8">
        <f t="shared" si="12"/>
        <v>0</v>
      </c>
      <c r="AK15" s="8">
        <f t="shared" si="12"/>
        <v>0</v>
      </c>
      <c r="AL15" s="8">
        <f t="shared" si="12"/>
        <v>0</v>
      </c>
      <c r="AM15" s="8">
        <f t="shared" si="12"/>
        <v>0</v>
      </c>
      <c r="AN15" s="8">
        <f t="shared" si="12"/>
        <v>0</v>
      </c>
      <c r="AO15" s="8">
        <f t="shared" si="12"/>
        <v>0</v>
      </c>
      <c r="AP15" s="8">
        <f t="shared" si="12"/>
        <v>0</v>
      </c>
    </row>
    <row r="16" spans="2:42" hidden="1" outlineLevel="1">
      <c r="B16" s="7">
        <f t="shared" si="4"/>
        <v>0</v>
      </c>
      <c r="C16" s="210">
        <f>+Catálogo!C17</f>
        <v>0</v>
      </c>
      <c r="E16" s="760"/>
      <c r="F16" s="760">
        <f t="shared" si="8"/>
        <v>0</v>
      </c>
      <c r="G16" s="760">
        <f t="shared" si="8"/>
        <v>0</v>
      </c>
      <c r="H16" s="760">
        <f t="shared" si="8"/>
        <v>0</v>
      </c>
      <c r="I16" s="760">
        <f t="shared" si="8"/>
        <v>0</v>
      </c>
      <c r="J16" s="760">
        <f t="shared" si="8"/>
        <v>0</v>
      </c>
      <c r="K16" s="760">
        <f t="shared" si="8"/>
        <v>0</v>
      </c>
      <c r="L16" s="760">
        <f t="shared" si="8"/>
        <v>0</v>
      </c>
      <c r="M16" s="760">
        <f t="shared" si="8"/>
        <v>0</v>
      </c>
      <c r="N16" s="760">
        <f t="shared" si="8"/>
        <v>0</v>
      </c>
      <c r="O16" s="760">
        <f t="shared" si="8"/>
        <v>0</v>
      </c>
      <c r="P16" s="760">
        <f t="shared" si="8"/>
        <v>0</v>
      </c>
      <c r="Q16" s="763">
        <f>+Catálogo!C36</f>
        <v>0</v>
      </c>
      <c r="R16" s="760">
        <f t="shared" si="9"/>
        <v>0</v>
      </c>
      <c r="S16" s="760">
        <f t="shared" si="10"/>
        <v>0</v>
      </c>
      <c r="T16" s="760">
        <f t="shared" si="10"/>
        <v>0</v>
      </c>
      <c r="U16" s="760">
        <f t="shared" si="10"/>
        <v>0</v>
      </c>
      <c r="V16" s="760">
        <f t="shared" si="10"/>
        <v>0</v>
      </c>
      <c r="W16" s="760">
        <f t="shared" si="10"/>
        <v>0</v>
      </c>
      <c r="X16" s="760">
        <f t="shared" si="10"/>
        <v>0</v>
      </c>
      <c r="Y16" s="760">
        <f t="shared" si="10"/>
        <v>0</v>
      </c>
      <c r="Z16" s="760">
        <f t="shared" si="10"/>
        <v>0</v>
      </c>
      <c r="AA16" s="760">
        <f t="shared" si="10"/>
        <v>0</v>
      </c>
      <c r="AB16" s="760">
        <f t="shared" si="10"/>
        <v>0</v>
      </c>
      <c r="AC16" s="760">
        <f t="shared" si="10"/>
        <v>0</v>
      </c>
      <c r="AD16" s="763">
        <f>+Catálogo!C54</f>
        <v>0</v>
      </c>
      <c r="AE16" s="8">
        <f t="shared" si="11"/>
        <v>0</v>
      </c>
      <c r="AF16" s="8">
        <f t="shared" si="12"/>
        <v>0</v>
      </c>
      <c r="AG16" s="8">
        <f t="shared" si="12"/>
        <v>0</v>
      </c>
      <c r="AH16" s="8">
        <f t="shared" si="12"/>
        <v>0</v>
      </c>
      <c r="AI16" s="8">
        <f t="shared" si="12"/>
        <v>0</v>
      </c>
      <c r="AJ16" s="8">
        <f t="shared" si="12"/>
        <v>0</v>
      </c>
      <c r="AK16" s="8">
        <f t="shared" si="12"/>
        <v>0</v>
      </c>
      <c r="AL16" s="8">
        <f t="shared" si="12"/>
        <v>0</v>
      </c>
      <c r="AM16" s="8">
        <f t="shared" si="12"/>
        <v>0</v>
      </c>
      <c r="AN16" s="8">
        <f t="shared" si="12"/>
        <v>0</v>
      </c>
      <c r="AO16" s="8">
        <f t="shared" si="12"/>
        <v>0</v>
      </c>
      <c r="AP16" s="8">
        <f t="shared" si="12"/>
        <v>0</v>
      </c>
    </row>
    <row r="17" spans="2:42" hidden="1" outlineLevel="1">
      <c r="B17" s="7">
        <f t="shared" si="4"/>
        <v>0</v>
      </c>
      <c r="C17" s="210">
        <f>+Catálogo!C18</f>
        <v>0</v>
      </c>
      <c r="E17" s="760">
        <v>0</v>
      </c>
      <c r="F17" s="760">
        <f t="shared" si="8"/>
        <v>0</v>
      </c>
      <c r="G17" s="760">
        <f t="shared" si="8"/>
        <v>0</v>
      </c>
      <c r="H17" s="760">
        <f t="shared" si="8"/>
        <v>0</v>
      </c>
      <c r="I17" s="760">
        <f t="shared" si="8"/>
        <v>0</v>
      </c>
      <c r="J17" s="760">
        <f t="shared" si="8"/>
        <v>0</v>
      </c>
      <c r="K17" s="760">
        <f t="shared" si="8"/>
        <v>0</v>
      </c>
      <c r="L17" s="760">
        <f t="shared" si="8"/>
        <v>0</v>
      </c>
      <c r="M17" s="760">
        <f t="shared" si="8"/>
        <v>0</v>
      </c>
      <c r="N17" s="760">
        <f t="shared" si="8"/>
        <v>0</v>
      </c>
      <c r="O17" s="760">
        <f t="shared" si="8"/>
        <v>0</v>
      </c>
      <c r="P17" s="760">
        <f t="shared" si="8"/>
        <v>0</v>
      </c>
      <c r="Q17" s="763">
        <f>+Catálogo!C37</f>
        <v>0</v>
      </c>
      <c r="R17" s="760">
        <f t="shared" si="9"/>
        <v>0</v>
      </c>
      <c r="S17" s="760">
        <f t="shared" si="10"/>
        <v>0</v>
      </c>
      <c r="T17" s="760">
        <f t="shared" si="10"/>
        <v>0</v>
      </c>
      <c r="U17" s="760">
        <f t="shared" si="10"/>
        <v>0</v>
      </c>
      <c r="V17" s="760">
        <f t="shared" si="10"/>
        <v>0</v>
      </c>
      <c r="W17" s="760">
        <f t="shared" si="10"/>
        <v>0</v>
      </c>
      <c r="X17" s="760">
        <f t="shared" si="10"/>
        <v>0</v>
      </c>
      <c r="Y17" s="760">
        <f t="shared" si="10"/>
        <v>0</v>
      </c>
      <c r="Z17" s="760">
        <f t="shared" si="10"/>
        <v>0</v>
      </c>
      <c r="AA17" s="760">
        <f t="shared" si="10"/>
        <v>0</v>
      </c>
      <c r="AB17" s="760">
        <f t="shared" si="10"/>
        <v>0</v>
      </c>
      <c r="AC17" s="760">
        <f t="shared" si="10"/>
        <v>0</v>
      </c>
      <c r="AD17" s="763">
        <f>+Catálogo!C55</f>
        <v>0</v>
      </c>
      <c r="AE17" s="8">
        <f t="shared" si="11"/>
        <v>0</v>
      </c>
      <c r="AF17" s="8">
        <f t="shared" si="12"/>
        <v>0</v>
      </c>
      <c r="AG17" s="8">
        <f t="shared" si="12"/>
        <v>0</v>
      </c>
      <c r="AH17" s="8">
        <f t="shared" si="12"/>
        <v>0</v>
      </c>
      <c r="AI17" s="8">
        <f t="shared" si="12"/>
        <v>0</v>
      </c>
      <c r="AJ17" s="8">
        <f t="shared" si="12"/>
        <v>0</v>
      </c>
      <c r="AK17" s="8">
        <f t="shared" si="12"/>
        <v>0</v>
      </c>
      <c r="AL17" s="8">
        <f t="shared" si="12"/>
        <v>0</v>
      </c>
      <c r="AM17" s="8">
        <f t="shared" si="12"/>
        <v>0</v>
      </c>
      <c r="AN17" s="8">
        <f t="shared" si="12"/>
        <v>0</v>
      </c>
      <c r="AO17" s="8">
        <f t="shared" si="12"/>
        <v>0</v>
      </c>
      <c r="AP17" s="8">
        <f t="shared" si="12"/>
        <v>0</v>
      </c>
    </row>
    <row r="18" spans="2:42" hidden="1" outlineLevel="1">
      <c r="B18" s="7">
        <f t="shared" si="4"/>
        <v>0</v>
      </c>
      <c r="C18" s="210">
        <f>+Catálogo!C19</f>
        <v>0</v>
      </c>
      <c r="E18" s="760">
        <v>0</v>
      </c>
      <c r="F18" s="760">
        <f t="shared" si="8"/>
        <v>0</v>
      </c>
      <c r="G18" s="760">
        <f t="shared" si="8"/>
        <v>0</v>
      </c>
      <c r="H18" s="760">
        <f t="shared" si="8"/>
        <v>0</v>
      </c>
      <c r="I18" s="760">
        <f t="shared" si="8"/>
        <v>0</v>
      </c>
      <c r="J18" s="760">
        <f t="shared" si="8"/>
        <v>0</v>
      </c>
      <c r="K18" s="760">
        <f t="shared" si="8"/>
        <v>0</v>
      </c>
      <c r="L18" s="760">
        <f t="shared" si="8"/>
        <v>0</v>
      </c>
      <c r="M18" s="760">
        <f t="shared" si="8"/>
        <v>0</v>
      </c>
      <c r="N18" s="760">
        <f t="shared" si="8"/>
        <v>0</v>
      </c>
      <c r="O18" s="760">
        <f t="shared" si="8"/>
        <v>0</v>
      </c>
      <c r="P18" s="760">
        <f t="shared" si="8"/>
        <v>0</v>
      </c>
      <c r="Q18" s="763">
        <f>+Catálogo!C38</f>
        <v>0</v>
      </c>
      <c r="R18" s="760">
        <f t="shared" si="9"/>
        <v>0</v>
      </c>
      <c r="S18" s="760">
        <f t="shared" si="10"/>
        <v>0</v>
      </c>
      <c r="T18" s="760">
        <f t="shared" si="10"/>
        <v>0</v>
      </c>
      <c r="U18" s="760">
        <f t="shared" si="10"/>
        <v>0</v>
      </c>
      <c r="V18" s="760">
        <f t="shared" si="10"/>
        <v>0</v>
      </c>
      <c r="W18" s="760">
        <f t="shared" si="10"/>
        <v>0</v>
      </c>
      <c r="X18" s="760">
        <f t="shared" si="10"/>
        <v>0</v>
      </c>
      <c r="Y18" s="760">
        <f t="shared" si="10"/>
        <v>0</v>
      </c>
      <c r="Z18" s="760">
        <f t="shared" si="10"/>
        <v>0</v>
      </c>
      <c r="AA18" s="760">
        <f t="shared" si="10"/>
        <v>0</v>
      </c>
      <c r="AB18" s="760">
        <f t="shared" si="10"/>
        <v>0</v>
      </c>
      <c r="AC18" s="760">
        <f t="shared" si="10"/>
        <v>0</v>
      </c>
      <c r="AD18" s="763">
        <f>+Catálogo!C56</f>
        <v>0</v>
      </c>
      <c r="AE18" s="8">
        <f t="shared" si="11"/>
        <v>0</v>
      </c>
      <c r="AF18" s="8">
        <f t="shared" si="12"/>
        <v>0</v>
      </c>
      <c r="AG18" s="8">
        <f t="shared" si="12"/>
        <v>0</v>
      </c>
      <c r="AH18" s="8">
        <f t="shared" si="12"/>
        <v>0</v>
      </c>
      <c r="AI18" s="8">
        <f t="shared" si="12"/>
        <v>0</v>
      </c>
      <c r="AJ18" s="8">
        <f t="shared" si="12"/>
        <v>0</v>
      </c>
      <c r="AK18" s="8">
        <f t="shared" si="12"/>
        <v>0</v>
      </c>
      <c r="AL18" s="8">
        <f t="shared" si="12"/>
        <v>0</v>
      </c>
      <c r="AM18" s="8">
        <f t="shared" si="12"/>
        <v>0</v>
      </c>
      <c r="AN18" s="8">
        <f t="shared" si="12"/>
        <v>0</v>
      </c>
      <c r="AO18" s="8">
        <f t="shared" si="12"/>
        <v>0</v>
      </c>
      <c r="AP18" s="8">
        <f t="shared" si="12"/>
        <v>0</v>
      </c>
    </row>
    <row r="19" spans="2:42" hidden="1" outlineLevel="1">
      <c r="B19" s="7">
        <f t="shared" si="4"/>
        <v>0</v>
      </c>
      <c r="C19" s="210">
        <f>+Catálogo!C20</f>
        <v>0</v>
      </c>
      <c r="E19" s="760">
        <v>0</v>
      </c>
      <c r="F19" s="760">
        <f t="shared" si="8"/>
        <v>0</v>
      </c>
      <c r="G19" s="760">
        <f t="shared" si="8"/>
        <v>0</v>
      </c>
      <c r="H19" s="760">
        <f t="shared" si="8"/>
        <v>0</v>
      </c>
      <c r="I19" s="760">
        <f t="shared" si="8"/>
        <v>0</v>
      </c>
      <c r="J19" s="760">
        <f t="shared" si="8"/>
        <v>0</v>
      </c>
      <c r="K19" s="760">
        <f t="shared" si="8"/>
        <v>0</v>
      </c>
      <c r="L19" s="760">
        <f t="shared" si="8"/>
        <v>0</v>
      </c>
      <c r="M19" s="760">
        <f t="shared" si="8"/>
        <v>0</v>
      </c>
      <c r="N19" s="760">
        <f t="shared" si="8"/>
        <v>0</v>
      </c>
      <c r="O19" s="760">
        <f t="shared" si="8"/>
        <v>0</v>
      </c>
      <c r="P19" s="760">
        <f t="shared" si="8"/>
        <v>0</v>
      </c>
      <c r="Q19" s="763">
        <f>+Catálogo!C39</f>
        <v>0</v>
      </c>
      <c r="R19" s="760">
        <f t="shared" si="9"/>
        <v>0</v>
      </c>
      <c r="S19" s="760">
        <f t="shared" si="10"/>
        <v>0</v>
      </c>
      <c r="T19" s="760">
        <f t="shared" si="10"/>
        <v>0</v>
      </c>
      <c r="U19" s="760">
        <f t="shared" si="10"/>
        <v>0</v>
      </c>
      <c r="V19" s="760">
        <f t="shared" si="10"/>
        <v>0</v>
      </c>
      <c r="W19" s="760">
        <f t="shared" si="10"/>
        <v>0</v>
      </c>
      <c r="X19" s="760">
        <f t="shared" si="10"/>
        <v>0</v>
      </c>
      <c r="Y19" s="760">
        <f t="shared" si="10"/>
        <v>0</v>
      </c>
      <c r="Z19" s="760">
        <f t="shared" si="10"/>
        <v>0</v>
      </c>
      <c r="AA19" s="760">
        <f t="shared" si="10"/>
        <v>0</v>
      </c>
      <c r="AB19" s="760">
        <f t="shared" si="10"/>
        <v>0</v>
      </c>
      <c r="AC19" s="760">
        <f t="shared" si="10"/>
        <v>0</v>
      </c>
      <c r="AD19" s="763">
        <f>+Catálogo!C57</f>
        <v>0</v>
      </c>
      <c r="AE19" s="8">
        <f t="shared" si="11"/>
        <v>0</v>
      </c>
      <c r="AF19" s="8">
        <f t="shared" si="12"/>
        <v>0</v>
      </c>
      <c r="AG19" s="8">
        <f t="shared" si="12"/>
        <v>0</v>
      </c>
      <c r="AH19" s="8">
        <f t="shared" si="12"/>
        <v>0</v>
      </c>
      <c r="AI19" s="8">
        <f t="shared" si="12"/>
        <v>0</v>
      </c>
      <c r="AJ19" s="8">
        <f t="shared" si="12"/>
        <v>0</v>
      </c>
      <c r="AK19" s="8">
        <f t="shared" si="12"/>
        <v>0</v>
      </c>
      <c r="AL19" s="8">
        <f t="shared" si="12"/>
        <v>0</v>
      </c>
      <c r="AM19" s="8">
        <f t="shared" si="12"/>
        <v>0</v>
      </c>
      <c r="AN19" s="8">
        <f t="shared" si="12"/>
        <v>0</v>
      </c>
      <c r="AO19" s="8">
        <f t="shared" si="12"/>
        <v>0</v>
      </c>
      <c r="AP19" s="8">
        <f t="shared" si="12"/>
        <v>0</v>
      </c>
    </row>
    <row r="20" spans="2:42" ht="18.75" collapsed="1">
      <c r="D20" s="5" t="s">
        <v>252</v>
      </c>
      <c r="E20" s="764">
        <f>SUM(E5:E19)</f>
        <v>0</v>
      </c>
      <c r="F20" s="764">
        <f t="shared" ref="F20:P20" si="13">SUM(F5:F19)</f>
        <v>0</v>
      </c>
      <c r="G20" s="764">
        <f t="shared" si="13"/>
        <v>0</v>
      </c>
      <c r="H20" s="764">
        <f t="shared" si="13"/>
        <v>0</v>
      </c>
      <c r="I20" s="764">
        <f t="shared" si="13"/>
        <v>0</v>
      </c>
      <c r="J20" s="764">
        <f t="shared" si="13"/>
        <v>0</v>
      </c>
      <c r="K20" s="764">
        <f t="shared" si="13"/>
        <v>0</v>
      </c>
      <c r="L20" s="764">
        <f t="shared" si="13"/>
        <v>0</v>
      </c>
      <c r="M20" s="764">
        <f t="shared" si="13"/>
        <v>0</v>
      </c>
      <c r="N20" s="764">
        <f t="shared" si="13"/>
        <v>0</v>
      </c>
      <c r="O20" s="764">
        <f t="shared" si="13"/>
        <v>0</v>
      </c>
      <c r="P20" s="764">
        <f t="shared" si="13"/>
        <v>0</v>
      </c>
      <c r="Q20" s="765">
        <f>SUM(E20:P20)</f>
        <v>0</v>
      </c>
      <c r="R20" s="766"/>
      <c r="S20" s="766"/>
      <c r="T20" s="766"/>
      <c r="U20" s="766"/>
      <c r="V20" s="766"/>
      <c r="W20" s="766"/>
      <c r="X20" s="766"/>
      <c r="Y20" s="766"/>
      <c r="Z20" s="766"/>
      <c r="AA20" s="766"/>
      <c r="AB20" s="766"/>
      <c r="AC20" s="767"/>
      <c r="AD20" s="766"/>
    </row>
    <row r="21" spans="2:42" ht="21.75" hidden="1" outlineLevel="1" thickBot="1">
      <c r="B21" s="1123" t="s">
        <v>392</v>
      </c>
      <c r="C21" s="1123"/>
      <c r="E21" s="1091" t="s">
        <v>393</v>
      </c>
      <c r="F21" s="1092"/>
      <c r="G21" s="1092"/>
      <c r="H21" s="1092"/>
      <c r="I21" s="1092"/>
      <c r="J21" s="1092"/>
      <c r="K21" s="1092"/>
      <c r="L21" s="1092"/>
      <c r="M21" s="1092"/>
      <c r="N21" s="1092"/>
      <c r="O21" s="1092"/>
      <c r="P21" s="1093"/>
      <c r="Q21" s="256"/>
      <c r="R21" s="1091" t="s">
        <v>394</v>
      </c>
      <c r="S21" s="1092"/>
      <c r="T21" s="1092"/>
      <c r="U21" s="1092"/>
      <c r="V21" s="1092"/>
      <c r="W21" s="1092"/>
      <c r="X21" s="1092"/>
      <c r="Y21" s="1092"/>
      <c r="Z21" s="1092"/>
      <c r="AA21" s="1092"/>
      <c r="AB21" s="1092"/>
      <c r="AC21" s="1093"/>
      <c r="AD21" s="256" t="s">
        <v>113</v>
      </c>
      <c r="AE21" s="1091" t="s">
        <v>395</v>
      </c>
      <c r="AF21" s="1092"/>
      <c r="AG21" s="1092"/>
      <c r="AH21" s="1092"/>
      <c r="AI21" s="1092"/>
      <c r="AJ21" s="1092"/>
      <c r="AK21" s="1092"/>
      <c r="AL21" s="1092"/>
      <c r="AM21" s="1092"/>
      <c r="AN21" s="1092"/>
      <c r="AO21" s="1092"/>
      <c r="AP21" s="1093"/>
    </row>
    <row r="22" spans="2:42" ht="68.25" hidden="1" outlineLevel="1">
      <c r="B22" s="9" t="str">
        <f>+B4</f>
        <v>Líneas de actividad</v>
      </c>
      <c r="C22" s="10" t="s">
        <v>72</v>
      </c>
      <c r="E22" s="198">
        <f>+E4</f>
        <v>46113</v>
      </c>
      <c r="F22" s="198">
        <f>+F4</f>
        <v>46143</v>
      </c>
      <c r="G22" s="198">
        <f t="shared" ref="G22:P22" si="14">+G4</f>
        <v>46174</v>
      </c>
      <c r="H22" s="198">
        <f t="shared" si="14"/>
        <v>46204</v>
      </c>
      <c r="I22" s="198">
        <f t="shared" si="14"/>
        <v>46235</v>
      </c>
      <c r="J22" s="198">
        <f t="shared" si="14"/>
        <v>46266</v>
      </c>
      <c r="K22" s="198">
        <f t="shared" si="14"/>
        <v>46296</v>
      </c>
      <c r="L22" s="198">
        <f t="shared" si="14"/>
        <v>46327</v>
      </c>
      <c r="M22" s="198">
        <f t="shared" si="14"/>
        <v>46357</v>
      </c>
      <c r="N22" s="198">
        <f t="shared" si="14"/>
        <v>46388</v>
      </c>
      <c r="O22" s="198">
        <f t="shared" si="14"/>
        <v>46419</v>
      </c>
      <c r="P22" s="198">
        <f t="shared" si="14"/>
        <v>46447</v>
      </c>
      <c r="Q22" s="210"/>
      <c r="R22" s="198">
        <f>+R4</f>
        <v>46478</v>
      </c>
      <c r="S22" s="198">
        <f t="shared" ref="S22:AC22" si="15">+S4</f>
        <v>46508</v>
      </c>
      <c r="T22" s="198">
        <f t="shared" si="15"/>
        <v>46539</v>
      </c>
      <c r="U22" s="198">
        <f t="shared" si="15"/>
        <v>46569</v>
      </c>
      <c r="V22" s="198">
        <f t="shared" si="15"/>
        <v>46600</v>
      </c>
      <c r="W22" s="198">
        <f t="shared" si="15"/>
        <v>46631</v>
      </c>
      <c r="X22" s="198">
        <f t="shared" si="15"/>
        <v>46661</v>
      </c>
      <c r="Y22" s="198">
        <f t="shared" si="15"/>
        <v>46692</v>
      </c>
      <c r="Z22" s="198">
        <f t="shared" si="15"/>
        <v>46722</v>
      </c>
      <c r="AA22" s="198">
        <f t="shared" si="15"/>
        <v>46753</v>
      </c>
      <c r="AB22" s="198">
        <f t="shared" si="15"/>
        <v>46784</v>
      </c>
      <c r="AC22" s="198">
        <f t="shared" si="15"/>
        <v>46813</v>
      </c>
      <c r="AD22" s="257" t="s">
        <v>72</v>
      </c>
      <c r="AE22" s="198">
        <f>+AE4</f>
        <v>46844</v>
      </c>
      <c r="AF22" s="198">
        <f t="shared" ref="AF22:AP22" si="16">+AF4</f>
        <v>46874</v>
      </c>
      <c r="AG22" s="198">
        <f t="shared" si="16"/>
        <v>46905</v>
      </c>
      <c r="AH22" s="198">
        <f t="shared" si="16"/>
        <v>46935</v>
      </c>
      <c r="AI22" s="198">
        <f t="shared" si="16"/>
        <v>46966</v>
      </c>
      <c r="AJ22" s="198">
        <f t="shared" si="16"/>
        <v>46997</v>
      </c>
      <c r="AK22" s="198">
        <f t="shared" si="16"/>
        <v>47027</v>
      </c>
      <c r="AL22" s="198">
        <f t="shared" si="16"/>
        <v>47058</v>
      </c>
      <c r="AM22" s="198">
        <f t="shared" si="16"/>
        <v>47088</v>
      </c>
      <c r="AN22" s="198">
        <f t="shared" si="16"/>
        <v>47119</v>
      </c>
      <c r="AO22" s="198">
        <f t="shared" si="16"/>
        <v>47150</v>
      </c>
      <c r="AP22" s="198">
        <f t="shared" si="16"/>
        <v>47178</v>
      </c>
    </row>
    <row r="23" spans="2:42" hidden="1" outlineLevel="1">
      <c r="B23" s="7">
        <f>+Catálogo!B6</f>
        <v>0</v>
      </c>
      <c r="C23" s="210">
        <f>+Catálogo!C6</f>
        <v>0</v>
      </c>
      <c r="E23" s="260">
        <v>1</v>
      </c>
      <c r="F23" s="260">
        <v>1</v>
      </c>
      <c r="G23" s="260">
        <v>1</v>
      </c>
      <c r="H23" s="260">
        <v>1</v>
      </c>
      <c r="I23" s="260">
        <v>1</v>
      </c>
      <c r="J23" s="260">
        <v>1</v>
      </c>
      <c r="K23" s="260">
        <v>1</v>
      </c>
      <c r="L23" s="260">
        <v>1</v>
      </c>
      <c r="M23" s="260">
        <v>1</v>
      </c>
      <c r="N23" s="260">
        <v>1</v>
      </c>
      <c r="O23" s="260">
        <v>1</v>
      </c>
      <c r="P23" s="260">
        <v>1</v>
      </c>
      <c r="Q23" s="210"/>
      <c r="R23" s="260">
        <v>1</v>
      </c>
      <c r="S23" s="260">
        <v>1</v>
      </c>
      <c r="T23" s="260">
        <v>1</v>
      </c>
      <c r="U23" s="260">
        <v>1</v>
      </c>
      <c r="V23" s="260">
        <v>1</v>
      </c>
      <c r="W23" s="260">
        <v>1</v>
      </c>
      <c r="X23" s="260">
        <v>1</v>
      </c>
      <c r="Y23" s="260">
        <v>1</v>
      </c>
      <c r="Z23" s="260">
        <v>1</v>
      </c>
      <c r="AA23" s="260">
        <v>1</v>
      </c>
      <c r="AB23" s="260">
        <v>1</v>
      </c>
      <c r="AC23" s="260">
        <v>1</v>
      </c>
      <c r="AD23" s="210">
        <f>+Catálogo!C59</f>
        <v>0</v>
      </c>
      <c r="AE23" s="260">
        <v>1</v>
      </c>
      <c r="AF23" s="260">
        <v>1</v>
      </c>
      <c r="AG23" s="260">
        <v>1</v>
      </c>
      <c r="AH23" s="260">
        <v>1</v>
      </c>
      <c r="AI23" s="260">
        <v>1</v>
      </c>
      <c r="AJ23" s="260">
        <v>1</v>
      </c>
      <c r="AK23" s="260">
        <v>1</v>
      </c>
      <c r="AL23" s="260">
        <v>1</v>
      </c>
      <c r="AM23" s="260">
        <v>1</v>
      </c>
      <c r="AN23" s="260">
        <v>1</v>
      </c>
      <c r="AO23" s="260">
        <v>1</v>
      </c>
      <c r="AP23" s="260">
        <v>1</v>
      </c>
    </row>
    <row r="24" spans="2:42" hidden="1" outlineLevel="1">
      <c r="B24" s="7">
        <f>+Catálogo!B7</f>
        <v>0</v>
      </c>
      <c r="C24" s="210">
        <f>+Catálogo!C7</f>
        <v>0</v>
      </c>
      <c r="E24" s="260">
        <v>1</v>
      </c>
      <c r="F24" s="260">
        <v>1</v>
      </c>
      <c r="G24" s="260">
        <v>1</v>
      </c>
      <c r="H24" s="260">
        <v>1</v>
      </c>
      <c r="I24" s="260">
        <v>1</v>
      </c>
      <c r="J24" s="260">
        <v>1</v>
      </c>
      <c r="K24" s="260">
        <v>1</v>
      </c>
      <c r="L24" s="260">
        <v>1</v>
      </c>
      <c r="M24" s="260">
        <v>1</v>
      </c>
      <c r="N24" s="260">
        <v>1</v>
      </c>
      <c r="O24" s="260">
        <v>1</v>
      </c>
      <c r="P24" s="260">
        <v>1</v>
      </c>
      <c r="Q24" s="210"/>
      <c r="R24" s="260">
        <v>1</v>
      </c>
      <c r="S24" s="260">
        <v>1</v>
      </c>
      <c r="T24" s="260">
        <v>1</v>
      </c>
      <c r="U24" s="260">
        <v>1</v>
      </c>
      <c r="V24" s="260">
        <v>1</v>
      </c>
      <c r="W24" s="260">
        <v>1</v>
      </c>
      <c r="X24" s="260">
        <v>1</v>
      </c>
      <c r="Y24" s="260">
        <v>1</v>
      </c>
      <c r="Z24" s="260">
        <v>1</v>
      </c>
      <c r="AA24" s="260">
        <v>1</v>
      </c>
      <c r="AB24" s="260">
        <v>1</v>
      </c>
      <c r="AC24" s="260">
        <v>1</v>
      </c>
      <c r="AD24" s="210">
        <f>+Catálogo!C60</f>
        <v>0</v>
      </c>
      <c r="AE24" s="260">
        <v>1</v>
      </c>
      <c r="AF24" s="260">
        <v>1</v>
      </c>
      <c r="AG24" s="260">
        <v>1</v>
      </c>
      <c r="AH24" s="260">
        <v>1</v>
      </c>
      <c r="AI24" s="260">
        <v>1</v>
      </c>
      <c r="AJ24" s="260">
        <v>1</v>
      </c>
      <c r="AK24" s="260">
        <v>1</v>
      </c>
      <c r="AL24" s="260">
        <v>1</v>
      </c>
      <c r="AM24" s="260">
        <v>1</v>
      </c>
      <c r="AN24" s="260">
        <v>1</v>
      </c>
      <c r="AO24" s="260">
        <v>1</v>
      </c>
      <c r="AP24" s="260">
        <v>1</v>
      </c>
    </row>
    <row r="25" spans="2:42" hidden="1" outlineLevel="1">
      <c r="B25" s="7">
        <f>+Catálogo!B8</f>
        <v>0</v>
      </c>
      <c r="C25" s="210">
        <f>+Catálogo!C8</f>
        <v>0</v>
      </c>
      <c r="E25" s="260">
        <v>1</v>
      </c>
      <c r="F25" s="260">
        <v>1</v>
      </c>
      <c r="G25" s="260">
        <v>1</v>
      </c>
      <c r="H25" s="260">
        <v>1</v>
      </c>
      <c r="I25" s="260">
        <v>1</v>
      </c>
      <c r="J25" s="260">
        <v>1</v>
      </c>
      <c r="K25" s="260">
        <v>1</v>
      </c>
      <c r="L25" s="260">
        <v>1</v>
      </c>
      <c r="M25" s="260">
        <v>1</v>
      </c>
      <c r="N25" s="260">
        <v>1</v>
      </c>
      <c r="O25" s="260">
        <v>1</v>
      </c>
      <c r="P25" s="260">
        <v>1</v>
      </c>
      <c r="Q25" s="210"/>
      <c r="R25" s="260">
        <v>1</v>
      </c>
      <c r="S25" s="260">
        <v>1</v>
      </c>
      <c r="T25" s="260">
        <v>1</v>
      </c>
      <c r="U25" s="260">
        <v>1</v>
      </c>
      <c r="V25" s="260">
        <v>1</v>
      </c>
      <c r="W25" s="260">
        <v>1</v>
      </c>
      <c r="X25" s="260">
        <v>1</v>
      </c>
      <c r="Y25" s="260">
        <v>1</v>
      </c>
      <c r="Z25" s="260">
        <v>1</v>
      </c>
      <c r="AA25" s="260">
        <v>1</v>
      </c>
      <c r="AB25" s="260">
        <v>1</v>
      </c>
      <c r="AC25" s="260">
        <v>1</v>
      </c>
      <c r="AD25" s="210">
        <f>+Catálogo!C61</f>
        <v>0</v>
      </c>
      <c r="AE25" s="260">
        <v>1</v>
      </c>
      <c r="AF25" s="260">
        <v>1</v>
      </c>
      <c r="AG25" s="260">
        <v>1</v>
      </c>
      <c r="AH25" s="260">
        <v>1</v>
      </c>
      <c r="AI25" s="260">
        <v>1</v>
      </c>
      <c r="AJ25" s="260">
        <v>1</v>
      </c>
      <c r="AK25" s="260">
        <v>1</v>
      </c>
      <c r="AL25" s="260">
        <v>1</v>
      </c>
      <c r="AM25" s="260">
        <v>1</v>
      </c>
      <c r="AN25" s="260">
        <v>1</v>
      </c>
      <c r="AO25" s="260">
        <v>1</v>
      </c>
      <c r="AP25" s="260">
        <v>1</v>
      </c>
    </row>
    <row r="26" spans="2:42" hidden="1" outlineLevel="1">
      <c r="B26" s="7">
        <f>+Catálogo!B9</f>
        <v>0</v>
      </c>
      <c r="C26" s="210">
        <f>+Catálogo!C9</f>
        <v>0</v>
      </c>
      <c r="E26" s="260">
        <v>1</v>
      </c>
      <c r="F26" s="260">
        <v>1</v>
      </c>
      <c r="G26" s="260">
        <v>1</v>
      </c>
      <c r="H26" s="260">
        <v>1</v>
      </c>
      <c r="I26" s="260">
        <v>1</v>
      </c>
      <c r="J26" s="260">
        <v>1</v>
      </c>
      <c r="K26" s="260">
        <v>1</v>
      </c>
      <c r="L26" s="260">
        <v>1</v>
      </c>
      <c r="M26" s="260">
        <v>1</v>
      </c>
      <c r="N26" s="260">
        <v>1</v>
      </c>
      <c r="O26" s="260">
        <v>1</v>
      </c>
      <c r="P26" s="260">
        <v>1</v>
      </c>
      <c r="Q26" s="210"/>
      <c r="R26" s="260">
        <v>1</v>
      </c>
      <c r="S26" s="260">
        <v>1</v>
      </c>
      <c r="T26" s="260">
        <v>1</v>
      </c>
      <c r="U26" s="260">
        <v>1</v>
      </c>
      <c r="V26" s="260">
        <v>1</v>
      </c>
      <c r="W26" s="260">
        <v>1</v>
      </c>
      <c r="X26" s="260">
        <v>1</v>
      </c>
      <c r="Y26" s="260">
        <v>1</v>
      </c>
      <c r="Z26" s="260">
        <v>1</v>
      </c>
      <c r="AA26" s="260">
        <v>1</v>
      </c>
      <c r="AB26" s="260">
        <v>1</v>
      </c>
      <c r="AC26" s="260">
        <v>1</v>
      </c>
      <c r="AD26" s="210">
        <f>+Catálogo!C62</f>
        <v>0</v>
      </c>
      <c r="AE26" s="260">
        <v>1</v>
      </c>
      <c r="AF26" s="260">
        <v>1</v>
      </c>
      <c r="AG26" s="260">
        <v>1</v>
      </c>
      <c r="AH26" s="260">
        <v>1</v>
      </c>
      <c r="AI26" s="260">
        <v>1</v>
      </c>
      <c r="AJ26" s="260">
        <v>1</v>
      </c>
      <c r="AK26" s="260">
        <v>1</v>
      </c>
      <c r="AL26" s="260">
        <v>1</v>
      </c>
      <c r="AM26" s="260">
        <v>1</v>
      </c>
      <c r="AN26" s="260">
        <v>1</v>
      </c>
      <c r="AO26" s="260">
        <v>1</v>
      </c>
      <c r="AP26" s="260">
        <v>1</v>
      </c>
    </row>
    <row r="27" spans="2:42" hidden="1" outlineLevel="1">
      <c r="B27" s="7">
        <f>+Catálogo!B10</f>
        <v>0</v>
      </c>
      <c r="C27" s="210">
        <f>+Catálogo!C10</f>
        <v>0</v>
      </c>
      <c r="E27" s="260">
        <v>1</v>
      </c>
      <c r="F27" s="260">
        <v>1</v>
      </c>
      <c r="G27" s="260">
        <v>1</v>
      </c>
      <c r="H27" s="260">
        <v>1</v>
      </c>
      <c r="I27" s="260">
        <v>1</v>
      </c>
      <c r="J27" s="260">
        <v>1</v>
      </c>
      <c r="K27" s="260">
        <v>1</v>
      </c>
      <c r="L27" s="260">
        <v>1</v>
      </c>
      <c r="M27" s="260">
        <v>1</v>
      </c>
      <c r="N27" s="260">
        <v>1</v>
      </c>
      <c r="O27" s="260">
        <v>1</v>
      </c>
      <c r="P27" s="260">
        <v>1</v>
      </c>
      <c r="Q27" s="210"/>
      <c r="R27" s="260">
        <v>1</v>
      </c>
      <c r="S27" s="260">
        <v>1</v>
      </c>
      <c r="T27" s="260">
        <v>1</v>
      </c>
      <c r="U27" s="260">
        <v>1</v>
      </c>
      <c r="V27" s="260">
        <v>1</v>
      </c>
      <c r="W27" s="260">
        <v>1</v>
      </c>
      <c r="X27" s="260">
        <v>1</v>
      </c>
      <c r="Y27" s="260">
        <v>1</v>
      </c>
      <c r="Z27" s="260">
        <v>1</v>
      </c>
      <c r="AA27" s="260">
        <v>1</v>
      </c>
      <c r="AB27" s="260">
        <v>1</v>
      </c>
      <c r="AC27" s="260">
        <v>1</v>
      </c>
      <c r="AD27" s="210">
        <f>+Catálogo!C63</f>
        <v>0</v>
      </c>
      <c r="AE27" s="260">
        <v>1</v>
      </c>
      <c r="AF27" s="260">
        <v>1</v>
      </c>
      <c r="AG27" s="260">
        <v>1</v>
      </c>
      <c r="AH27" s="260">
        <v>1</v>
      </c>
      <c r="AI27" s="260">
        <v>1</v>
      </c>
      <c r="AJ27" s="260">
        <v>1</v>
      </c>
      <c r="AK27" s="260">
        <v>1</v>
      </c>
      <c r="AL27" s="260">
        <v>1</v>
      </c>
      <c r="AM27" s="260">
        <v>1</v>
      </c>
      <c r="AN27" s="260">
        <v>1</v>
      </c>
      <c r="AO27" s="260">
        <v>1</v>
      </c>
      <c r="AP27" s="260">
        <v>1</v>
      </c>
    </row>
    <row r="28" spans="2:42" hidden="1" outlineLevel="1">
      <c r="B28" s="7">
        <f>+Catálogo!B11</f>
        <v>0</v>
      </c>
      <c r="C28" s="210">
        <f>+Catálogo!C11</f>
        <v>0</v>
      </c>
      <c r="E28" s="260">
        <v>1</v>
      </c>
      <c r="F28" s="260">
        <v>1</v>
      </c>
      <c r="G28" s="260">
        <v>1</v>
      </c>
      <c r="H28" s="260">
        <v>1</v>
      </c>
      <c r="I28" s="260">
        <v>1</v>
      </c>
      <c r="J28" s="260">
        <v>1</v>
      </c>
      <c r="K28" s="260">
        <v>1</v>
      </c>
      <c r="L28" s="260">
        <v>1</v>
      </c>
      <c r="M28" s="260">
        <v>1</v>
      </c>
      <c r="N28" s="260">
        <v>1</v>
      </c>
      <c r="O28" s="260">
        <v>1</v>
      </c>
      <c r="P28" s="260">
        <v>1</v>
      </c>
      <c r="Q28" s="210"/>
      <c r="R28" s="260">
        <v>1</v>
      </c>
      <c r="S28" s="260">
        <v>1</v>
      </c>
      <c r="T28" s="260">
        <v>1</v>
      </c>
      <c r="U28" s="260">
        <v>1</v>
      </c>
      <c r="V28" s="260">
        <v>1</v>
      </c>
      <c r="W28" s="260">
        <v>1</v>
      </c>
      <c r="X28" s="260">
        <v>1</v>
      </c>
      <c r="Y28" s="260">
        <v>1</v>
      </c>
      <c r="Z28" s="260">
        <v>1</v>
      </c>
      <c r="AA28" s="260">
        <v>1</v>
      </c>
      <c r="AB28" s="260">
        <v>1</v>
      </c>
      <c r="AC28" s="260">
        <v>1</v>
      </c>
      <c r="AD28" s="210">
        <f>+Catálogo!C64</f>
        <v>0</v>
      </c>
      <c r="AE28" s="260">
        <v>1</v>
      </c>
      <c r="AF28" s="260">
        <v>1</v>
      </c>
      <c r="AG28" s="260">
        <v>1</v>
      </c>
      <c r="AH28" s="260">
        <v>1</v>
      </c>
      <c r="AI28" s="260">
        <v>1</v>
      </c>
      <c r="AJ28" s="260">
        <v>1</v>
      </c>
      <c r="AK28" s="260">
        <v>1</v>
      </c>
      <c r="AL28" s="260">
        <v>1</v>
      </c>
      <c r="AM28" s="260">
        <v>1</v>
      </c>
      <c r="AN28" s="260">
        <v>1</v>
      </c>
      <c r="AO28" s="260">
        <v>1</v>
      </c>
      <c r="AP28" s="260">
        <v>1</v>
      </c>
    </row>
    <row r="29" spans="2:42" hidden="1" outlineLevel="1">
      <c r="B29" s="7">
        <f>+Catálogo!B12</f>
        <v>0</v>
      </c>
      <c r="C29" s="210">
        <f>+Catálogo!C12</f>
        <v>0</v>
      </c>
      <c r="E29" s="260">
        <v>1</v>
      </c>
      <c r="F29" s="260">
        <v>1</v>
      </c>
      <c r="G29" s="260">
        <v>1</v>
      </c>
      <c r="H29" s="260">
        <v>1</v>
      </c>
      <c r="I29" s="260">
        <v>1</v>
      </c>
      <c r="J29" s="260">
        <v>1</v>
      </c>
      <c r="K29" s="260">
        <v>1</v>
      </c>
      <c r="L29" s="260">
        <v>1</v>
      </c>
      <c r="M29" s="260">
        <v>1</v>
      </c>
      <c r="N29" s="260">
        <v>1</v>
      </c>
      <c r="O29" s="260">
        <v>1</v>
      </c>
      <c r="P29" s="260">
        <v>1</v>
      </c>
      <c r="Q29" s="210"/>
      <c r="R29" s="260">
        <v>1</v>
      </c>
      <c r="S29" s="260">
        <v>1</v>
      </c>
      <c r="T29" s="260">
        <v>1</v>
      </c>
      <c r="U29" s="260">
        <v>1</v>
      </c>
      <c r="V29" s="260">
        <v>1</v>
      </c>
      <c r="W29" s="260">
        <v>1</v>
      </c>
      <c r="X29" s="260">
        <v>1</v>
      </c>
      <c r="Y29" s="260">
        <v>1</v>
      </c>
      <c r="Z29" s="260">
        <v>1</v>
      </c>
      <c r="AA29" s="260">
        <v>1</v>
      </c>
      <c r="AB29" s="260">
        <v>1</v>
      </c>
      <c r="AC29" s="260">
        <v>1</v>
      </c>
      <c r="AD29" s="210">
        <f>+Catálogo!C65</f>
        <v>0</v>
      </c>
      <c r="AE29" s="260">
        <v>1</v>
      </c>
      <c r="AF29" s="260">
        <v>1</v>
      </c>
      <c r="AG29" s="260">
        <v>1</v>
      </c>
      <c r="AH29" s="260">
        <v>1</v>
      </c>
      <c r="AI29" s="260">
        <v>1</v>
      </c>
      <c r="AJ29" s="260">
        <v>1</v>
      </c>
      <c r="AK29" s="260">
        <v>1</v>
      </c>
      <c r="AL29" s="260">
        <v>1</v>
      </c>
      <c r="AM29" s="260">
        <v>1</v>
      </c>
      <c r="AN29" s="260">
        <v>1</v>
      </c>
      <c r="AO29" s="260">
        <v>1</v>
      </c>
      <c r="AP29" s="260">
        <v>1</v>
      </c>
    </row>
    <row r="30" spans="2:42" hidden="1" outlineLevel="1">
      <c r="B30" s="7">
        <f>+Catálogo!B13</f>
        <v>0</v>
      </c>
      <c r="C30" s="210">
        <f>+Catálogo!C13</f>
        <v>0</v>
      </c>
      <c r="E30" s="260">
        <v>1</v>
      </c>
      <c r="F30" s="260">
        <v>1</v>
      </c>
      <c r="G30" s="260">
        <v>1</v>
      </c>
      <c r="H30" s="260">
        <v>1</v>
      </c>
      <c r="I30" s="260">
        <v>1</v>
      </c>
      <c r="J30" s="260">
        <v>1</v>
      </c>
      <c r="K30" s="260">
        <v>1</v>
      </c>
      <c r="L30" s="260">
        <v>1</v>
      </c>
      <c r="M30" s="260">
        <v>1</v>
      </c>
      <c r="N30" s="260">
        <v>1</v>
      </c>
      <c r="O30" s="260">
        <v>1</v>
      </c>
      <c r="P30" s="260">
        <v>1</v>
      </c>
      <c r="Q30" s="210"/>
      <c r="R30" s="260">
        <v>1</v>
      </c>
      <c r="S30" s="260">
        <v>1</v>
      </c>
      <c r="T30" s="260">
        <v>1</v>
      </c>
      <c r="U30" s="260">
        <v>1</v>
      </c>
      <c r="V30" s="260">
        <v>1</v>
      </c>
      <c r="W30" s="260">
        <v>1</v>
      </c>
      <c r="X30" s="260">
        <v>1</v>
      </c>
      <c r="Y30" s="260">
        <v>1</v>
      </c>
      <c r="Z30" s="260">
        <v>1</v>
      </c>
      <c r="AA30" s="260">
        <v>1</v>
      </c>
      <c r="AB30" s="260">
        <v>1</v>
      </c>
      <c r="AC30" s="260">
        <v>1</v>
      </c>
      <c r="AD30" s="210">
        <f>+Catálogo!C66</f>
        <v>0</v>
      </c>
      <c r="AE30" s="260">
        <v>1</v>
      </c>
      <c r="AF30" s="260">
        <v>1</v>
      </c>
      <c r="AG30" s="260">
        <v>1</v>
      </c>
      <c r="AH30" s="260">
        <v>1</v>
      </c>
      <c r="AI30" s="260">
        <v>1</v>
      </c>
      <c r="AJ30" s="260">
        <v>1</v>
      </c>
      <c r="AK30" s="260">
        <v>1</v>
      </c>
      <c r="AL30" s="260">
        <v>1</v>
      </c>
      <c r="AM30" s="260">
        <v>1</v>
      </c>
      <c r="AN30" s="260">
        <v>1</v>
      </c>
      <c r="AO30" s="260">
        <v>1</v>
      </c>
      <c r="AP30" s="260">
        <v>1</v>
      </c>
    </row>
    <row r="31" spans="2:42" hidden="1" outlineLevel="1">
      <c r="B31" s="7">
        <f>+Catálogo!B14</f>
        <v>0</v>
      </c>
      <c r="C31" s="210">
        <f>+Catálogo!C14</f>
        <v>0</v>
      </c>
      <c r="E31" s="260">
        <v>1</v>
      </c>
      <c r="F31" s="260">
        <v>1</v>
      </c>
      <c r="G31" s="260">
        <v>1</v>
      </c>
      <c r="H31" s="260">
        <v>1</v>
      </c>
      <c r="I31" s="260">
        <v>1</v>
      </c>
      <c r="J31" s="260">
        <v>1</v>
      </c>
      <c r="K31" s="260">
        <v>1</v>
      </c>
      <c r="L31" s="260">
        <v>1</v>
      </c>
      <c r="M31" s="260">
        <v>1</v>
      </c>
      <c r="N31" s="260">
        <v>1</v>
      </c>
      <c r="O31" s="260">
        <v>1</v>
      </c>
      <c r="P31" s="260">
        <v>1</v>
      </c>
      <c r="Q31" s="210"/>
      <c r="R31" s="260">
        <v>1</v>
      </c>
      <c r="S31" s="260">
        <v>1</v>
      </c>
      <c r="T31" s="260">
        <v>1</v>
      </c>
      <c r="U31" s="260">
        <v>1</v>
      </c>
      <c r="V31" s="260">
        <v>1</v>
      </c>
      <c r="W31" s="260">
        <v>1</v>
      </c>
      <c r="X31" s="260">
        <v>1</v>
      </c>
      <c r="Y31" s="260">
        <v>1</v>
      </c>
      <c r="Z31" s="260">
        <v>1</v>
      </c>
      <c r="AA31" s="260">
        <v>1</v>
      </c>
      <c r="AB31" s="260">
        <v>1</v>
      </c>
      <c r="AC31" s="260">
        <v>1</v>
      </c>
      <c r="AD31" s="210">
        <f>+Catálogo!C67</f>
        <v>0</v>
      </c>
      <c r="AE31" s="260">
        <v>1</v>
      </c>
      <c r="AF31" s="260">
        <v>1</v>
      </c>
      <c r="AG31" s="260">
        <v>1</v>
      </c>
      <c r="AH31" s="260">
        <v>1</v>
      </c>
      <c r="AI31" s="260">
        <v>1</v>
      </c>
      <c r="AJ31" s="260">
        <v>1</v>
      </c>
      <c r="AK31" s="260">
        <v>1</v>
      </c>
      <c r="AL31" s="260">
        <v>1</v>
      </c>
      <c r="AM31" s="260">
        <v>1</v>
      </c>
      <c r="AN31" s="260">
        <v>1</v>
      </c>
      <c r="AO31" s="260">
        <v>1</v>
      </c>
      <c r="AP31" s="260">
        <v>1</v>
      </c>
    </row>
    <row r="32" spans="2:42" hidden="1" outlineLevel="1">
      <c r="B32" s="7">
        <f>+Catálogo!B15</f>
        <v>0</v>
      </c>
      <c r="C32" s="210">
        <f>+Catálogo!C15</f>
        <v>0</v>
      </c>
      <c r="E32" s="260">
        <v>1</v>
      </c>
      <c r="F32" s="260">
        <v>1</v>
      </c>
      <c r="G32" s="260">
        <v>1</v>
      </c>
      <c r="H32" s="260">
        <v>1</v>
      </c>
      <c r="I32" s="260">
        <v>1</v>
      </c>
      <c r="J32" s="260">
        <v>1</v>
      </c>
      <c r="K32" s="260">
        <v>1</v>
      </c>
      <c r="L32" s="260">
        <v>1</v>
      </c>
      <c r="M32" s="260">
        <v>1</v>
      </c>
      <c r="N32" s="260">
        <v>1</v>
      </c>
      <c r="O32" s="260">
        <v>1</v>
      </c>
      <c r="P32" s="260">
        <v>1</v>
      </c>
      <c r="Q32" s="210"/>
      <c r="R32" s="260">
        <v>1</v>
      </c>
      <c r="S32" s="260">
        <v>1</v>
      </c>
      <c r="T32" s="260">
        <v>1</v>
      </c>
      <c r="U32" s="260">
        <v>1</v>
      </c>
      <c r="V32" s="260">
        <v>1</v>
      </c>
      <c r="W32" s="260">
        <v>1</v>
      </c>
      <c r="X32" s="260">
        <v>1</v>
      </c>
      <c r="Y32" s="260">
        <v>1</v>
      </c>
      <c r="Z32" s="260">
        <v>1</v>
      </c>
      <c r="AA32" s="260">
        <v>1</v>
      </c>
      <c r="AB32" s="260">
        <v>1</v>
      </c>
      <c r="AC32" s="260">
        <v>1</v>
      </c>
      <c r="AD32" s="210">
        <f>+Catálogo!C68</f>
        <v>0</v>
      </c>
      <c r="AE32" s="260">
        <v>1</v>
      </c>
      <c r="AF32" s="260">
        <v>1</v>
      </c>
      <c r="AG32" s="260">
        <v>1</v>
      </c>
      <c r="AH32" s="260">
        <v>1</v>
      </c>
      <c r="AI32" s="260">
        <v>1</v>
      </c>
      <c r="AJ32" s="260">
        <v>1</v>
      </c>
      <c r="AK32" s="260">
        <v>1</v>
      </c>
      <c r="AL32" s="260">
        <v>1</v>
      </c>
      <c r="AM32" s="260">
        <v>1</v>
      </c>
      <c r="AN32" s="260">
        <v>1</v>
      </c>
      <c r="AO32" s="260">
        <v>1</v>
      </c>
      <c r="AP32" s="260">
        <v>1</v>
      </c>
    </row>
    <row r="33" spans="2:43" hidden="1" outlineLevel="1">
      <c r="B33" s="7">
        <f>+Catálogo!B16</f>
        <v>0</v>
      </c>
      <c r="C33" s="210">
        <f>+Catálogo!C16</f>
        <v>0</v>
      </c>
      <c r="E33" s="260">
        <v>1</v>
      </c>
      <c r="F33" s="260">
        <v>1</v>
      </c>
      <c r="G33" s="260">
        <v>1</v>
      </c>
      <c r="H33" s="260">
        <v>1</v>
      </c>
      <c r="I33" s="260">
        <v>1</v>
      </c>
      <c r="J33" s="260">
        <v>1</v>
      </c>
      <c r="K33" s="260">
        <v>1</v>
      </c>
      <c r="L33" s="260">
        <v>1</v>
      </c>
      <c r="M33" s="260">
        <v>1</v>
      </c>
      <c r="N33" s="260">
        <v>1</v>
      </c>
      <c r="O33" s="260">
        <v>1</v>
      </c>
      <c r="P33" s="260">
        <v>1</v>
      </c>
      <c r="Q33" s="210"/>
      <c r="R33" s="260">
        <v>1</v>
      </c>
      <c r="S33" s="260">
        <v>1</v>
      </c>
      <c r="T33" s="260">
        <v>1</v>
      </c>
      <c r="U33" s="260">
        <v>1</v>
      </c>
      <c r="V33" s="260">
        <v>1</v>
      </c>
      <c r="W33" s="260">
        <v>1</v>
      </c>
      <c r="X33" s="260">
        <v>1</v>
      </c>
      <c r="Y33" s="260">
        <v>1</v>
      </c>
      <c r="Z33" s="260">
        <v>1</v>
      </c>
      <c r="AA33" s="260">
        <v>1</v>
      </c>
      <c r="AB33" s="260">
        <v>1</v>
      </c>
      <c r="AC33" s="260">
        <v>1</v>
      </c>
      <c r="AD33" s="210">
        <f>+Catálogo!C69</f>
        <v>0</v>
      </c>
      <c r="AE33" s="260">
        <v>1</v>
      </c>
      <c r="AF33" s="260">
        <v>1</v>
      </c>
      <c r="AG33" s="260">
        <v>1</v>
      </c>
      <c r="AH33" s="260">
        <v>1</v>
      </c>
      <c r="AI33" s="260">
        <v>1</v>
      </c>
      <c r="AJ33" s="260">
        <v>1</v>
      </c>
      <c r="AK33" s="260">
        <v>1</v>
      </c>
      <c r="AL33" s="260">
        <v>1</v>
      </c>
      <c r="AM33" s="260">
        <v>1</v>
      </c>
      <c r="AN33" s="260">
        <v>1</v>
      </c>
      <c r="AO33" s="260">
        <v>1</v>
      </c>
      <c r="AP33" s="260">
        <v>1</v>
      </c>
    </row>
    <row r="34" spans="2:43" hidden="1" outlineLevel="1">
      <c r="B34" s="7">
        <f>+Catálogo!B17</f>
        <v>0</v>
      </c>
      <c r="C34" s="210">
        <f>+Catálogo!C17</f>
        <v>0</v>
      </c>
      <c r="E34" s="260">
        <v>1</v>
      </c>
      <c r="F34" s="260">
        <v>1</v>
      </c>
      <c r="G34" s="260">
        <v>1</v>
      </c>
      <c r="H34" s="260">
        <v>1</v>
      </c>
      <c r="I34" s="260">
        <v>1</v>
      </c>
      <c r="J34" s="260">
        <v>1</v>
      </c>
      <c r="K34" s="260">
        <v>1</v>
      </c>
      <c r="L34" s="260">
        <v>1</v>
      </c>
      <c r="M34" s="260">
        <v>1</v>
      </c>
      <c r="N34" s="260">
        <v>1</v>
      </c>
      <c r="O34" s="260">
        <v>1</v>
      </c>
      <c r="P34" s="260">
        <v>1</v>
      </c>
      <c r="Q34" s="210"/>
      <c r="R34" s="260">
        <v>1</v>
      </c>
      <c r="S34" s="260">
        <v>1</v>
      </c>
      <c r="T34" s="260">
        <v>1</v>
      </c>
      <c r="U34" s="260">
        <v>1</v>
      </c>
      <c r="V34" s="260">
        <v>1</v>
      </c>
      <c r="W34" s="260">
        <v>1</v>
      </c>
      <c r="X34" s="260">
        <v>1</v>
      </c>
      <c r="Y34" s="260">
        <v>1</v>
      </c>
      <c r="Z34" s="260">
        <v>1</v>
      </c>
      <c r="AA34" s="260">
        <v>1</v>
      </c>
      <c r="AB34" s="260">
        <v>1</v>
      </c>
      <c r="AC34" s="260">
        <v>1</v>
      </c>
      <c r="AD34" s="210">
        <f>+Catálogo!C70</f>
        <v>0</v>
      </c>
      <c r="AE34" s="260">
        <v>1</v>
      </c>
      <c r="AF34" s="260">
        <v>1</v>
      </c>
      <c r="AG34" s="260">
        <v>1</v>
      </c>
      <c r="AH34" s="260">
        <v>1</v>
      </c>
      <c r="AI34" s="260">
        <v>1</v>
      </c>
      <c r="AJ34" s="260">
        <v>1</v>
      </c>
      <c r="AK34" s="260">
        <v>1</v>
      </c>
      <c r="AL34" s="260">
        <v>1</v>
      </c>
      <c r="AM34" s="260">
        <v>1</v>
      </c>
      <c r="AN34" s="260">
        <v>1</v>
      </c>
      <c r="AO34" s="260">
        <v>1</v>
      </c>
      <c r="AP34" s="260">
        <v>1</v>
      </c>
    </row>
    <row r="35" spans="2:43" hidden="1" outlineLevel="1">
      <c r="B35" s="7">
        <f>+Catálogo!B18</f>
        <v>0</v>
      </c>
      <c r="C35" s="210">
        <f>+Catálogo!C18</f>
        <v>0</v>
      </c>
      <c r="E35" s="260">
        <v>1</v>
      </c>
      <c r="F35" s="260">
        <v>1</v>
      </c>
      <c r="G35" s="260">
        <v>1</v>
      </c>
      <c r="H35" s="260">
        <v>1</v>
      </c>
      <c r="I35" s="260">
        <v>1</v>
      </c>
      <c r="J35" s="260">
        <v>1</v>
      </c>
      <c r="K35" s="260">
        <v>1</v>
      </c>
      <c r="L35" s="260">
        <v>1</v>
      </c>
      <c r="M35" s="260">
        <v>1</v>
      </c>
      <c r="N35" s="260">
        <v>1</v>
      </c>
      <c r="O35" s="260">
        <v>1</v>
      </c>
      <c r="P35" s="260">
        <v>1</v>
      </c>
      <c r="Q35" s="210"/>
      <c r="R35" s="260">
        <v>1</v>
      </c>
      <c r="S35" s="260">
        <v>1</v>
      </c>
      <c r="T35" s="260">
        <v>1</v>
      </c>
      <c r="U35" s="260">
        <v>1</v>
      </c>
      <c r="V35" s="260">
        <v>1</v>
      </c>
      <c r="W35" s="260">
        <v>1</v>
      </c>
      <c r="X35" s="260">
        <v>1</v>
      </c>
      <c r="Y35" s="260">
        <v>1</v>
      </c>
      <c r="Z35" s="260">
        <v>1</v>
      </c>
      <c r="AA35" s="260">
        <v>1</v>
      </c>
      <c r="AB35" s="260">
        <v>1</v>
      </c>
      <c r="AC35" s="260">
        <v>1</v>
      </c>
      <c r="AD35" s="210">
        <f>+Catálogo!C71</f>
        <v>0</v>
      </c>
      <c r="AE35" s="260">
        <v>1</v>
      </c>
      <c r="AF35" s="260">
        <v>1</v>
      </c>
      <c r="AG35" s="260">
        <v>1</v>
      </c>
      <c r="AH35" s="260">
        <v>1</v>
      </c>
      <c r="AI35" s="260">
        <v>1</v>
      </c>
      <c r="AJ35" s="260">
        <v>1</v>
      </c>
      <c r="AK35" s="260">
        <v>1</v>
      </c>
      <c r="AL35" s="260">
        <v>1</v>
      </c>
      <c r="AM35" s="260">
        <v>1</v>
      </c>
      <c r="AN35" s="260">
        <v>1</v>
      </c>
      <c r="AO35" s="260">
        <v>1</v>
      </c>
      <c r="AP35" s="260">
        <v>1</v>
      </c>
    </row>
    <row r="36" spans="2:43" hidden="1" outlineLevel="1">
      <c r="B36" s="7">
        <f>+Catálogo!B19</f>
        <v>0</v>
      </c>
      <c r="C36" s="210">
        <f>+Catálogo!C19</f>
        <v>0</v>
      </c>
      <c r="E36" s="260">
        <v>1</v>
      </c>
      <c r="F36" s="260">
        <v>1</v>
      </c>
      <c r="G36" s="260">
        <v>1</v>
      </c>
      <c r="H36" s="260">
        <v>1</v>
      </c>
      <c r="I36" s="260">
        <v>1</v>
      </c>
      <c r="J36" s="260">
        <v>1</v>
      </c>
      <c r="K36" s="260">
        <v>1</v>
      </c>
      <c r="L36" s="260">
        <v>1</v>
      </c>
      <c r="M36" s="260">
        <v>1</v>
      </c>
      <c r="N36" s="260">
        <v>1</v>
      </c>
      <c r="O36" s="260">
        <v>1</v>
      </c>
      <c r="P36" s="260">
        <v>1</v>
      </c>
      <c r="Q36" s="210"/>
      <c r="R36" s="260">
        <v>1</v>
      </c>
      <c r="S36" s="260">
        <v>1</v>
      </c>
      <c r="T36" s="260">
        <v>1</v>
      </c>
      <c r="U36" s="260">
        <v>1</v>
      </c>
      <c r="V36" s="260">
        <v>1</v>
      </c>
      <c r="W36" s="260">
        <v>1</v>
      </c>
      <c r="X36" s="260">
        <v>1</v>
      </c>
      <c r="Y36" s="260">
        <v>1</v>
      </c>
      <c r="Z36" s="260">
        <v>1</v>
      </c>
      <c r="AA36" s="260">
        <v>1</v>
      </c>
      <c r="AB36" s="260">
        <v>1</v>
      </c>
      <c r="AC36" s="260">
        <v>1</v>
      </c>
      <c r="AD36" s="210">
        <f>+Catálogo!C72</f>
        <v>0</v>
      </c>
      <c r="AE36" s="260">
        <v>1</v>
      </c>
      <c r="AF36" s="260">
        <v>1</v>
      </c>
      <c r="AG36" s="260">
        <v>1</v>
      </c>
      <c r="AH36" s="260">
        <v>1</v>
      </c>
      <c r="AI36" s="260">
        <v>1</v>
      </c>
      <c r="AJ36" s="260">
        <v>1</v>
      </c>
      <c r="AK36" s="260">
        <v>1</v>
      </c>
      <c r="AL36" s="260">
        <v>1</v>
      </c>
      <c r="AM36" s="260">
        <v>1</v>
      </c>
      <c r="AN36" s="260">
        <v>1</v>
      </c>
      <c r="AO36" s="260">
        <v>1</v>
      </c>
      <c r="AP36" s="260">
        <v>1</v>
      </c>
    </row>
    <row r="37" spans="2:43" hidden="1" outlineLevel="1">
      <c r="B37" s="7">
        <f>+Catálogo!B20</f>
        <v>0</v>
      </c>
      <c r="C37" s="210">
        <f>+Catálogo!C20</f>
        <v>0</v>
      </c>
      <c r="E37" s="260">
        <v>1</v>
      </c>
      <c r="F37" s="260">
        <v>1</v>
      </c>
      <c r="G37" s="260">
        <v>1</v>
      </c>
      <c r="H37" s="260">
        <v>1</v>
      </c>
      <c r="I37" s="260">
        <v>1</v>
      </c>
      <c r="J37" s="260">
        <v>1</v>
      </c>
      <c r="K37" s="260">
        <v>1</v>
      </c>
      <c r="L37" s="260">
        <v>1</v>
      </c>
      <c r="M37" s="260">
        <v>1</v>
      </c>
      <c r="N37" s="260">
        <v>1</v>
      </c>
      <c r="O37" s="260">
        <v>1</v>
      </c>
      <c r="P37" s="260">
        <v>1</v>
      </c>
      <c r="Q37" s="210"/>
      <c r="R37" s="260">
        <v>1</v>
      </c>
      <c r="S37" s="260">
        <v>1</v>
      </c>
      <c r="T37" s="260">
        <v>1</v>
      </c>
      <c r="U37" s="260">
        <v>1</v>
      </c>
      <c r="V37" s="260">
        <v>1</v>
      </c>
      <c r="W37" s="260">
        <v>1</v>
      </c>
      <c r="X37" s="260">
        <v>1</v>
      </c>
      <c r="Y37" s="260">
        <v>1</v>
      </c>
      <c r="Z37" s="260">
        <v>1</v>
      </c>
      <c r="AA37" s="260">
        <v>1</v>
      </c>
      <c r="AB37" s="260">
        <v>1</v>
      </c>
      <c r="AC37" s="260">
        <v>1</v>
      </c>
      <c r="AD37" s="210">
        <f>+Catálogo!C73</f>
        <v>0</v>
      </c>
      <c r="AE37" s="260">
        <v>1</v>
      </c>
      <c r="AF37" s="260">
        <v>1</v>
      </c>
      <c r="AG37" s="260">
        <v>1</v>
      </c>
      <c r="AH37" s="260">
        <v>1</v>
      </c>
      <c r="AI37" s="260">
        <v>1</v>
      </c>
      <c r="AJ37" s="260">
        <v>1</v>
      </c>
      <c r="AK37" s="260">
        <v>1</v>
      </c>
      <c r="AL37" s="260">
        <v>1</v>
      </c>
      <c r="AM37" s="260">
        <v>1</v>
      </c>
      <c r="AN37" s="260">
        <v>1</v>
      </c>
      <c r="AO37" s="260">
        <v>1</v>
      </c>
      <c r="AP37" s="260">
        <v>1</v>
      </c>
    </row>
    <row r="38" spans="2:43" ht="15.75" customHeight="1" collapsed="1"/>
    <row r="39" spans="2:43" ht="18" customHeight="1"/>
    <row r="40" spans="2:43" s="211" customFormat="1" ht="16.5" customHeight="1" thickBot="1">
      <c r="D40" s="1121" t="s">
        <v>307</v>
      </c>
      <c r="E40" s="30">
        <v>0</v>
      </c>
      <c r="F40" s="30">
        <f>+E40</f>
        <v>0</v>
      </c>
      <c r="G40" s="30">
        <f t="shared" ref="G40:P40" si="17">+F40</f>
        <v>0</v>
      </c>
      <c r="H40" s="30">
        <f t="shared" si="17"/>
        <v>0</v>
      </c>
      <c r="I40" s="30">
        <f t="shared" si="17"/>
        <v>0</v>
      </c>
      <c r="J40" s="30">
        <f t="shared" si="17"/>
        <v>0</v>
      </c>
      <c r="K40" s="30">
        <f t="shared" si="17"/>
        <v>0</v>
      </c>
      <c r="L40" s="30">
        <f t="shared" si="17"/>
        <v>0</v>
      </c>
      <c r="M40" s="30">
        <f t="shared" si="17"/>
        <v>0</v>
      </c>
      <c r="N40" s="30">
        <f t="shared" si="17"/>
        <v>0</v>
      </c>
      <c r="O40" s="30">
        <f t="shared" si="17"/>
        <v>0</v>
      </c>
      <c r="P40" s="30">
        <f t="shared" si="17"/>
        <v>0</v>
      </c>
      <c r="R40" s="261"/>
      <c r="S40" s="261"/>
      <c r="T40" s="261"/>
      <c r="U40" s="261"/>
      <c r="V40" s="261"/>
      <c r="W40" s="261"/>
      <c r="X40" s="261"/>
      <c r="Y40" s="261"/>
      <c r="Z40" s="261"/>
      <c r="AA40" s="261"/>
      <c r="AB40" s="261"/>
      <c r="AC40" s="261"/>
      <c r="AE40" s="30"/>
      <c r="AF40" s="30"/>
      <c r="AG40" s="30"/>
      <c r="AH40" s="30"/>
      <c r="AI40" s="30"/>
      <c r="AJ40" s="30"/>
      <c r="AK40" s="30"/>
      <c r="AL40" s="30"/>
      <c r="AM40" s="30"/>
      <c r="AN40" s="30"/>
      <c r="AO40" s="30"/>
      <c r="AP40" s="30"/>
    </row>
    <row r="41" spans="2:43" ht="19.5" customHeight="1" thickBot="1">
      <c r="B41" s="1123" t="s">
        <v>110</v>
      </c>
      <c r="C41" s="1123"/>
      <c r="D41" s="1121"/>
      <c r="E41" s="1091" t="s">
        <v>85</v>
      </c>
      <c r="F41" s="1092"/>
      <c r="G41" s="1092"/>
      <c r="H41" s="1092"/>
      <c r="I41" s="1092"/>
      <c r="J41" s="1092"/>
      <c r="K41" s="1092"/>
      <c r="L41" s="1092"/>
      <c r="M41" s="1092"/>
      <c r="N41" s="1092"/>
      <c r="O41" s="1092"/>
      <c r="P41" s="1092"/>
      <c r="Q41" s="1093"/>
      <c r="R41" s="1091" t="s">
        <v>86</v>
      </c>
      <c r="S41" s="1092"/>
      <c r="T41" s="1092"/>
      <c r="U41" s="1092"/>
      <c r="V41" s="1092"/>
      <c r="W41" s="1092"/>
      <c r="X41" s="1092"/>
      <c r="Y41" s="1092"/>
      <c r="Z41" s="1092"/>
      <c r="AA41" s="1092"/>
      <c r="AB41" s="1092"/>
      <c r="AC41" s="1092"/>
      <c r="AD41" s="1093"/>
      <c r="AE41" s="1118" t="s">
        <v>87</v>
      </c>
      <c r="AF41" s="1096"/>
      <c r="AG41" s="1096"/>
      <c r="AH41" s="1096"/>
      <c r="AI41" s="1096"/>
      <c r="AJ41" s="1096"/>
      <c r="AK41" s="1096"/>
      <c r="AL41" s="1096"/>
      <c r="AM41" s="1096"/>
      <c r="AN41" s="1096"/>
      <c r="AO41" s="1096"/>
      <c r="AP41" s="1096"/>
      <c r="AQ41" s="1096"/>
    </row>
    <row r="42" spans="2:43" ht="72.75" customHeight="1">
      <c r="B42" s="9" t="str">
        <f>+B22</f>
        <v>Líneas de actividad</v>
      </c>
      <c r="C42" s="10" t="s">
        <v>72</v>
      </c>
      <c r="D42" s="1122"/>
      <c r="E42" s="346">
        <f>+Cuestionario!$C$13</f>
        <v>46113</v>
      </c>
      <c r="F42" s="346">
        <f>EDATE(E42,1)</f>
        <v>46143</v>
      </c>
      <c r="G42" s="346">
        <f t="shared" ref="G42:S42" si="18">EDATE(F42,1)</f>
        <v>46174</v>
      </c>
      <c r="H42" s="346">
        <f t="shared" si="18"/>
        <v>46204</v>
      </c>
      <c r="I42" s="346">
        <f t="shared" si="18"/>
        <v>46235</v>
      </c>
      <c r="J42" s="346">
        <f t="shared" si="18"/>
        <v>46266</v>
      </c>
      <c r="K42" s="346">
        <f t="shared" si="18"/>
        <v>46296</v>
      </c>
      <c r="L42" s="346">
        <f t="shared" si="18"/>
        <v>46327</v>
      </c>
      <c r="M42" s="346">
        <f t="shared" si="18"/>
        <v>46357</v>
      </c>
      <c r="N42" s="346">
        <f t="shared" si="18"/>
        <v>46388</v>
      </c>
      <c r="O42" s="346">
        <f t="shared" si="18"/>
        <v>46419</v>
      </c>
      <c r="P42" s="346">
        <f t="shared" si="18"/>
        <v>46447</v>
      </c>
      <c r="Q42" s="212" t="s">
        <v>3</v>
      </c>
      <c r="R42" s="346">
        <f>EDATE(P42,1)</f>
        <v>46478</v>
      </c>
      <c r="S42" s="346">
        <f t="shared" si="18"/>
        <v>46508</v>
      </c>
      <c r="T42" s="346">
        <f t="shared" ref="T42:AC42" si="19">EDATE(S42,1)</f>
        <v>46539</v>
      </c>
      <c r="U42" s="346">
        <f t="shared" si="19"/>
        <v>46569</v>
      </c>
      <c r="V42" s="346">
        <f t="shared" si="19"/>
        <v>46600</v>
      </c>
      <c r="W42" s="346">
        <f t="shared" si="19"/>
        <v>46631</v>
      </c>
      <c r="X42" s="346">
        <f t="shared" si="19"/>
        <v>46661</v>
      </c>
      <c r="Y42" s="346">
        <f t="shared" si="19"/>
        <v>46692</v>
      </c>
      <c r="Z42" s="346">
        <f t="shared" si="19"/>
        <v>46722</v>
      </c>
      <c r="AA42" s="346">
        <f t="shared" si="19"/>
        <v>46753</v>
      </c>
      <c r="AB42" s="346">
        <f t="shared" si="19"/>
        <v>46784</v>
      </c>
      <c r="AC42" s="346">
        <f t="shared" si="19"/>
        <v>46813</v>
      </c>
      <c r="AD42" s="212" t="s">
        <v>3</v>
      </c>
      <c r="AE42" s="346">
        <f>EDATE(AC42,1)</f>
        <v>46844</v>
      </c>
      <c r="AF42" s="346">
        <f t="shared" ref="AF42:AP42" si="20">EDATE(AE42,1)</f>
        <v>46874</v>
      </c>
      <c r="AG42" s="346">
        <f t="shared" si="20"/>
        <v>46905</v>
      </c>
      <c r="AH42" s="346">
        <f t="shared" si="20"/>
        <v>46935</v>
      </c>
      <c r="AI42" s="346">
        <f t="shared" si="20"/>
        <v>46966</v>
      </c>
      <c r="AJ42" s="346">
        <f t="shared" si="20"/>
        <v>46997</v>
      </c>
      <c r="AK42" s="346">
        <f t="shared" si="20"/>
        <v>47027</v>
      </c>
      <c r="AL42" s="346">
        <f t="shared" si="20"/>
        <v>47058</v>
      </c>
      <c r="AM42" s="346">
        <f t="shared" si="20"/>
        <v>47088</v>
      </c>
      <c r="AN42" s="346">
        <f t="shared" si="20"/>
        <v>47119</v>
      </c>
      <c r="AO42" s="346">
        <f t="shared" si="20"/>
        <v>47150</v>
      </c>
      <c r="AP42" s="346">
        <f t="shared" si="20"/>
        <v>47178</v>
      </c>
      <c r="AQ42" s="212" t="s">
        <v>3</v>
      </c>
    </row>
    <row r="43" spans="2:43">
      <c r="B43" s="7">
        <f>+Catálogo!B6</f>
        <v>0</v>
      </c>
      <c r="C43" s="210">
        <f>+Catálogo!C6</f>
        <v>0</v>
      </c>
      <c r="D43" s="30">
        <v>0</v>
      </c>
      <c r="E43" s="761">
        <f>((+$C43*E5*E23)*(1+E$40)*(1+$D43))</f>
        <v>0</v>
      </c>
      <c r="F43" s="761">
        <f t="shared" ref="F43:P43" si="21">((+$C43*F5*F23)*(1+F$40)*(1+$D43))</f>
        <v>0</v>
      </c>
      <c r="G43" s="761">
        <f t="shared" si="21"/>
        <v>0</v>
      </c>
      <c r="H43" s="761">
        <f t="shared" si="21"/>
        <v>0</v>
      </c>
      <c r="I43" s="761">
        <f t="shared" si="21"/>
        <v>0</v>
      </c>
      <c r="J43" s="761">
        <f t="shared" si="21"/>
        <v>0</v>
      </c>
      <c r="K43" s="761">
        <f t="shared" si="21"/>
        <v>0</v>
      </c>
      <c r="L43" s="761">
        <f t="shared" si="21"/>
        <v>0</v>
      </c>
      <c r="M43" s="761">
        <f t="shared" si="21"/>
        <v>0</v>
      </c>
      <c r="N43" s="761">
        <f t="shared" si="21"/>
        <v>0</v>
      </c>
      <c r="O43" s="761">
        <f t="shared" si="21"/>
        <v>0</v>
      </c>
      <c r="P43" s="761">
        <f t="shared" si="21"/>
        <v>0</v>
      </c>
      <c r="Q43" s="762">
        <f>SUM(E43:P43)</f>
        <v>0</v>
      </c>
      <c r="R43" s="761">
        <f>+$Q5*R5*R23</f>
        <v>0</v>
      </c>
      <c r="S43" s="761">
        <f t="shared" ref="S43:AC43" si="22">+$Q5*S5*S23</f>
        <v>0</v>
      </c>
      <c r="T43" s="761">
        <f t="shared" si="22"/>
        <v>0</v>
      </c>
      <c r="U43" s="761">
        <f t="shared" si="22"/>
        <v>0</v>
      </c>
      <c r="V43" s="761">
        <f t="shared" si="22"/>
        <v>0</v>
      </c>
      <c r="W43" s="761">
        <f t="shared" si="22"/>
        <v>0</v>
      </c>
      <c r="X43" s="761">
        <f t="shared" si="22"/>
        <v>0</v>
      </c>
      <c r="Y43" s="761">
        <f t="shared" si="22"/>
        <v>0</v>
      </c>
      <c r="Z43" s="761">
        <f t="shared" si="22"/>
        <v>0</v>
      </c>
      <c r="AA43" s="761">
        <f t="shared" si="22"/>
        <v>0</v>
      </c>
      <c r="AB43" s="761">
        <f t="shared" si="22"/>
        <v>0</v>
      </c>
      <c r="AC43" s="761">
        <f t="shared" si="22"/>
        <v>0</v>
      </c>
      <c r="AD43" s="762">
        <f>SUM(R43:AC43)</f>
        <v>0</v>
      </c>
      <c r="AE43" s="761">
        <f>+AE5*$AD5*AE23</f>
        <v>0</v>
      </c>
      <c r="AF43" s="761">
        <f t="shared" ref="AF43:AP43" si="23">+AF5*$AD5*AF23</f>
        <v>0</v>
      </c>
      <c r="AG43" s="761">
        <f t="shared" si="23"/>
        <v>0</v>
      </c>
      <c r="AH43" s="761">
        <f t="shared" si="23"/>
        <v>0</v>
      </c>
      <c r="AI43" s="761">
        <f t="shared" si="23"/>
        <v>0</v>
      </c>
      <c r="AJ43" s="761">
        <f t="shared" si="23"/>
        <v>0</v>
      </c>
      <c r="AK43" s="761">
        <f t="shared" si="23"/>
        <v>0</v>
      </c>
      <c r="AL43" s="761">
        <f t="shared" si="23"/>
        <v>0</v>
      </c>
      <c r="AM43" s="761">
        <f t="shared" si="23"/>
        <v>0</v>
      </c>
      <c r="AN43" s="761">
        <f t="shared" si="23"/>
        <v>0</v>
      </c>
      <c r="AO43" s="761">
        <f t="shared" si="23"/>
        <v>0</v>
      </c>
      <c r="AP43" s="761">
        <f t="shared" si="23"/>
        <v>0</v>
      </c>
      <c r="AQ43" s="762">
        <f>SUM(AE43:AP43)</f>
        <v>0</v>
      </c>
    </row>
    <row r="44" spans="2:43">
      <c r="B44" s="7">
        <f>+Catálogo!B7</f>
        <v>0</v>
      </c>
      <c r="C44" s="210">
        <f>+Catálogo!C7</f>
        <v>0</v>
      </c>
      <c r="D44" s="30">
        <v>0</v>
      </c>
      <c r="E44" s="761">
        <f t="shared" ref="E44:P44" si="24">((+$C44*E6*E24)*(1+E$40)*(1+$D44))</f>
        <v>0</v>
      </c>
      <c r="F44" s="761">
        <f t="shared" si="24"/>
        <v>0</v>
      </c>
      <c r="G44" s="761">
        <f t="shared" si="24"/>
        <v>0</v>
      </c>
      <c r="H44" s="761">
        <f t="shared" si="24"/>
        <v>0</v>
      </c>
      <c r="I44" s="761">
        <f t="shared" si="24"/>
        <v>0</v>
      </c>
      <c r="J44" s="761">
        <f t="shared" si="24"/>
        <v>0</v>
      </c>
      <c r="K44" s="761">
        <f t="shared" si="24"/>
        <v>0</v>
      </c>
      <c r="L44" s="761">
        <f t="shared" si="24"/>
        <v>0</v>
      </c>
      <c r="M44" s="761">
        <f t="shared" si="24"/>
        <v>0</v>
      </c>
      <c r="N44" s="761">
        <f t="shared" si="24"/>
        <v>0</v>
      </c>
      <c r="O44" s="761">
        <f t="shared" si="24"/>
        <v>0</v>
      </c>
      <c r="P44" s="761">
        <f t="shared" si="24"/>
        <v>0</v>
      </c>
      <c r="Q44" s="762">
        <f>SUM(E44:P44)</f>
        <v>0</v>
      </c>
      <c r="R44" s="761">
        <f t="shared" ref="R44:AC44" si="25">+$Q6*R6*R24</f>
        <v>0</v>
      </c>
      <c r="S44" s="761">
        <f t="shared" si="25"/>
        <v>0</v>
      </c>
      <c r="T44" s="761">
        <f t="shared" si="25"/>
        <v>0</v>
      </c>
      <c r="U44" s="761">
        <f t="shared" si="25"/>
        <v>0</v>
      </c>
      <c r="V44" s="761">
        <f t="shared" si="25"/>
        <v>0</v>
      </c>
      <c r="W44" s="761">
        <f t="shared" si="25"/>
        <v>0</v>
      </c>
      <c r="X44" s="761">
        <f t="shared" si="25"/>
        <v>0</v>
      </c>
      <c r="Y44" s="761">
        <f t="shared" si="25"/>
        <v>0</v>
      </c>
      <c r="Z44" s="761">
        <f t="shared" si="25"/>
        <v>0</v>
      </c>
      <c r="AA44" s="761">
        <f t="shared" si="25"/>
        <v>0</v>
      </c>
      <c r="AB44" s="761">
        <f t="shared" si="25"/>
        <v>0</v>
      </c>
      <c r="AC44" s="761">
        <f t="shared" si="25"/>
        <v>0</v>
      </c>
      <c r="AD44" s="762">
        <f>SUM(R44:AC44)</f>
        <v>0</v>
      </c>
      <c r="AE44" s="761">
        <f t="shared" ref="AE44:AP44" si="26">+AE6*$AD6*AE24</f>
        <v>0</v>
      </c>
      <c r="AF44" s="761">
        <f t="shared" si="26"/>
        <v>0</v>
      </c>
      <c r="AG44" s="761">
        <f t="shared" si="26"/>
        <v>0</v>
      </c>
      <c r="AH44" s="761">
        <f t="shared" si="26"/>
        <v>0</v>
      </c>
      <c r="AI44" s="761">
        <f t="shared" si="26"/>
        <v>0</v>
      </c>
      <c r="AJ44" s="761">
        <f t="shared" si="26"/>
        <v>0</v>
      </c>
      <c r="AK44" s="761">
        <f t="shared" si="26"/>
        <v>0</v>
      </c>
      <c r="AL44" s="761">
        <f t="shared" si="26"/>
        <v>0</v>
      </c>
      <c r="AM44" s="761">
        <f t="shared" si="26"/>
        <v>0</v>
      </c>
      <c r="AN44" s="761">
        <f t="shared" si="26"/>
        <v>0</v>
      </c>
      <c r="AO44" s="761">
        <f t="shared" si="26"/>
        <v>0</v>
      </c>
      <c r="AP44" s="761">
        <f t="shared" si="26"/>
        <v>0</v>
      </c>
      <c r="AQ44" s="762">
        <f>SUM(AE44:AP44)</f>
        <v>0</v>
      </c>
    </row>
    <row r="45" spans="2:43">
      <c r="B45" s="7">
        <f>+Catálogo!B8</f>
        <v>0</v>
      </c>
      <c r="C45" s="210">
        <f>+Catálogo!C8</f>
        <v>0</v>
      </c>
      <c r="D45" s="30">
        <v>0</v>
      </c>
      <c r="E45" s="761">
        <f t="shared" ref="E45:P45" si="27">((+$C45*E7*E25)*(1+E$40)*(1+$D45))</f>
        <v>0</v>
      </c>
      <c r="F45" s="761">
        <f t="shared" si="27"/>
        <v>0</v>
      </c>
      <c r="G45" s="761">
        <f t="shared" si="27"/>
        <v>0</v>
      </c>
      <c r="H45" s="761">
        <f t="shared" si="27"/>
        <v>0</v>
      </c>
      <c r="I45" s="761">
        <f t="shared" si="27"/>
        <v>0</v>
      </c>
      <c r="J45" s="761">
        <f t="shared" si="27"/>
        <v>0</v>
      </c>
      <c r="K45" s="761">
        <f t="shared" si="27"/>
        <v>0</v>
      </c>
      <c r="L45" s="761">
        <f t="shared" si="27"/>
        <v>0</v>
      </c>
      <c r="M45" s="761">
        <f t="shared" si="27"/>
        <v>0</v>
      </c>
      <c r="N45" s="761">
        <f t="shared" si="27"/>
        <v>0</v>
      </c>
      <c r="O45" s="761">
        <f t="shared" si="27"/>
        <v>0</v>
      </c>
      <c r="P45" s="761">
        <f t="shared" si="27"/>
        <v>0</v>
      </c>
      <c r="Q45" s="762">
        <f>SUM(E45:P45)</f>
        <v>0</v>
      </c>
      <c r="R45" s="761">
        <f t="shared" ref="R45:AC45" si="28">+$Q7*R7*R25</f>
        <v>0</v>
      </c>
      <c r="S45" s="761">
        <f t="shared" si="28"/>
        <v>0</v>
      </c>
      <c r="T45" s="761">
        <f t="shared" si="28"/>
        <v>0</v>
      </c>
      <c r="U45" s="761">
        <f t="shared" si="28"/>
        <v>0</v>
      </c>
      <c r="V45" s="761">
        <f t="shared" si="28"/>
        <v>0</v>
      </c>
      <c r="W45" s="761">
        <f t="shared" si="28"/>
        <v>0</v>
      </c>
      <c r="X45" s="761">
        <f t="shared" si="28"/>
        <v>0</v>
      </c>
      <c r="Y45" s="761">
        <f t="shared" si="28"/>
        <v>0</v>
      </c>
      <c r="Z45" s="761">
        <f t="shared" si="28"/>
        <v>0</v>
      </c>
      <c r="AA45" s="761">
        <f t="shared" si="28"/>
        <v>0</v>
      </c>
      <c r="AB45" s="761">
        <f t="shared" si="28"/>
        <v>0</v>
      </c>
      <c r="AC45" s="761">
        <f t="shared" si="28"/>
        <v>0</v>
      </c>
      <c r="AD45" s="762">
        <f>SUM(R45:AC45)</f>
        <v>0</v>
      </c>
      <c r="AE45" s="761">
        <f t="shared" ref="AE45:AP45" si="29">+AE7*$AD7*AE25</f>
        <v>0</v>
      </c>
      <c r="AF45" s="761">
        <f t="shared" si="29"/>
        <v>0</v>
      </c>
      <c r="AG45" s="761">
        <f t="shared" si="29"/>
        <v>0</v>
      </c>
      <c r="AH45" s="761">
        <f t="shared" si="29"/>
        <v>0</v>
      </c>
      <c r="AI45" s="761">
        <f t="shared" si="29"/>
        <v>0</v>
      </c>
      <c r="AJ45" s="761">
        <f t="shared" si="29"/>
        <v>0</v>
      </c>
      <c r="AK45" s="761">
        <f t="shared" si="29"/>
        <v>0</v>
      </c>
      <c r="AL45" s="761">
        <f t="shared" si="29"/>
        <v>0</v>
      </c>
      <c r="AM45" s="761">
        <f t="shared" si="29"/>
        <v>0</v>
      </c>
      <c r="AN45" s="761">
        <f t="shared" si="29"/>
        <v>0</v>
      </c>
      <c r="AO45" s="761">
        <f t="shared" si="29"/>
        <v>0</v>
      </c>
      <c r="AP45" s="761">
        <f t="shared" si="29"/>
        <v>0</v>
      </c>
      <c r="AQ45" s="762">
        <f>SUM(AE45:AP45)</f>
        <v>0</v>
      </c>
    </row>
    <row r="46" spans="2:43">
      <c r="B46" s="7">
        <f>+Catálogo!B9</f>
        <v>0</v>
      </c>
      <c r="C46" s="210">
        <f>+Catálogo!C9</f>
        <v>0</v>
      </c>
      <c r="D46" s="30">
        <v>0</v>
      </c>
      <c r="E46" s="761">
        <f t="shared" ref="E46:P46" si="30">((+$C46*E8*E26)*(1+E$40)*(1+$D46))</f>
        <v>0</v>
      </c>
      <c r="F46" s="761">
        <f t="shared" si="30"/>
        <v>0</v>
      </c>
      <c r="G46" s="761">
        <f t="shared" si="30"/>
        <v>0</v>
      </c>
      <c r="H46" s="761">
        <f t="shared" si="30"/>
        <v>0</v>
      </c>
      <c r="I46" s="761">
        <f t="shared" si="30"/>
        <v>0</v>
      </c>
      <c r="J46" s="761">
        <f t="shared" si="30"/>
        <v>0</v>
      </c>
      <c r="K46" s="761">
        <f t="shared" si="30"/>
        <v>0</v>
      </c>
      <c r="L46" s="761">
        <f t="shared" si="30"/>
        <v>0</v>
      </c>
      <c r="M46" s="761">
        <f t="shared" si="30"/>
        <v>0</v>
      </c>
      <c r="N46" s="761">
        <f t="shared" si="30"/>
        <v>0</v>
      </c>
      <c r="O46" s="761">
        <f t="shared" si="30"/>
        <v>0</v>
      </c>
      <c r="P46" s="761">
        <f t="shared" si="30"/>
        <v>0</v>
      </c>
      <c r="Q46" s="762">
        <f>SUM(E46:P46)</f>
        <v>0</v>
      </c>
      <c r="R46" s="761">
        <f t="shared" ref="R46:AC46" si="31">+$Q8*R8*R26</f>
        <v>0</v>
      </c>
      <c r="S46" s="761">
        <f t="shared" si="31"/>
        <v>0</v>
      </c>
      <c r="T46" s="761">
        <f t="shared" si="31"/>
        <v>0</v>
      </c>
      <c r="U46" s="761">
        <f t="shared" si="31"/>
        <v>0</v>
      </c>
      <c r="V46" s="761">
        <f t="shared" si="31"/>
        <v>0</v>
      </c>
      <c r="W46" s="761">
        <f t="shared" si="31"/>
        <v>0</v>
      </c>
      <c r="X46" s="761">
        <f t="shared" si="31"/>
        <v>0</v>
      </c>
      <c r="Y46" s="761">
        <f t="shared" si="31"/>
        <v>0</v>
      </c>
      <c r="Z46" s="761">
        <f t="shared" si="31"/>
        <v>0</v>
      </c>
      <c r="AA46" s="761">
        <f t="shared" si="31"/>
        <v>0</v>
      </c>
      <c r="AB46" s="761">
        <f t="shared" si="31"/>
        <v>0</v>
      </c>
      <c r="AC46" s="761">
        <f t="shared" si="31"/>
        <v>0</v>
      </c>
      <c r="AD46" s="762">
        <f t="shared" ref="AD46:AD53" si="32">SUM(R46:AC46)</f>
        <v>0</v>
      </c>
      <c r="AE46" s="761">
        <f t="shared" ref="AE46:AP46" si="33">+AE8*$AD8*AE26</f>
        <v>0</v>
      </c>
      <c r="AF46" s="761">
        <f t="shared" si="33"/>
        <v>0</v>
      </c>
      <c r="AG46" s="761">
        <f t="shared" si="33"/>
        <v>0</v>
      </c>
      <c r="AH46" s="761">
        <f t="shared" si="33"/>
        <v>0</v>
      </c>
      <c r="AI46" s="761">
        <f t="shared" si="33"/>
        <v>0</v>
      </c>
      <c r="AJ46" s="761">
        <f t="shared" si="33"/>
        <v>0</v>
      </c>
      <c r="AK46" s="761">
        <f t="shared" si="33"/>
        <v>0</v>
      </c>
      <c r="AL46" s="761">
        <f t="shared" si="33"/>
        <v>0</v>
      </c>
      <c r="AM46" s="761">
        <f t="shared" si="33"/>
        <v>0</v>
      </c>
      <c r="AN46" s="761">
        <f t="shared" si="33"/>
        <v>0</v>
      </c>
      <c r="AO46" s="761">
        <f t="shared" si="33"/>
        <v>0</v>
      </c>
      <c r="AP46" s="761">
        <f t="shared" si="33"/>
        <v>0</v>
      </c>
      <c r="AQ46" s="762">
        <f t="shared" ref="AQ46:AQ53" si="34">SUM(AE46:AP46)</f>
        <v>0</v>
      </c>
    </row>
    <row r="47" spans="2:43">
      <c r="B47" s="7">
        <f>+Catálogo!B10</f>
        <v>0</v>
      </c>
      <c r="C47" s="210">
        <f>+Catálogo!C10</f>
        <v>0</v>
      </c>
      <c r="D47" s="30">
        <v>0</v>
      </c>
      <c r="E47" s="761">
        <f t="shared" ref="E47:P47" si="35">((+$C47*E9*E27)*(1+E$40)*(1+$D47))</f>
        <v>0</v>
      </c>
      <c r="F47" s="761">
        <f t="shared" si="35"/>
        <v>0</v>
      </c>
      <c r="G47" s="761">
        <f t="shared" si="35"/>
        <v>0</v>
      </c>
      <c r="H47" s="761">
        <f t="shared" si="35"/>
        <v>0</v>
      </c>
      <c r="I47" s="761">
        <f t="shared" si="35"/>
        <v>0</v>
      </c>
      <c r="J47" s="761">
        <f t="shared" si="35"/>
        <v>0</v>
      </c>
      <c r="K47" s="761">
        <f t="shared" si="35"/>
        <v>0</v>
      </c>
      <c r="L47" s="761">
        <f t="shared" si="35"/>
        <v>0</v>
      </c>
      <c r="M47" s="761">
        <f t="shared" si="35"/>
        <v>0</v>
      </c>
      <c r="N47" s="761">
        <f t="shared" si="35"/>
        <v>0</v>
      </c>
      <c r="O47" s="761">
        <f t="shared" si="35"/>
        <v>0</v>
      </c>
      <c r="P47" s="761">
        <f t="shared" si="35"/>
        <v>0</v>
      </c>
      <c r="Q47" s="762">
        <f t="shared" ref="Q47:Q53" si="36">SUM(E47:P47)</f>
        <v>0</v>
      </c>
      <c r="R47" s="761">
        <f t="shared" ref="R47:AC47" si="37">+$Q9*R9*R27</f>
        <v>0</v>
      </c>
      <c r="S47" s="761">
        <f t="shared" si="37"/>
        <v>0</v>
      </c>
      <c r="T47" s="761">
        <f t="shared" si="37"/>
        <v>0</v>
      </c>
      <c r="U47" s="761">
        <f t="shared" si="37"/>
        <v>0</v>
      </c>
      <c r="V47" s="761">
        <f t="shared" si="37"/>
        <v>0</v>
      </c>
      <c r="W47" s="761">
        <f t="shared" si="37"/>
        <v>0</v>
      </c>
      <c r="X47" s="761">
        <f t="shared" si="37"/>
        <v>0</v>
      </c>
      <c r="Y47" s="761">
        <f t="shared" si="37"/>
        <v>0</v>
      </c>
      <c r="Z47" s="761">
        <f t="shared" si="37"/>
        <v>0</v>
      </c>
      <c r="AA47" s="761">
        <f t="shared" si="37"/>
        <v>0</v>
      </c>
      <c r="AB47" s="761">
        <f t="shared" si="37"/>
        <v>0</v>
      </c>
      <c r="AC47" s="761">
        <f t="shared" si="37"/>
        <v>0</v>
      </c>
      <c r="AD47" s="762">
        <f>SUM(R47:AC47)</f>
        <v>0</v>
      </c>
      <c r="AE47" s="761">
        <f t="shared" ref="AE47:AP47" si="38">+AE9*$AD9*AE27</f>
        <v>0</v>
      </c>
      <c r="AF47" s="761">
        <f t="shared" si="38"/>
        <v>0</v>
      </c>
      <c r="AG47" s="761">
        <f t="shared" si="38"/>
        <v>0</v>
      </c>
      <c r="AH47" s="761">
        <f t="shared" si="38"/>
        <v>0</v>
      </c>
      <c r="AI47" s="761">
        <f t="shared" si="38"/>
        <v>0</v>
      </c>
      <c r="AJ47" s="761">
        <f t="shared" si="38"/>
        <v>0</v>
      </c>
      <c r="AK47" s="761">
        <f t="shared" si="38"/>
        <v>0</v>
      </c>
      <c r="AL47" s="761">
        <f t="shared" si="38"/>
        <v>0</v>
      </c>
      <c r="AM47" s="761">
        <f t="shared" si="38"/>
        <v>0</v>
      </c>
      <c r="AN47" s="761">
        <f t="shared" si="38"/>
        <v>0</v>
      </c>
      <c r="AO47" s="761">
        <f t="shared" si="38"/>
        <v>0</v>
      </c>
      <c r="AP47" s="761">
        <f t="shared" si="38"/>
        <v>0</v>
      </c>
      <c r="AQ47" s="762">
        <f t="shared" si="34"/>
        <v>0</v>
      </c>
    </row>
    <row r="48" spans="2:43" hidden="1" outlineLevel="1">
      <c r="B48" s="7">
        <f>+Catálogo!B11</f>
        <v>0</v>
      </c>
      <c r="C48" s="210">
        <f>+Catálogo!C11</f>
        <v>0</v>
      </c>
      <c r="D48" s="30">
        <v>0</v>
      </c>
      <c r="E48" s="761">
        <f t="shared" ref="E48:P48" si="39">((+$C48*E10*E28)*(1+E$40)*(1+$D48))</f>
        <v>0</v>
      </c>
      <c r="F48" s="761">
        <f t="shared" si="39"/>
        <v>0</v>
      </c>
      <c r="G48" s="761">
        <f t="shared" si="39"/>
        <v>0</v>
      </c>
      <c r="H48" s="761">
        <f t="shared" si="39"/>
        <v>0</v>
      </c>
      <c r="I48" s="761">
        <f t="shared" si="39"/>
        <v>0</v>
      </c>
      <c r="J48" s="761">
        <f t="shared" si="39"/>
        <v>0</v>
      </c>
      <c r="K48" s="761">
        <f t="shared" si="39"/>
        <v>0</v>
      </c>
      <c r="L48" s="761">
        <f t="shared" si="39"/>
        <v>0</v>
      </c>
      <c r="M48" s="761">
        <f t="shared" si="39"/>
        <v>0</v>
      </c>
      <c r="N48" s="761">
        <f t="shared" si="39"/>
        <v>0</v>
      </c>
      <c r="O48" s="761">
        <f t="shared" si="39"/>
        <v>0</v>
      </c>
      <c r="P48" s="761">
        <f t="shared" si="39"/>
        <v>0</v>
      </c>
      <c r="Q48" s="762">
        <f t="shared" si="36"/>
        <v>0</v>
      </c>
      <c r="R48" s="761">
        <f t="shared" ref="R48:AC48" si="40">+$Q10*R10*R28</f>
        <v>0</v>
      </c>
      <c r="S48" s="761">
        <f t="shared" si="40"/>
        <v>0</v>
      </c>
      <c r="T48" s="761">
        <f t="shared" si="40"/>
        <v>0</v>
      </c>
      <c r="U48" s="761">
        <f t="shared" si="40"/>
        <v>0</v>
      </c>
      <c r="V48" s="761">
        <f t="shared" si="40"/>
        <v>0</v>
      </c>
      <c r="W48" s="761">
        <f t="shared" si="40"/>
        <v>0</v>
      </c>
      <c r="X48" s="761">
        <f t="shared" si="40"/>
        <v>0</v>
      </c>
      <c r="Y48" s="761">
        <f t="shared" si="40"/>
        <v>0</v>
      </c>
      <c r="Z48" s="761">
        <f t="shared" si="40"/>
        <v>0</v>
      </c>
      <c r="AA48" s="761">
        <f t="shared" si="40"/>
        <v>0</v>
      </c>
      <c r="AB48" s="761">
        <f t="shared" si="40"/>
        <v>0</v>
      </c>
      <c r="AC48" s="761">
        <f t="shared" si="40"/>
        <v>0</v>
      </c>
      <c r="AD48" s="762">
        <f t="shared" si="32"/>
        <v>0</v>
      </c>
      <c r="AE48" s="761">
        <f t="shared" ref="AE48:AP48" si="41">+AE10*$AD10*AE28</f>
        <v>0</v>
      </c>
      <c r="AF48" s="761">
        <f t="shared" si="41"/>
        <v>0</v>
      </c>
      <c r="AG48" s="761">
        <f t="shared" si="41"/>
        <v>0</v>
      </c>
      <c r="AH48" s="761">
        <f t="shared" si="41"/>
        <v>0</v>
      </c>
      <c r="AI48" s="761">
        <f t="shared" si="41"/>
        <v>0</v>
      </c>
      <c r="AJ48" s="761">
        <f t="shared" si="41"/>
        <v>0</v>
      </c>
      <c r="AK48" s="761">
        <f t="shared" si="41"/>
        <v>0</v>
      </c>
      <c r="AL48" s="761">
        <f t="shared" si="41"/>
        <v>0</v>
      </c>
      <c r="AM48" s="761">
        <f t="shared" si="41"/>
        <v>0</v>
      </c>
      <c r="AN48" s="761">
        <f t="shared" si="41"/>
        <v>0</v>
      </c>
      <c r="AO48" s="761">
        <f t="shared" si="41"/>
        <v>0</v>
      </c>
      <c r="AP48" s="761">
        <f t="shared" si="41"/>
        <v>0</v>
      </c>
      <c r="AQ48" s="762">
        <f t="shared" si="34"/>
        <v>0</v>
      </c>
    </row>
    <row r="49" spans="2:54" hidden="1" outlineLevel="1">
      <c r="B49" s="7">
        <f>+Catálogo!B12</f>
        <v>0</v>
      </c>
      <c r="C49" s="210">
        <f>+Catálogo!C12</f>
        <v>0</v>
      </c>
      <c r="D49" s="30">
        <v>0</v>
      </c>
      <c r="E49" s="761">
        <f t="shared" ref="E49:P49" si="42">((+$C49*E11*E29)*(1+E$40)*(1+$D49))</f>
        <v>0</v>
      </c>
      <c r="F49" s="761">
        <f t="shared" si="42"/>
        <v>0</v>
      </c>
      <c r="G49" s="761">
        <f t="shared" si="42"/>
        <v>0</v>
      </c>
      <c r="H49" s="761">
        <f t="shared" si="42"/>
        <v>0</v>
      </c>
      <c r="I49" s="761">
        <f t="shared" si="42"/>
        <v>0</v>
      </c>
      <c r="J49" s="761">
        <f t="shared" si="42"/>
        <v>0</v>
      </c>
      <c r="K49" s="761">
        <f t="shared" si="42"/>
        <v>0</v>
      </c>
      <c r="L49" s="761">
        <f t="shared" si="42"/>
        <v>0</v>
      </c>
      <c r="M49" s="761">
        <f t="shared" si="42"/>
        <v>0</v>
      </c>
      <c r="N49" s="761">
        <f t="shared" si="42"/>
        <v>0</v>
      </c>
      <c r="O49" s="761">
        <f t="shared" si="42"/>
        <v>0</v>
      </c>
      <c r="P49" s="761">
        <f t="shared" si="42"/>
        <v>0</v>
      </c>
      <c r="Q49" s="762">
        <f t="shared" si="36"/>
        <v>0</v>
      </c>
      <c r="R49" s="761">
        <f t="shared" ref="R49:AC49" si="43">+$Q11*R11*R29</f>
        <v>0</v>
      </c>
      <c r="S49" s="761">
        <f t="shared" si="43"/>
        <v>0</v>
      </c>
      <c r="T49" s="761">
        <f t="shared" si="43"/>
        <v>0</v>
      </c>
      <c r="U49" s="761">
        <f t="shared" si="43"/>
        <v>0</v>
      </c>
      <c r="V49" s="761">
        <f t="shared" si="43"/>
        <v>0</v>
      </c>
      <c r="W49" s="761">
        <f t="shared" si="43"/>
        <v>0</v>
      </c>
      <c r="X49" s="761">
        <f t="shared" si="43"/>
        <v>0</v>
      </c>
      <c r="Y49" s="761">
        <f t="shared" si="43"/>
        <v>0</v>
      </c>
      <c r="Z49" s="761">
        <f t="shared" si="43"/>
        <v>0</v>
      </c>
      <c r="AA49" s="761">
        <f t="shared" si="43"/>
        <v>0</v>
      </c>
      <c r="AB49" s="761">
        <f t="shared" si="43"/>
        <v>0</v>
      </c>
      <c r="AC49" s="761">
        <f t="shared" si="43"/>
        <v>0</v>
      </c>
      <c r="AD49" s="762">
        <f t="shared" si="32"/>
        <v>0</v>
      </c>
      <c r="AE49" s="761">
        <f t="shared" ref="AE49:AP49" si="44">+AE11*$AD11*AE29</f>
        <v>0</v>
      </c>
      <c r="AF49" s="761">
        <f t="shared" si="44"/>
        <v>0</v>
      </c>
      <c r="AG49" s="761">
        <f t="shared" si="44"/>
        <v>0</v>
      </c>
      <c r="AH49" s="761">
        <f t="shared" si="44"/>
        <v>0</v>
      </c>
      <c r="AI49" s="761">
        <f t="shared" si="44"/>
        <v>0</v>
      </c>
      <c r="AJ49" s="761">
        <f t="shared" si="44"/>
        <v>0</v>
      </c>
      <c r="AK49" s="761">
        <f t="shared" si="44"/>
        <v>0</v>
      </c>
      <c r="AL49" s="761">
        <f t="shared" si="44"/>
        <v>0</v>
      </c>
      <c r="AM49" s="761">
        <f t="shared" si="44"/>
        <v>0</v>
      </c>
      <c r="AN49" s="761">
        <f t="shared" si="44"/>
        <v>0</v>
      </c>
      <c r="AO49" s="761">
        <f t="shared" si="44"/>
        <v>0</v>
      </c>
      <c r="AP49" s="761">
        <f t="shared" si="44"/>
        <v>0</v>
      </c>
      <c r="AQ49" s="762">
        <f t="shared" si="34"/>
        <v>0</v>
      </c>
    </row>
    <row r="50" spans="2:54" hidden="1" outlineLevel="1">
      <c r="B50" s="7">
        <f>+Catálogo!B13</f>
        <v>0</v>
      </c>
      <c r="C50" s="210">
        <f>+Catálogo!C13</f>
        <v>0</v>
      </c>
      <c r="D50" s="30">
        <v>0</v>
      </c>
      <c r="E50" s="761">
        <f t="shared" ref="E50:P50" si="45">((+$C50*E12*E30)*(1+E$40)*(1+$D50))</f>
        <v>0</v>
      </c>
      <c r="F50" s="761">
        <f t="shared" si="45"/>
        <v>0</v>
      </c>
      <c r="G50" s="761">
        <f t="shared" si="45"/>
        <v>0</v>
      </c>
      <c r="H50" s="761">
        <f t="shared" si="45"/>
        <v>0</v>
      </c>
      <c r="I50" s="761">
        <f t="shared" si="45"/>
        <v>0</v>
      </c>
      <c r="J50" s="761">
        <f t="shared" si="45"/>
        <v>0</v>
      </c>
      <c r="K50" s="761">
        <f t="shared" si="45"/>
        <v>0</v>
      </c>
      <c r="L50" s="761">
        <f t="shared" si="45"/>
        <v>0</v>
      </c>
      <c r="M50" s="761">
        <f t="shared" si="45"/>
        <v>0</v>
      </c>
      <c r="N50" s="761">
        <f t="shared" si="45"/>
        <v>0</v>
      </c>
      <c r="O50" s="761">
        <f t="shared" si="45"/>
        <v>0</v>
      </c>
      <c r="P50" s="761">
        <f t="shared" si="45"/>
        <v>0</v>
      </c>
      <c r="Q50" s="762">
        <f t="shared" si="36"/>
        <v>0</v>
      </c>
      <c r="R50" s="761">
        <f t="shared" ref="R50:AC50" si="46">+$Q12*R12*R30</f>
        <v>0</v>
      </c>
      <c r="S50" s="761">
        <f t="shared" si="46"/>
        <v>0</v>
      </c>
      <c r="T50" s="761">
        <f t="shared" si="46"/>
        <v>0</v>
      </c>
      <c r="U50" s="761">
        <f t="shared" si="46"/>
        <v>0</v>
      </c>
      <c r="V50" s="761">
        <f t="shared" si="46"/>
        <v>0</v>
      </c>
      <c r="W50" s="761">
        <f t="shared" si="46"/>
        <v>0</v>
      </c>
      <c r="X50" s="761">
        <f t="shared" si="46"/>
        <v>0</v>
      </c>
      <c r="Y50" s="761">
        <f t="shared" si="46"/>
        <v>0</v>
      </c>
      <c r="Z50" s="761">
        <f t="shared" si="46"/>
        <v>0</v>
      </c>
      <c r="AA50" s="761">
        <f t="shared" si="46"/>
        <v>0</v>
      </c>
      <c r="AB50" s="761">
        <f t="shared" si="46"/>
        <v>0</v>
      </c>
      <c r="AC50" s="761">
        <f t="shared" si="46"/>
        <v>0</v>
      </c>
      <c r="AD50" s="762">
        <f t="shared" si="32"/>
        <v>0</v>
      </c>
      <c r="AE50" s="761">
        <f t="shared" ref="AE50:AP50" si="47">+AE12*$AD12*AE30</f>
        <v>0</v>
      </c>
      <c r="AF50" s="761">
        <f t="shared" si="47"/>
        <v>0</v>
      </c>
      <c r="AG50" s="761">
        <f t="shared" si="47"/>
        <v>0</v>
      </c>
      <c r="AH50" s="761">
        <f t="shared" si="47"/>
        <v>0</v>
      </c>
      <c r="AI50" s="761">
        <f t="shared" si="47"/>
        <v>0</v>
      </c>
      <c r="AJ50" s="761">
        <f t="shared" si="47"/>
        <v>0</v>
      </c>
      <c r="AK50" s="761">
        <f t="shared" si="47"/>
        <v>0</v>
      </c>
      <c r="AL50" s="761">
        <f t="shared" si="47"/>
        <v>0</v>
      </c>
      <c r="AM50" s="761">
        <f t="shared" si="47"/>
        <v>0</v>
      </c>
      <c r="AN50" s="761">
        <f t="shared" si="47"/>
        <v>0</v>
      </c>
      <c r="AO50" s="761">
        <f t="shared" si="47"/>
        <v>0</v>
      </c>
      <c r="AP50" s="761">
        <f t="shared" si="47"/>
        <v>0</v>
      </c>
      <c r="AQ50" s="762">
        <f t="shared" si="34"/>
        <v>0</v>
      </c>
    </row>
    <row r="51" spans="2:54" hidden="1" outlineLevel="1">
      <c r="B51" s="7">
        <f>+Catálogo!B14</f>
        <v>0</v>
      </c>
      <c r="C51" s="210">
        <f>+Catálogo!C14</f>
        <v>0</v>
      </c>
      <c r="D51" s="30">
        <v>0</v>
      </c>
      <c r="E51" s="761">
        <f t="shared" ref="E51:P51" si="48">((+$C51*E13*E31)*(1+E$40)*(1+$D51))</f>
        <v>0</v>
      </c>
      <c r="F51" s="761">
        <f t="shared" si="48"/>
        <v>0</v>
      </c>
      <c r="G51" s="761">
        <f t="shared" si="48"/>
        <v>0</v>
      </c>
      <c r="H51" s="761">
        <f t="shared" si="48"/>
        <v>0</v>
      </c>
      <c r="I51" s="761">
        <f t="shared" si="48"/>
        <v>0</v>
      </c>
      <c r="J51" s="761">
        <f t="shared" si="48"/>
        <v>0</v>
      </c>
      <c r="K51" s="761">
        <f t="shared" si="48"/>
        <v>0</v>
      </c>
      <c r="L51" s="761">
        <f t="shared" si="48"/>
        <v>0</v>
      </c>
      <c r="M51" s="761">
        <f t="shared" si="48"/>
        <v>0</v>
      </c>
      <c r="N51" s="761">
        <f t="shared" si="48"/>
        <v>0</v>
      </c>
      <c r="O51" s="761">
        <f t="shared" si="48"/>
        <v>0</v>
      </c>
      <c r="P51" s="761">
        <f t="shared" si="48"/>
        <v>0</v>
      </c>
      <c r="Q51" s="762">
        <f t="shared" si="36"/>
        <v>0</v>
      </c>
      <c r="R51" s="761">
        <f t="shared" ref="R51:AC51" si="49">+$Q13*R13*R31</f>
        <v>0</v>
      </c>
      <c r="S51" s="761">
        <f t="shared" si="49"/>
        <v>0</v>
      </c>
      <c r="T51" s="761">
        <f t="shared" si="49"/>
        <v>0</v>
      </c>
      <c r="U51" s="761">
        <f t="shared" si="49"/>
        <v>0</v>
      </c>
      <c r="V51" s="761">
        <f t="shared" si="49"/>
        <v>0</v>
      </c>
      <c r="W51" s="761">
        <f t="shared" si="49"/>
        <v>0</v>
      </c>
      <c r="X51" s="761">
        <f t="shared" si="49"/>
        <v>0</v>
      </c>
      <c r="Y51" s="761">
        <f t="shared" si="49"/>
        <v>0</v>
      </c>
      <c r="Z51" s="761">
        <f t="shared" si="49"/>
        <v>0</v>
      </c>
      <c r="AA51" s="761">
        <f t="shared" si="49"/>
        <v>0</v>
      </c>
      <c r="AB51" s="761">
        <f t="shared" si="49"/>
        <v>0</v>
      </c>
      <c r="AC51" s="761">
        <f t="shared" si="49"/>
        <v>0</v>
      </c>
      <c r="AD51" s="762">
        <f t="shared" si="32"/>
        <v>0</v>
      </c>
      <c r="AE51" s="761">
        <f t="shared" ref="AE51:AP51" si="50">+AE13*$AD13*AE31</f>
        <v>0</v>
      </c>
      <c r="AF51" s="761">
        <f t="shared" si="50"/>
        <v>0</v>
      </c>
      <c r="AG51" s="761">
        <f t="shared" si="50"/>
        <v>0</v>
      </c>
      <c r="AH51" s="761">
        <f t="shared" si="50"/>
        <v>0</v>
      </c>
      <c r="AI51" s="761">
        <f t="shared" si="50"/>
        <v>0</v>
      </c>
      <c r="AJ51" s="761">
        <f t="shared" si="50"/>
        <v>0</v>
      </c>
      <c r="AK51" s="761">
        <f t="shared" si="50"/>
        <v>0</v>
      </c>
      <c r="AL51" s="761">
        <f t="shared" si="50"/>
        <v>0</v>
      </c>
      <c r="AM51" s="761">
        <f t="shared" si="50"/>
        <v>0</v>
      </c>
      <c r="AN51" s="761">
        <f t="shared" si="50"/>
        <v>0</v>
      </c>
      <c r="AO51" s="761">
        <f t="shared" si="50"/>
        <v>0</v>
      </c>
      <c r="AP51" s="761">
        <f t="shared" si="50"/>
        <v>0</v>
      </c>
      <c r="AQ51" s="762">
        <f t="shared" si="34"/>
        <v>0</v>
      </c>
    </row>
    <row r="52" spans="2:54" hidden="1" outlineLevel="1">
      <c r="B52" s="7">
        <f>+Catálogo!B15</f>
        <v>0</v>
      </c>
      <c r="C52" s="210">
        <f>+Catálogo!C15</f>
        <v>0</v>
      </c>
      <c r="D52" s="30">
        <v>0</v>
      </c>
      <c r="E52" s="761">
        <f t="shared" ref="E52:P52" si="51">((+$C52*E14*E32)*(1+E$40)*(1+$D52))</f>
        <v>0</v>
      </c>
      <c r="F52" s="761">
        <f t="shared" si="51"/>
        <v>0</v>
      </c>
      <c r="G52" s="761">
        <f t="shared" si="51"/>
        <v>0</v>
      </c>
      <c r="H52" s="761">
        <f t="shared" si="51"/>
        <v>0</v>
      </c>
      <c r="I52" s="761">
        <f t="shared" si="51"/>
        <v>0</v>
      </c>
      <c r="J52" s="761">
        <f t="shared" si="51"/>
        <v>0</v>
      </c>
      <c r="K52" s="761">
        <f t="shared" si="51"/>
        <v>0</v>
      </c>
      <c r="L52" s="761">
        <f t="shared" si="51"/>
        <v>0</v>
      </c>
      <c r="M52" s="761">
        <f t="shared" si="51"/>
        <v>0</v>
      </c>
      <c r="N52" s="761">
        <f t="shared" si="51"/>
        <v>0</v>
      </c>
      <c r="O52" s="761">
        <f t="shared" si="51"/>
        <v>0</v>
      </c>
      <c r="P52" s="761">
        <f t="shared" si="51"/>
        <v>0</v>
      </c>
      <c r="Q52" s="762">
        <f t="shared" si="36"/>
        <v>0</v>
      </c>
      <c r="R52" s="761">
        <f t="shared" ref="R52:AC52" si="52">+$Q14*R14*R32</f>
        <v>0</v>
      </c>
      <c r="S52" s="761">
        <f t="shared" si="52"/>
        <v>0</v>
      </c>
      <c r="T52" s="761">
        <f t="shared" si="52"/>
        <v>0</v>
      </c>
      <c r="U52" s="761">
        <f t="shared" si="52"/>
        <v>0</v>
      </c>
      <c r="V52" s="761">
        <f t="shared" si="52"/>
        <v>0</v>
      </c>
      <c r="W52" s="761">
        <f t="shared" si="52"/>
        <v>0</v>
      </c>
      <c r="X52" s="761">
        <f t="shared" si="52"/>
        <v>0</v>
      </c>
      <c r="Y52" s="761">
        <f t="shared" si="52"/>
        <v>0</v>
      </c>
      <c r="Z52" s="761">
        <f t="shared" si="52"/>
        <v>0</v>
      </c>
      <c r="AA52" s="761">
        <f t="shared" si="52"/>
        <v>0</v>
      </c>
      <c r="AB52" s="761">
        <f t="shared" si="52"/>
        <v>0</v>
      </c>
      <c r="AC52" s="761">
        <f t="shared" si="52"/>
        <v>0</v>
      </c>
      <c r="AD52" s="762">
        <f t="shared" si="32"/>
        <v>0</v>
      </c>
      <c r="AE52" s="761">
        <f t="shared" ref="AE52:AP52" si="53">+AE14*$AD14*AE32</f>
        <v>0</v>
      </c>
      <c r="AF52" s="761">
        <f t="shared" si="53"/>
        <v>0</v>
      </c>
      <c r="AG52" s="761">
        <f t="shared" si="53"/>
        <v>0</v>
      </c>
      <c r="AH52" s="761">
        <f t="shared" si="53"/>
        <v>0</v>
      </c>
      <c r="AI52" s="761">
        <f t="shared" si="53"/>
        <v>0</v>
      </c>
      <c r="AJ52" s="761">
        <f t="shared" si="53"/>
        <v>0</v>
      </c>
      <c r="AK52" s="761">
        <f t="shared" si="53"/>
        <v>0</v>
      </c>
      <c r="AL52" s="761">
        <f t="shared" si="53"/>
        <v>0</v>
      </c>
      <c r="AM52" s="761">
        <f t="shared" si="53"/>
        <v>0</v>
      </c>
      <c r="AN52" s="761">
        <f t="shared" si="53"/>
        <v>0</v>
      </c>
      <c r="AO52" s="761">
        <f t="shared" si="53"/>
        <v>0</v>
      </c>
      <c r="AP52" s="761">
        <f t="shared" si="53"/>
        <v>0</v>
      </c>
      <c r="AQ52" s="762">
        <f t="shared" si="34"/>
        <v>0</v>
      </c>
    </row>
    <row r="53" spans="2:54" hidden="1" outlineLevel="1">
      <c r="B53" s="7">
        <f>+Catálogo!B16</f>
        <v>0</v>
      </c>
      <c r="C53" s="210">
        <f>+Catálogo!C16</f>
        <v>0</v>
      </c>
      <c r="D53" s="30">
        <v>0</v>
      </c>
      <c r="E53" s="761">
        <f t="shared" ref="E53:P53" si="54">((+$C53*E15*E33)*(1+E$40)*(1+$D53))</f>
        <v>0</v>
      </c>
      <c r="F53" s="761">
        <f t="shared" si="54"/>
        <v>0</v>
      </c>
      <c r="G53" s="761">
        <f t="shared" si="54"/>
        <v>0</v>
      </c>
      <c r="H53" s="761">
        <f t="shared" si="54"/>
        <v>0</v>
      </c>
      <c r="I53" s="761">
        <f t="shared" si="54"/>
        <v>0</v>
      </c>
      <c r="J53" s="761">
        <f t="shared" si="54"/>
        <v>0</v>
      </c>
      <c r="K53" s="761">
        <f t="shared" si="54"/>
        <v>0</v>
      </c>
      <c r="L53" s="761">
        <f t="shared" si="54"/>
        <v>0</v>
      </c>
      <c r="M53" s="761">
        <f t="shared" si="54"/>
        <v>0</v>
      </c>
      <c r="N53" s="761">
        <f t="shared" si="54"/>
        <v>0</v>
      </c>
      <c r="O53" s="761">
        <f t="shared" si="54"/>
        <v>0</v>
      </c>
      <c r="P53" s="761">
        <f t="shared" si="54"/>
        <v>0</v>
      </c>
      <c r="Q53" s="762">
        <f t="shared" si="36"/>
        <v>0</v>
      </c>
      <c r="R53" s="761">
        <f t="shared" ref="R53:AC53" si="55">+$Q15*R15*R33</f>
        <v>0</v>
      </c>
      <c r="S53" s="761">
        <f t="shared" si="55"/>
        <v>0</v>
      </c>
      <c r="T53" s="761">
        <f t="shared" si="55"/>
        <v>0</v>
      </c>
      <c r="U53" s="761">
        <f t="shared" si="55"/>
        <v>0</v>
      </c>
      <c r="V53" s="761">
        <f t="shared" si="55"/>
        <v>0</v>
      </c>
      <c r="W53" s="761">
        <f t="shared" si="55"/>
        <v>0</v>
      </c>
      <c r="X53" s="761">
        <f t="shared" si="55"/>
        <v>0</v>
      </c>
      <c r="Y53" s="761">
        <f t="shared" si="55"/>
        <v>0</v>
      </c>
      <c r="Z53" s="761">
        <f t="shared" si="55"/>
        <v>0</v>
      </c>
      <c r="AA53" s="761">
        <f t="shared" si="55"/>
        <v>0</v>
      </c>
      <c r="AB53" s="761">
        <f t="shared" si="55"/>
        <v>0</v>
      </c>
      <c r="AC53" s="761">
        <f t="shared" si="55"/>
        <v>0</v>
      </c>
      <c r="AD53" s="762">
        <f t="shared" si="32"/>
        <v>0</v>
      </c>
      <c r="AE53" s="761">
        <f t="shared" ref="AE53:AP53" si="56">+AE15*$AD15*AE33</f>
        <v>0</v>
      </c>
      <c r="AF53" s="761">
        <f t="shared" si="56"/>
        <v>0</v>
      </c>
      <c r="AG53" s="761">
        <f t="shared" si="56"/>
        <v>0</v>
      </c>
      <c r="AH53" s="761">
        <f t="shared" si="56"/>
        <v>0</v>
      </c>
      <c r="AI53" s="761">
        <f t="shared" si="56"/>
        <v>0</v>
      </c>
      <c r="AJ53" s="761">
        <f t="shared" si="56"/>
        <v>0</v>
      </c>
      <c r="AK53" s="761">
        <f t="shared" si="56"/>
        <v>0</v>
      </c>
      <c r="AL53" s="761">
        <f t="shared" si="56"/>
        <v>0</v>
      </c>
      <c r="AM53" s="761">
        <f t="shared" si="56"/>
        <v>0</v>
      </c>
      <c r="AN53" s="761">
        <f t="shared" si="56"/>
        <v>0</v>
      </c>
      <c r="AO53" s="761">
        <f t="shared" si="56"/>
        <v>0</v>
      </c>
      <c r="AP53" s="761">
        <f t="shared" si="56"/>
        <v>0</v>
      </c>
      <c r="AQ53" s="762">
        <f t="shared" si="34"/>
        <v>0</v>
      </c>
    </row>
    <row r="54" spans="2:54" hidden="1" outlineLevel="1">
      <c r="B54" s="7">
        <f>+Catálogo!B17</f>
        <v>0</v>
      </c>
      <c r="C54" s="210">
        <f>+Catálogo!C17</f>
        <v>0</v>
      </c>
      <c r="D54" s="30">
        <v>0</v>
      </c>
      <c r="E54" s="761">
        <f t="shared" ref="E54:P54" si="57">((+$C54*E16*E34)*(1+E$40)*(1+$D54))</f>
        <v>0</v>
      </c>
      <c r="F54" s="761">
        <f t="shared" si="57"/>
        <v>0</v>
      </c>
      <c r="G54" s="761">
        <f t="shared" si="57"/>
        <v>0</v>
      </c>
      <c r="H54" s="761">
        <f t="shared" si="57"/>
        <v>0</v>
      </c>
      <c r="I54" s="761">
        <f t="shared" si="57"/>
        <v>0</v>
      </c>
      <c r="J54" s="761">
        <f t="shared" si="57"/>
        <v>0</v>
      </c>
      <c r="K54" s="761">
        <f t="shared" si="57"/>
        <v>0</v>
      </c>
      <c r="L54" s="761">
        <f t="shared" si="57"/>
        <v>0</v>
      </c>
      <c r="M54" s="761">
        <f t="shared" si="57"/>
        <v>0</v>
      </c>
      <c r="N54" s="761">
        <f t="shared" si="57"/>
        <v>0</v>
      </c>
      <c r="O54" s="761">
        <f t="shared" si="57"/>
        <v>0</v>
      </c>
      <c r="P54" s="761">
        <f t="shared" si="57"/>
        <v>0</v>
      </c>
      <c r="Q54" s="762">
        <f>SUM(E54:P54)</f>
        <v>0</v>
      </c>
      <c r="R54" s="761">
        <f t="shared" ref="R54:AC54" si="58">+$Q16*R16*R34</f>
        <v>0</v>
      </c>
      <c r="S54" s="761">
        <f t="shared" si="58"/>
        <v>0</v>
      </c>
      <c r="T54" s="761">
        <f t="shared" si="58"/>
        <v>0</v>
      </c>
      <c r="U54" s="761">
        <f t="shared" si="58"/>
        <v>0</v>
      </c>
      <c r="V54" s="761">
        <f t="shared" si="58"/>
        <v>0</v>
      </c>
      <c r="W54" s="761">
        <f t="shared" si="58"/>
        <v>0</v>
      </c>
      <c r="X54" s="761">
        <f t="shared" si="58"/>
        <v>0</v>
      </c>
      <c r="Y54" s="761">
        <f t="shared" si="58"/>
        <v>0</v>
      </c>
      <c r="Z54" s="761">
        <f t="shared" si="58"/>
        <v>0</v>
      </c>
      <c r="AA54" s="761">
        <f t="shared" si="58"/>
        <v>0</v>
      </c>
      <c r="AB54" s="761">
        <f t="shared" si="58"/>
        <v>0</v>
      </c>
      <c r="AC54" s="761">
        <f t="shared" si="58"/>
        <v>0</v>
      </c>
      <c r="AD54" s="762">
        <f>SUM(R54:AC54)</f>
        <v>0</v>
      </c>
      <c r="AE54" s="761">
        <f t="shared" ref="AE54:AP54" si="59">+AE16*$AD16*AE34</f>
        <v>0</v>
      </c>
      <c r="AF54" s="761">
        <f t="shared" si="59"/>
        <v>0</v>
      </c>
      <c r="AG54" s="761">
        <f t="shared" si="59"/>
        <v>0</v>
      </c>
      <c r="AH54" s="761">
        <f t="shared" si="59"/>
        <v>0</v>
      </c>
      <c r="AI54" s="761">
        <f t="shared" si="59"/>
        <v>0</v>
      </c>
      <c r="AJ54" s="761">
        <f t="shared" si="59"/>
        <v>0</v>
      </c>
      <c r="AK54" s="761">
        <f t="shared" si="59"/>
        <v>0</v>
      </c>
      <c r="AL54" s="761">
        <f t="shared" si="59"/>
        <v>0</v>
      </c>
      <c r="AM54" s="761">
        <f t="shared" si="59"/>
        <v>0</v>
      </c>
      <c r="AN54" s="761">
        <f t="shared" si="59"/>
        <v>0</v>
      </c>
      <c r="AO54" s="761">
        <f t="shared" si="59"/>
        <v>0</v>
      </c>
      <c r="AP54" s="761">
        <f t="shared" si="59"/>
        <v>0</v>
      </c>
      <c r="AQ54" s="762">
        <f>SUM(AE54:AP54)</f>
        <v>0</v>
      </c>
    </row>
    <row r="55" spans="2:54" hidden="1" outlineLevel="1">
      <c r="B55" s="7">
        <f>+Catálogo!B18</f>
        <v>0</v>
      </c>
      <c r="C55" s="210">
        <f>+Catálogo!C18</f>
        <v>0</v>
      </c>
      <c r="D55" s="30">
        <v>0</v>
      </c>
      <c r="E55" s="761">
        <f t="shared" ref="E55:P55" si="60">((+$C55*E17*E35)*(1+E$40)*(1+$D55))</f>
        <v>0</v>
      </c>
      <c r="F55" s="761">
        <f t="shared" si="60"/>
        <v>0</v>
      </c>
      <c r="G55" s="761">
        <f t="shared" si="60"/>
        <v>0</v>
      </c>
      <c r="H55" s="761">
        <f t="shared" si="60"/>
        <v>0</v>
      </c>
      <c r="I55" s="761">
        <f t="shared" si="60"/>
        <v>0</v>
      </c>
      <c r="J55" s="761">
        <f t="shared" si="60"/>
        <v>0</v>
      </c>
      <c r="K55" s="761">
        <f t="shared" si="60"/>
        <v>0</v>
      </c>
      <c r="L55" s="761">
        <f t="shared" si="60"/>
        <v>0</v>
      </c>
      <c r="M55" s="761">
        <f t="shared" si="60"/>
        <v>0</v>
      </c>
      <c r="N55" s="761">
        <f t="shared" si="60"/>
        <v>0</v>
      </c>
      <c r="O55" s="761">
        <f t="shared" si="60"/>
        <v>0</v>
      </c>
      <c r="P55" s="761">
        <f t="shared" si="60"/>
        <v>0</v>
      </c>
      <c r="Q55" s="762">
        <f>SUM(E55:P55)</f>
        <v>0</v>
      </c>
      <c r="R55" s="761">
        <f t="shared" ref="R55:AC55" si="61">+$Q17*R17*R35</f>
        <v>0</v>
      </c>
      <c r="S55" s="761">
        <f t="shared" si="61"/>
        <v>0</v>
      </c>
      <c r="T55" s="761">
        <f t="shared" si="61"/>
        <v>0</v>
      </c>
      <c r="U55" s="761">
        <f t="shared" si="61"/>
        <v>0</v>
      </c>
      <c r="V55" s="761">
        <f t="shared" si="61"/>
        <v>0</v>
      </c>
      <c r="W55" s="761">
        <f t="shared" si="61"/>
        <v>0</v>
      </c>
      <c r="X55" s="761">
        <f t="shared" si="61"/>
        <v>0</v>
      </c>
      <c r="Y55" s="761">
        <f t="shared" si="61"/>
        <v>0</v>
      </c>
      <c r="Z55" s="761">
        <f t="shared" si="61"/>
        <v>0</v>
      </c>
      <c r="AA55" s="761">
        <f t="shared" si="61"/>
        <v>0</v>
      </c>
      <c r="AB55" s="761">
        <f t="shared" si="61"/>
        <v>0</v>
      </c>
      <c r="AC55" s="761">
        <f t="shared" si="61"/>
        <v>0</v>
      </c>
      <c r="AD55" s="762">
        <f>SUM(R55:AC55)</f>
        <v>0</v>
      </c>
      <c r="AE55" s="761">
        <f t="shared" ref="AE55:AP55" si="62">+AE17*$AD17*AE35</f>
        <v>0</v>
      </c>
      <c r="AF55" s="761">
        <f t="shared" si="62"/>
        <v>0</v>
      </c>
      <c r="AG55" s="761">
        <f t="shared" si="62"/>
        <v>0</v>
      </c>
      <c r="AH55" s="761">
        <f t="shared" si="62"/>
        <v>0</v>
      </c>
      <c r="AI55" s="761">
        <f t="shared" si="62"/>
        <v>0</v>
      </c>
      <c r="AJ55" s="761">
        <f t="shared" si="62"/>
        <v>0</v>
      </c>
      <c r="AK55" s="761">
        <f t="shared" si="62"/>
        <v>0</v>
      </c>
      <c r="AL55" s="761">
        <f t="shared" si="62"/>
        <v>0</v>
      </c>
      <c r="AM55" s="761">
        <f t="shared" si="62"/>
        <v>0</v>
      </c>
      <c r="AN55" s="761">
        <f t="shared" si="62"/>
        <v>0</v>
      </c>
      <c r="AO55" s="761">
        <f t="shared" si="62"/>
        <v>0</v>
      </c>
      <c r="AP55" s="761">
        <f t="shared" si="62"/>
        <v>0</v>
      </c>
      <c r="AQ55" s="762">
        <f>SUM(AE55:AP55)</f>
        <v>0</v>
      </c>
    </row>
    <row r="56" spans="2:54" hidden="1" outlineLevel="1">
      <c r="B56" s="7">
        <f>+Catálogo!B19</f>
        <v>0</v>
      </c>
      <c r="C56" s="210">
        <f>+Catálogo!C19</f>
        <v>0</v>
      </c>
      <c r="D56" s="30">
        <v>0</v>
      </c>
      <c r="E56" s="761">
        <f t="shared" ref="E56:P56" si="63">((+$C56*E18*E36)*(1+E$40)*(1+$D56))</f>
        <v>0</v>
      </c>
      <c r="F56" s="761">
        <f t="shared" si="63"/>
        <v>0</v>
      </c>
      <c r="G56" s="761">
        <f t="shared" si="63"/>
        <v>0</v>
      </c>
      <c r="H56" s="761">
        <f t="shared" si="63"/>
        <v>0</v>
      </c>
      <c r="I56" s="761">
        <f t="shared" si="63"/>
        <v>0</v>
      </c>
      <c r="J56" s="761">
        <f t="shared" si="63"/>
        <v>0</v>
      </c>
      <c r="K56" s="761">
        <f t="shared" si="63"/>
        <v>0</v>
      </c>
      <c r="L56" s="761">
        <f t="shared" si="63"/>
        <v>0</v>
      </c>
      <c r="M56" s="761">
        <f t="shared" si="63"/>
        <v>0</v>
      </c>
      <c r="N56" s="761">
        <f t="shared" si="63"/>
        <v>0</v>
      </c>
      <c r="O56" s="761">
        <f t="shared" si="63"/>
        <v>0</v>
      </c>
      <c r="P56" s="761">
        <f t="shared" si="63"/>
        <v>0</v>
      </c>
      <c r="Q56" s="762">
        <f>SUM(E56:P56)</f>
        <v>0</v>
      </c>
      <c r="R56" s="761">
        <f t="shared" ref="R56:AC56" si="64">+$Q18*R18*R36</f>
        <v>0</v>
      </c>
      <c r="S56" s="761">
        <f t="shared" si="64"/>
        <v>0</v>
      </c>
      <c r="T56" s="761">
        <f t="shared" si="64"/>
        <v>0</v>
      </c>
      <c r="U56" s="761">
        <f t="shared" si="64"/>
        <v>0</v>
      </c>
      <c r="V56" s="761">
        <f t="shared" si="64"/>
        <v>0</v>
      </c>
      <c r="W56" s="761">
        <f t="shared" si="64"/>
        <v>0</v>
      </c>
      <c r="X56" s="761">
        <f t="shared" si="64"/>
        <v>0</v>
      </c>
      <c r="Y56" s="761">
        <f t="shared" si="64"/>
        <v>0</v>
      </c>
      <c r="Z56" s="761">
        <f t="shared" si="64"/>
        <v>0</v>
      </c>
      <c r="AA56" s="761">
        <f t="shared" si="64"/>
        <v>0</v>
      </c>
      <c r="AB56" s="761">
        <f t="shared" si="64"/>
        <v>0</v>
      </c>
      <c r="AC56" s="761">
        <f t="shared" si="64"/>
        <v>0</v>
      </c>
      <c r="AD56" s="762">
        <f>SUM(R56:AC56)</f>
        <v>0</v>
      </c>
      <c r="AE56" s="761">
        <f t="shared" ref="AE56:AP56" si="65">+AE18*$AD18*AE36</f>
        <v>0</v>
      </c>
      <c r="AF56" s="761">
        <f t="shared" si="65"/>
        <v>0</v>
      </c>
      <c r="AG56" s="761">
        <f t="shared" si="65"/>
        <v>0</v>
      </c>
      <c r="AH56" s="761">
        <f t="shared" si="65"/>
        <v>0</v>
      </c>
      <c r="AI56" s="761">
        <f t="shared" si="65"/>
        <v>0</v>
      </c>
      <c r="AJ56" s="761">
        <f t="shared" si="65"/>
        <v>0</v>
      </c>
      <c r="AK56" s="761">
        <f t="shared" si="65"/>
        <v>0</v>
      </c>
      <c r="AL56" s="761">
        <f t="shared" si="65"/>
        <v>0</v>
      </c>
      <c r="AM56" s="761">
        <f t="shared" si="65"/>
        <v>0</v>
      </c>
      <c r="AN56" s="761">
        <f t="shared" si="65"/>
        <v>0</v>
      </c>
      <c r="AO56" s="761">
        <f t="shared" si="65"/>
        <v>0</v>
      </c>
      <c r="AP56" s="761">
        <f t="shared" si="65"/>
        <v>0</v>
      </c>
      <c r="AQ56" s="762">
        <f>SUM(AE56:AP56)</f>
        <v>0</v>
      </c>
    </row>
    <row r="57" spans="2:54" hidden="1" outlineLevel="1">
      <c r="B57" s="7">
        <f>+Catálogo!B20</f>
        <v>0</v>
      </c>
      <c r="C57" s="210">
        <f>+Catálogo!C20</f>
        <v>0</v>
      </c>
      <c r="D57" s="30">
        <v>0</v>
      </c>
      <c r="E57" s="761">
        <f t="shared" ref="E57:P57" si="66">((+$C57*E19*E37)*(1+E$40)*(1+$D57))</f>
        <v>0</v>
      </c>
      <c r="F57" s="761">
        <f t="shared" si="66"/>
        <v>0</v>
      </c>
      <c r="G57" s="761">
        <f t="shared" si="66"/>
        <v>0</v>
      </c>
      <c r="H57" s="761">
        <f t="shared" si="66"/>
        <v>0</v>
      </c>
      <c r="I57" s="761">
        <f t="shared" si="66"/>
        <v>0</v>
      </c>
      <c r="J57" s="761">
        <f t="shared" si="66"/>
        <v>0</v>
      </c>
      <c r="K57" s="761">
        <f t="shared" si="66"/>
        <v>0</v>
      </c>
      <c r="L57" s="761">
        <f t="shared" si="66"/>
        <v>0</v>
      </c>
      <c r="M57" s="761">
        <f t="shared" si="66"/>
        <v>0</v>
      </c>
      <c r="N57" s="761">
        <f t="shared" si="66"/>
        <v>0</v>
      </c>
      <c r="O57" s="761">
        <f t="shared" si="66"/>
        <v>0</v>
      </c>
      <c r="P57" s="761">
        <f t="shared" si="66"/>
        <v>0</v>
      </c>
      <c r="Q57" s="762">
        <f>SUM(E57:P57)</f>
        <v>0</v>
      </c>
      <c r="R57" s="761">
        <f t="shared" ref="R57:AC57" si="67">+$Q19*R19*R37</f>
        <v>0</v>
      </c>
      <c r="S57" s="761">
        <f t="shared" si="67"/>
        <v>0</v>
      </c>
      <c r="T57" s="761">
        <f t="shared" si="67"/>
        <v>0</v>
      </c>
      <c r="U57" s="761">
        <f t="shared" si="67"/>
        <v>0</v>
      </c>
      <c r="V57" s="761">
        <f t="shared" si="67"/>
        <v>0</v>
      </c>
      <c r="W57" s="761">
        <f t="shared" si="67"/>
        <v>0</v>
      </c>
      <c r="X57" s="761">
        <f t="shared" si="67"/>
        <v>0</v>
      </c>
      <c r="Y57" s="761">
        <f t="shared" si="67"/>
        <v>0</v>
      </c>
      <c r="Z57" s="761">
        <f t="shared" si="67"/>
        <v>0</v>
      </c>
      <c r="AA57" s="761">
        <f t="shared" si="67"/>
        <v>0</v>
      </c>
      <c r="AB57" s="761">
        <f t="shared" si="67"/>
        <v>0</v>
      </c>
      <c r="AC57" s="761">
        <f t="shared" si="67"/>
        <v>0</v>
      </c>
      <c r="AD57" s="762">
        <f>SUM(R57:AC57)</f>
        <v>0</v>
      </c>
      <c r="AE57" s="761">
        <f t="shared" ref="AE57:AP57" si="68">+AE19*$AD19*AE37</f>
        <v>0</v>
      </c>
      <c r="AF57" s="761">
        <f t="shared" si="68"/>
        <v>0</v>
      </c>
      <c r="AG57" s="761">
        <f t="shared" si="68"/>
        <v>0</v>
      </c>
      <c r="AH57" s="761">
        <f t="shared" si="68"/>
        <v>0</v>
      </c>
      <c r="AI57" s="761">
        <f t="shared" si="68"/>
        <v>0</v>
      </c>
      <c r="AJ57" s="761">
        <f t="shared" si="68"/>
        <v>0</v>
      </c>
      <c r="AK57" s="761">
        <f t="shared" si="68"/>
        <v>0</v>
      </c>
      <c r="AL57" s="761">
        <f t="shared" si="68"/>
        <v>0</v>
      </c>
      <c r="AM57" s="761">
        <f t="shared" si="68"/>
        <v>0</v>
      </c>
      <c r="AN57" s="761">
        <f t="shared" si="68"/>
        <v>0</v>
      </c>
      <c r="AO57" s="761">
        <f t="shared" si="68"/>
        <v>0</v>
      </c>
      <c r="AP57" s="761">
        <f t="shared" si="68"/>
        <v>0</v>
      </c>
      <c r="AQ57" s="762">
        <f>SUM(AE57:AP57)</f>
        <v>0</v>
      </c>
    </row>
    <row r="58" spans="2:54" s="13" customFormat="1" ht="21" collapsed="1">
      <c r="B58" s="13" t="s">
        <v>1067</v>
      </c>
      <c r="E58" s="761">
        <f>SUM(E43:E57)</f>
        <v>0</v>
      </c>
      <c r="F58" s="761">
        <f t="shared" ref="F58:P58" si="69">SUM(F43:F57)</f>
        <v>0</v>
      </c>
      <c r="G58" s="761">
        <f t="shared" si="69"/>
        <v>0</v>
      </c>
      <c r="H58" s="761">
        <f t="shared" si="69"/>
        <v>0</v>
      </c>
      <c r="I58" s="761">
        <f t="shared" si="69"/>
        <v>0</v>
      </c>
      <c r="J58" s="761">
        <f t="shared" si="69"/>
        <v>0</v>
      </c>
      <c r="K58" s="761">
        <f t="shared" si="69"/>
        <v>0</v>
      </c>
      <c r="L58" s="761">
        <f t="shared" si="69"/>
        <v>0</v>
      </c>
      <c r="M58" s="761">
        <f t="shared" si="69"/>
        <v>0</v>
      </c>
      <c r="N58" s="761">
        <f t="shared" si="69"/>
        <v>0</v>
      </c>
      <c r="O58" s="761">
        <f t="shared" si="69"/>
        <v>0</v>
      </c>
      <c r="P58" s="761">
        <f t="shared" si="69"/>
        <v>0</v>
      </c>
      <c r="Q58" s="975">
        <f>SUM(Q43:Q57)</f>
        <v>0</v>
      </c>
      <c r="R58" s="762">
        <f>SUM(R43:R57)</f>
        <v>0</v>
      </c>
      <c r="S58" s="762">
        <f t="shared" ref="S58:AQ58" si="70">SUM(S43:S57)</f>
        <v>0</v>
      </c>
      <c r="T58" s="762">
        <f t="shared" si="70"/>
        <v>0</v>
      </c>
      <c r="U58" s="762">
        <f t="shared" si="70"/>
        <v>0</v>
      </c>
      <c r="V58" s="762">
        <f t="shared" si="70"/>
        <v>0</v>
      </c>
      <c r="W58" s="762">
        <f t="shared" si="70"/>
        <v>0</v>
      </c>
      <c r="X58" s="762">
        <f t="shared" si="70"/>
        <v>0</v>
      </c>
      <c r="Y58" s="762">
        <f t="shared" si="70"/>
        <v>0</v>
      </c>
      <c r="Z58" s="762">
        <f t="shared" si="70"/>
        <v>0</v>
      </c>
      <c r="AA58" s="762">
        <f t="shared" si="70"/>
        <v>0</v>
      </c>
      <c r="AB58" s="762">
        <f t="shared" si="70"/>
        <v>0</v>
      </c>
      <c r="AC58" s="762">
        <f t="shared" si="70"/>
        <v>0</v>
      </c>
      <c r="AD58" s="762">
        <f t="shared" si="70"/>
        <v>0</v>
      </c>
      <c r="AE58" s="762">
        <f t="shared" si="70"/>
        <v>0</v>
      </c>
      <c r="AF58" s="762">
        <f t="shared" si="70"/>
        <v>0</v>
      </c>
      <c r="AG58" s="762">
        <f t="shared" si="70"/>
        <v>0</v>
      </c>
      <c r="AH58" s="762">
        <f t="shared" si="70"/>
        <v>0</v>
      </c>
      <c r="AI58" s="762">
        <f t="shared" si="70"/>
        <v>0</v>
      </c>
      <c r="AJ58" s="762">
        <f t="shared" si="70"/>
        <v>0</v>
      </c>
      <c r="AK58" s="762">
        <f t="shared" si="70"/>
        <v>0</v>
      </c>
      <c r="AL58" s="762">
        <f t="shared" si="70"/>
        <v>0</v>
      </c>
      <c r="AM58" s="762">
        <f t="shared" si="70"/>
        <v>0</v>
      </c>
      <c r="AN58" s="762">
        <f t="shared" si="70"/>
        <v>0</v>
      </c>
      <c r="AO58" s="762">
        <f t="shared" si="70"/>
        <v>0</v>
      </c>
      <c r="AP58" s="762">
        <f t="shared" si="70"/>
        <v>0</v>
      </c>
      <c r="AQ58" s="762">
        <f t="shared" si="70"/>
        <v>0</v>
      </c>
      <c r="AR58" s="15"/>
      <c r="AS58" s="15"/>
      <c r="AT58" s="15"/>
      <c r="AU58" s="15"/>
      <c r="AV58" s="15"/>
      <c r="AW58" s="15"/>
      <c r="AX58" s="15"/>
      <c r="AY58" s="15"/>
      <c r="AZ58" s="15"/>
      <c r="BA58" s="15"/>
      <c r="BB58" s="15"/>
    </row>
    <row r="59" spans="2:54" ht="15">
      <c r="B59" s="5" t="s">
        <v>1068</v>
      </c>
      <c r="C59" s="5" t="s">
        <v>44</v>
      </c>
      <c r="E59" s="929">
        <f>'Personal retribución'!K37</f>
        <v>1</v>
      </c>
      <c r="F59" s="929">
        <f>'Personal retribución'!L37</f>
        <v>1</v>
      </c>
      <c r="G59" s="929">
        <f>'Personal retribución'!M37</f>
        <v>1</v>
      </c>
      <c r="H59" s="929">
        <f>'Personal retribución'!N37</f>
        <v>1</v>
      </c>
      <c r="I59" s="929">
        <f>'Personal retribución'!O37</f>
        <v>1</v>
      </c>
      <c r="J59" s="929">
        <f>'Personal retribución'!P37</f>
        <v>1</v>
      </c>
      <c r="K59" s="929">
        <f>'Personal retribución'!Q37</f>
        <v>1</v>
      </c>
      <c r="L59" s="929">
        <f>'Personal retribución'!R37</f>
        <v>1</v>
      </c>
      <c r="M59" s="929">
        <f>'Personal retribución'!S37</f>
        <v>1</v>
      </c>
      <c r="N59" s="929">
        <f>'Personal retribución'!T37</f>
        <v>1</v>
      </c>
      <c r="O59" s="929">
        <f>'Personal retribución'!U37</f>
        <v>1</v>
      </c>
      <c r="P59" s="929">
        <f>'Personal retribución'!V37</f>
        <v>1</v>
      </c>
      <c r="R59" s="929">
        <f>+'Personal retribución'!W37</f>
        <v>1</v>
      </c>
      <c r="S59" s="929">
        <f>+'Personal retribución'!X37</f>
        <v>1</v>
      </c>
      <c r="T59" s="929">
        <f>+'Personal retribución'!Y37</f>
        <v>1</v>
      </c>
      <c r="U59" s="929">
        <f>+'Personal retribución'!Z37</f>
        <v>1</v>
      </c>
      <c r="V59" s="929">
        <f>+'Personal retribución'!AA37</f>
        <v>1</v>
      </c>
      <c r="W59" s="929">
        <f>+'Personal retribución'!AB37</f>
        <v>1</v>
      </c>
      <c r="X59" s="929">
        <f>+'Personal retribución'!AC37</f>
        <v>1</v>
      </c>
      <c r="Y59" s="929">
        <f>+'Personal retribución'!AD37</f>
        <v>1</v>
      </c>
      <c r="Z59" s="929">
        <f>+'Personal retribución'!AE37</f>
        <v>1</v>
      </c>
      <c r="AA59" s="929">
        <f>+'Personal retribución'!AF37</f>
        <v>1</v>
      </c>
      <c r="AB59" s="929">
        <f>+'Personal retribución'!AG37</f>
        <v>1</v>
      </c>
      <c r="AC59" s="929">
        <f>+'Personal retribución'!AH37</f>
        <v>1</v>
      </c>
      <c r="AE59" s="929">
        <f>+'Personal retribución'!AI37</f>
        <v>1</v>
      </c>
      <c r="AF59" s="929">
        <f>+'Personal retribución'!AJ37</f>
        <v>1</v>
      </c>
      <c r="AG59" s="929">
        <f>+'Personal retribución'!AK37</f>
        <v>1</v>
      </c>
      <c r="AH59" s="929">
        <f>+'Personal retribución'!AL37</f>
        <v>1</v>
      </c>
      <c r="AI59" s="929">
        <f>+'Personal retribución'!AM37</f>
        <v>1</v>
      </c>
      <c r="AJ59" s="929">
        <f>+'Personal retribución'!AN37</f>
        <v>1</v>
      </c>
      <c r="AK59" s="929">
        <f>+'Personal retribución'!AO37</f>
        <v>1</v>
      </c>
      <c r="AL59" s="929">
        <f>+'Personal retribución'!AP37</f>
        <v>1</v>
      </c>
      <c r="AM59" s="929">
        <f>+'Personal retribución'!AQ37</f>
        <v>1</v>
      </c>
      <c r="AN59" s="929">
        <f>+'Personal retribución'!AR37</f>
        <v>1</v>
      </c>
      <c r="AO59" s="929">
        <f>+'Personal retribución'!AS37</f>
        <v>1</v>
      </c>
      <c r="AP59" s="929">
        <f>+'Personal retribución'!AT37</f>
        <v>1</v>
      </c>
    </row>
    <row r="60" spans="2:54" s="974" customFormat="1" ht="15">
      <c r="B60" s="974" t="s">
        <v>1069</v>
      </c>
      <c r="E60" s="974">
        <f>+E58/E59</f>
        <v>0</v>
      </c>
      <c r="F60" s="974">
        <f t="shared" ref="F60:P60" si="71">+F58/F59</f>
        <v>0</v>
      </c>
      <c r="G60" s="974">
        <f t="shared" si="71"/>
        <v>0</v>
      </c>
      <c r="H60" s="974">
        <f t="shared" si="71"/>
        <v>0</v>
      </c>
      <c r="I60" s="974">
        <f t="shared" si="71"/>
        <v>0</v>
      </c>
      <c r="J60" s="974">
        <f t="shared" si="71"/>
        <v>0</v>
      </c>
      <c r="K60" s="974">
        <f t="shared" si="71"/>
        <v>0</v>
      </c>
      <c r="L60" s="974">
        <f t="shared" si="71"/>
        <v>0</v>
      </c>
      <c r="M60" s="974">
        <f t="shared" si="71"/>
        <v>0</v>
      </c>
      <c r="N60" s="974">
        <f t="shared" si="71"/>
        <v>0</v>
      </c>
      <c r="O60" s="974">
        <f t="shared" si="71"/>
        <v>0</v>
      </c>
      <c r="P60" s="974">
        <f t="shared" si="71"/>
        <v>0</v>
      </c>
      <c r="R60" s="974">
        <f t="shared" ref="R60:AC60" si="72">+R58/R59</f>
        <v>0</v>
      </c>
      <c r="S60" s="974">
        <f t="shared" si="72"/>
        <v>0</v>
      </c>
      <c r="T60" s="974">
        <f t="shared" si="72"/>
        <v>0</v>
      </c>
      <c r="U60" s="974">
        <f t="shared" si="72"/>
        <v>0</v>
      </c>
      <c r="V60" s="974">
        <f t="shared" si="72"/>
        <v>0</v>
      </c>
      <c r="W60" s="974">
        <f t="shared" si="72"/>
        <v>0</v>
      </c>
      <c r="X60" s="974">
        <f t="shared" si="72"/>
        <v>0</v>
      </c>
      <c r="Y60" s="974">
        <f t="shared" si="72"/>
        <v>0</v>
      </c>
      <c r="Z60" s="974">
        <f t="shared" si="72"/>
        <v>0</v>
      </c>
      <c r="AA60" s="974">
        <f t="shared" si="72"/>
        <v>0</v>
      </c>
      <c r="AB60" s="974">
        <f t="shared" si="72"/>
        <v>0</v>
      </c>
      <c r="AC60" s="974">
        <f t="shared" si="72"/>
        <v>0</v>
      </c>
      <c r="AE60" s="974">
        <f t="shared" ref="AE60:AP60" si="73">+AE58/AE59</f>
        <v>0</v>
      </c>
      <c r="AF60" s="974">
        <f t="shared" si="73"/>
        <v>0</v>
      </c>
      <c r="AG60" s="974">
        <f t="shared" si="73"/>
        <v>0</v>
      </c>
      <c r="AH60" s="974">
        <f t="shared" si="73"/>
        <v>0</v>
      </c>
      <c r="AI60" s="974">
        <f t="shared" si="73"/>
        <v>0</v>
      </c>
      <c r="AJ60" s="974">
        <f t="shared" si="73"/>
        <v>0</v>
      </c>
      <c r="AK60" s="974">
        <f t="shared" si="73"/>
        <v>0</v>
      </c>
      <c r="AL60" s="974">
        <f t="shared" si="73"/>
        <v>0</v>
      </c>
      <c r="AM60" s="974">
        <f t="shared" si="73"/>
        <v>0</v>
      </c>
      <c r="AN60" s="974">
        <f t="shared" si="73"/>
        <v>0</v>
      </c>
      <c r="AO60" s="974">
        <f t="shared" si="73"/>
        <v>0</v>
      </c>
      <c r="AP60" s="974">
        <f t="shared" si="73"/>
        <v>0</v>
      </c>
    </row>
    <row r="61" spans="2:54">
      <c r="Z61" s="13"/>
      <c r="AC61" s="5"/>
      <c r="BA61" s="5" t="s">
        <v>44</v>
      </c>
    </row>
    <row r="62" spans="2:54" ht="66.75" customHeight="1">
      <c r="B62" s="254" t="s">
        <v>288</v>
      </c>
      <c r="C62" s="1119">
        <f>+Cuestionario!E82</f>
        <v>0</v>
      </c>
      <c r="D62" s="1120"/>
      <c r="E62" s="1120"/>
      <c r="F62" s="1120"/>
      <c r="G62" s="1120"/>
      <c r="H62" s="1120"/>
      <c r="I62" s="1120"/>
      <c r="J62" s="1120"/>
      <c r="K62" s="1120"/>
      <c r="L62" s="1120"/>
      <c r="M62" s="1120"/>
      <c r="N62" s="1120"/>
      <c r="O62" s="1120"/>
      <c r="P62" s="1120"/>
      <c r="Q62" s="1120"/>
      <c r="R62" s="1120"/>
      <c r="S62" s="1120"/>
      <c r="T62" s="1120"/>
      <c r="U62" s="1120"/>
      <c r="V62" s="1120"/>
      <c r="W62" s="1120"/>
      <c r="X62" s="1120"/>
      <c r="Y62" s="1120"/>
      <c r="Z62" s="13"/>
      <c r="AC62" s="5"/>
    </row>
    <row r="63" spans="2:54">
      <c r="Z63" s="13"/>
      <c r="AC63" s="5"/>
    </row>
    <row r="64" spans="2:54" ht="15">
      <c r="D64" s="5" t="s">
        <v>44</v>
      </c>
      <c r="AC64" s="5"/>
    </row>
    <row r="65" spans="29:29" ht="15">
      <c r="AC65" s="5"/>
    </row>
    <row r="66" spans="29:29" ht="15">
      <c r="AC66" s="5"/>
    </row>
    <row r="67" spans="29:29" ht="15">
      <c r="AC67" s="5"/>
    </row>
    <row r="68" spans="29:29" ht="15">
      <c r="AC68" s="5"/>
    </row>
    <row r="69" spans="29:29" ht="15">
      <c r="AC69" s="5"/>
    </row>
    <row r="70" spans="29:29" ht="15">
      <c r="AC70" s="5"/>
    </row>
    <row r="71" spans="29:29" ht="15">
      <c r="AC71" s="5"/>
    </row>
    <row r="72" spans="29:29" ht="15">
      <c r="AC72" s="5"/>
    </row>
    <row r="73" spans="29:29" ht="15">
      <c r="AC73" s="5"/>
    </row>
    <row r="74" spans="29:29" ht="15">
      <c r="AC74" s="5"/>
    </row>
    <row r="75" spans="29:29" ht="15">
      <c r="AC75" s="5"/>
    </row>
    <row r="76" spans="29:29" ht="15">
      <c r="AC76" s="5"/>
    </row>
    <row r="77" spans="29:29" ht="15">
      <c r="AC77" s="5"/>
    </row>
    <row r="78" spans="29:29" ht="15">
      <c r="AC78" s="5"/>
    </row>
    <row r="79" spans="29:29" ht="15">
      <c r="AC79" s="5"/>
    </row>
    <row r="80" spans="29:29" ht="15">
      <c r="AC80" s="5"/>
    </row>
    <row r="81" spans="29:29" ht="15">
      <c r="AC81" s="5"/>
    </row>
  </sheetData>
  <sheetProtection sheet="1" objects="1" scenarios="1" formatRows="0"/>
  <mergeCells count="14">
    <mergeCell ref="AE41:AQ41"/>
    <mergeCell ref="C62:Y62"/>
    <mergeCell ref="R3:AC3"/>
    <mergeCell ref="D40:D42"/>
    <mergeCell ref="E3:P3"/>
    <mergeCell ref="E41:Q41"/>
    <mergeCell ref="R41:AD41"/>
    <mergeCell ref="AE3:AP3"/>
    <mergeCell ref="B3:C3"/>
    <mergeCell ref="B41:C41"/>
    <mergeCell ref="B21:C21"/>
    <mergeCell ref="E21:P21"/>
    <mergeCell ref="R21:AC21"/>
    <mergeCell ref="AE21:AP21"/>
  </mergeCells>
  <conditionalFormatting sqref="B5:C19 B43:C57 E43:P57">
    <cfRule type="cellIs" dxfId="232" priority="5" operator="equal">
      <formula>0</formula>
    </cfRule>
  </conditionalFormatting>
  <conditionalFormatting sqref="E5:P19 R5:AC19 AE5:AP19">
    <cfRule type="cellIs" dxfId="231" priority="6" operator="equal">
      <formula>0</formula>
    </cfRule>
  </conditionalFormatting>
  <conditionalFormatting sqref="F1">
    <cfRule type="cellIs" dxfId="230" priority="11" operator="greaterThan">
      <formula>0</formula>
    </cfRule>
    <cfRule type="cellIs" dxfId="229" priority="12" operator="lessThan">
      <formula>0</formula>
    </cfRule>
  </conditionalFormatting>
  <conditionalFormatting sqref="H1">
    <cfRule type="cellIs" dxfId="228" priority="19" operator="greaterThan">
      <formula>0</formula>
    </cfRule>
    <cfRule type="cellIs" dxfId="227" priority="20" operator="lessThan">
      <formula>0</formula>
    </cfRule>
  </conditionalFormatting>
  <conditionalFormatting sqref="J1">
    <cfRule type="cellIs" dxfId="226" priority="15" operator="greaterThan">
      <formula>0</formula>
    </cfRule>
    <cfRule type="cellIs" dxfId="225" priority="16" operator="lessThan">
      <formula>0</formula>
    </cfRule>
  </conditionalFormatting>
  <conditionalFormatting sqref="L1">
    <cfRule type="cellIs" dxfId="224" priority="7" operator="greaterThan">
      <formula>0</formula>
    </cfRule>
    <cfRule type="cellIs" dxfId="223" priority="8" operator="lessThan">
      <formula>0</formula>
    </cfRule>
  </conditionalFormatting>
  <conditionalFormatting sqref="N1">
    <cfRule type="cellIs" dxfId="222" priority="9" operator="greaterThan">
      <formula>0</formula>
    </cfRule>
    <cfRule type="cellIs" dxfId="221" priority="10" operator="lessThan">
      <formula>0</formula>
    </cfRule>
  </conditionalFormatting>
  <conditionalFormatting sqref="R43:AC57">
    <cfRule type="cellIs" dxfId="220" priority="2" operator="equal">
      <formula>0</formula>
    </cfRule>
  </conditionalFormatting>
  <conditionalFormatting sqref="AE43:AP57">
    <cfRule type="cellIs" dxfId="219" priority="1" operator="equal">
      <formula>0</formula>
    </cfRule>
  </conditionalFormatting>
  <dataValidations count="1">
    <dataValidation allowBlank="1" showInputMessage="1" showErrorMessage="1" prompt="Cuantifique  las ventas previstas para el primer año y explique con detalle en qué se basa." sqref="C62:Y62" xr:uid="{00000000-0002-0000-0700-000000000000}"/>
  </dataValidations>
  <pageMargins left="0.7" right="0.7" top="0.75" bottom="0.75" header="0.3" footer="0.3"/>
  <pageSetup paperSize="9" scale="53" orientation="portrait" r:id="rId1"/>
  <colBreaks count="1" manualBreakCount="1">
    <brk id="2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tabColor rgb="FFFFC000"/>
  </sheetPr>
  <dimension ref="A1:AR175"/>
  <sheetViews>
    <sheetView workbookViewId="0"/>
  </sheetViews>
  <sheetFormatPr baseColWidth="10" defaultColWidth="11.42578125" defaultRowHeight="18.75" outlineLevelRow="1"/>
  <cols>
    <col min="1" max="1" width="38.42578125" style="19" customWidth="1"/>
    <col min="2" max="2" width="13.5703125" style="21" customWidth="1"/>
    <col min="3" max="5" width="3.28515625" style="19" customWidth="1"/>
    <col min="6" max="6" width="3.85546875" style="19" customWidth="1"/>
    <col min="7" max="42" width="16.5703125" style="19" bestFit="1" customWidth="1"/>
    <col min="43" max="43" width="13.85546875" style="19" bestFit="1" customWidth="1"/>
    <col min="44" max="16384" width="11.42578125" style="19"/>
  </cols>
  <sheetData>
    <row r="1" spans="1:42" ht="37.5">
      <c r="A1" s="17" t="s">
        <v>75</v>
      </c>
      <c r="B1" s="17" t="s">
        <v>76</v>
      </c>
      <c r="G1" s="14">
        <f>+Cuestionario!$C$13</f>
        <v>46113</v>
      </c>
      <c r="H1" s="14">
        <f>EDATE(G1,1)</f>
        <v>46143</v>
      </c>
      <c r="I1" s="14">
        <f t="shared" ref="I1:AP1" si="0">EDATE(H1,1)</f>
        <v>46174</v>
      </c>
      <c r="J1" s="14">
        <f t="shared" si="0"/>
        <v>46204</v>
      </c>
      <c r="K1" s="14">
        <f t="shared" si="0"/>
        <v>46235</v>
      </c>
      <c r="L1" s="14">
        <f t="shared" si="0"/>
        <v>46266</v>
      </c>
      <c r="M1" s="14">
        <f t="shared" si="0"/>
        <v>46296</v>
      </c>
      <c r="N1" s="14">
        <f t="shared" si="0"/>
        <v>46327</v>
      </c>
      <c r="O1" s="14">
        <f t="shared" si="0"/>
        <v>46357</v>
      </c>
      <c r="P1" s="14">
        <f t="shared" si="0"/>
        <v>46388</v>
      </c>
      <c r="Q1" s="14">
        <f t="shared" si="0"/>
        <v>46419</v>
      </c>
      <c r="R1" s="14">
        <f t="shared" si="0"/>
        <v>46447</v>
      </c>
      <c r="S1" s="66">
        <f t="shared" si="0"/>
        <v>46478</v>
      </c>
      <c r="T1" s="66">
        <f t="shared" si="0"/>
        <v>46508</v>
      </c>
      <c r="U1" s="66">
        <f t="shared" si="0"/>
        <v>46539</v>
      </c>
      <c r="V1" s="66">
        <f t="shared" si="0"/>
        <v>46569</v>
      </c>
      <c r="W1" s="66">
        <f t="shared" si="0"/>
        <v>46600</v>
      </c>
      <c r="X1" s="66">
        <f t="shared" si="0"/>
        <v>46631</v>
      </c>
      <c r="Y1" s="66">
        <f t="shared" si="0"/>
        <v>46661</v>
      </c>
      <c r="Z1" s="66">
        <f t="shared" si="0"/>
        <v>46692</v>
      </c>
      <c r="AA1" s="66">
        <f t="shared" si="0"/>
        <v>46722</v>
      </c>
      <c r="AB1" s="66">
        <f t="shared" si="0"/>
        <v>46753</v>
      </c>
      <c r="AC1" s="66">
        <f t="shared" si="0"/>
        <v>46784</v>
      </c>
      <c r="AD1" s="66">
        <f t="shared" si="0"/>
        <v>46813</v>
      </c>
      <c r="AE1" s="14">
        <f t="shared" si="0"/>
        <v>46844</v>
      </c>
      <c r="AF1" s="14">
        <f t="shared" si="0"/>
        <v>46874</v>
      </c>
      <c r="AG1" s="14">
        <f t="shared" si="0"/>
        <v>46905</v>
      </c>
      <c r="AH1" s="14">
        <f t="shared" si="0"/>
        <v>46935</v>
      </c>
      <c r="AI1" s="14">
        <f t="shared" si="0"/>
        <v>46966</v>
      </c>
      <c r="AJ1" s="14">
        <f t="shared" si="0"/>
        <v>46997</v>
      </c>
      <c r="AK1" s="14">
        <f t="shared" si="0"/>
        <v>47027</v>
      </c>
      <c r="AL1" s="14">
        <f t="shared" si="0"/>
        <v>47058</v>
      </c>
      <c r="AM1" s="14">
        <f t="shared" si="0"/>
        <v>47088</v>
      </c>
      <c r="AN1" s="14">
        <f t="shared" si="0"/>
        <v>47119</v>
      </c>
      <c r="AO1" s="14">
        <f t="shared" si="0"/>
        <v>47150</v>
      </c>
      <c r="AP1" s="14">
        <f t="shared" si="0"/>
        <v>47178</v>
      </c>
    </row>
    <row r="2" spans="1:42" hidden="1" outlineLevel="1">
      <c r="A2" s="29">
        <f>+Catálogo!B6</f>
        <v>0</v>
      </c>
      <c r="G2" s="22">
        <f>Ventas!E43</f>
        <v>0</v>
      </c>
      <c r="H2" s="22">
        <f>Ventas!F43</f>
        <v>0</v>
      </c>
      <c r="I2" s="22">
        <f>Ventas!G43</f>
        <v>0</v>
      </c>
      <c r="J2" s="22">
        <f>Ventas!H43</f>
        <v>0</v>
      </c>
      <c r="K2" s="22">
        <f>Ventas!I43</f>
        <v>0</v>
      </c>
      <c r="L2" s="22">
        <f>Ventas!J43</f>
        <v>0</v>
      </c>
      <c r="M2" s="22">
        <f>Ventas!K43</f>
        <v>0</v>
      </c>
      <c r="N2" s="22">
        <f>Ventas!L43</f>
        <v>0</v>
      </c>
      <c r="O2" s="22">
        <f>Ventas!M43</f>
        <v>0</v>
      </c>
      <c r="P2" s="22">
        <f>Ventas!N43</f>
        <v>0</v>
      </c>
      <c r="Q2" s="22">
        <f>Ventas!O43</f>
        <v>0</v>
      </c>
      <c r="R2" s="22">
        <f>Ventas!P43</f>
        <v>0</v>
      </c>
      <c r="S2" s="23">
        <f>Ventas!R43</f>
        <v>0</v>
      </c>
      <c r="T2" s="23">
        <f>Ventas!S43</f>
        <v>0</v>
      </c>
      <c r="U2" s="23">
        <f>Ventas!T43</f>
        <v>0</v>
      </c>
      <c r="V2" s="23">
        <f>Ventas!U43</f>
        <v>0</v>
      </c>
      <c r="W2" s="23">
        <f>Ventas!V43</f>
        <v>0</v>
      </c>
      <c r="X2" s="23">
        <f>Ventas!W43</f>
        <v>0</v>
      </c>
      <c r="Y2" s="23">
        <f>Ventas!X43</f>
        <v>0</v>
      </c>
      <c r="Z2" s="23">
        <f>Ventas!Y43</f>
        <v>0</v>
      </c>
      <c r="AA2" s="23">
        <f>Ventas!Z43</f>
        <v>0</v>
      </c>
      <c r="AB2" s="23">
        <f>Ventas!AA43</f>
        <v>0</v>
      </c>
      <c r="AC2" s="23">
        <f>Ventas!AB43</f>
        <v>0</v>
      </c>
      <c r="AD2" s="23">
        <f>Ventas!AC43</f>
        <v>0</v>
      </c>
      <c r="AE2" s="22">
        <f>Ventas!AE43</f>
        <v>0</v>
      </c>
      <c r="AF2" s="22">
        <f>Ventas!AF43</f>
        <v>0</v>
      </c>
      <c r="AG2" s="22">
        <f>Ventas!AG43</f>
        <v>0</v>
      </c>
      <c r="AH2" s="22">
        <f>Ventas!AH43</f>
        <v>0</v>
      </c>
      <c r="AI2" s="22">
        <f>Ventas!AI43</f>
        <v>0</v>
      </c>
      <c r="AJ2" s="22">
        <f>Ventas!AJ43</f>
        <v>0</v>
      </c>
      <c r="AK2" s="22">
        <f>Ventas!AK43</f>
        <v>0</v>
      </c>
      <c r="AL2" s="22">
        <f>Ventas!AL43</f>
        <v>0</v>
      </c>
      <c r="AM2" s="22">
        <f>Ventas!AM43</f>
        <v>0</v>
      </c>
      <c r="AN2" s="22">
        <f>Ventas!AN43</f>
        <v>0</v>
      </c>
      <c r="AO2" s="22">
        <f>Ventas!AO43</f>
        <v>0</v>
      </c>
      <c r="AP2" s="22">
        <f>Ventas!AP43</f>
        <v>0</v>
      </c>
    </row>
    <row r="3" spans="1:42" hidden="1" outlineLevel="1">
      <c r="A3" s="29">
        <f>+Catálogo!B7</f>
        <v>0</v>
      </c>
      <c r="G3" s="22">
        <f>Ventas!E44</f>
        <v>0</v>
      </c>
      <c r="H3" s="22">
        <f>Ventas!F44</f>
        <v>0</v>
      </c>
      <c r="I3" s="22">
        <f>Ventas!G44</f>
        <v>0</v>
      </c>
      <c r="J3" s="22">
        <f>Ventas!H44</f>
        <v>0</v>
      </c>
      <c r="K3" s="22">
        <f>Ventas!I44</f>
        <v>0</v>
      </c>
      <c r="L3" s="22">
        <f>Ventas!J44</f>
        <v>0</v>
      </c>
      <c r="M3" s="22">
        <f>Ventas!K44</f>
        <v>0</v>
      </c>
      <c r="N3" s="22">
        <f>Ventas!L44</f>
        <v>0</v>
      </c>
      <c r="O3" s="22">
        <f>Ventas!M44</f>
        <v>0</v>
      </c>
      <c r="P3" s="22">
        <f>Ventas!N44</f>
        <v>0</v>
      </c>
      <c r="Q3" s="22">
        <f>Ventas!O44</f>
        <v>0</v>
      </c>
      <c r="R3" s="22">
        <f>Ventas!P44</f>
        <v>0</v>
      </c>
      <c r="S3" s="23">
        <f>Ventas!R44</f>
        <v>0</v>
      </c>
      <c r="T3" s="23">
        <f>Ventas!S44</f>
        <v>0</v>
      </c>
      <c r="U3" s="23">
        <f>Ventas!T44</f>
        <v>0</v>
      </c>
      <c r="V3" s="23">
        <f>Ventas!U44</f>
        <v>0</v>
      </c>
      <c r="W3" s="23">
        <f>Ventas!V44</f>
        <v>0</v>
      </c>
      <c r="X3" s="23">
        <f>Ventas!W44</f>
        <v>0</v>
      </c>
      <c r="Y3" s="23">
        <f>Ventas!X44</f>
        <v>0</v>
      </c>
      <c r="Z3" s="23">
        <f>Ventas!Y44</f>
        <v>0</v>
      </c>
      <c r="AA3" s="23">
        <f>Ventas!Z44</f>
        <v>0</v>
      </c>
      <c r="AB3" s="23">
        <f>Ventas!AA44</f>
        <v>0</v>
      </c>
      <c r="AC3" s="23">
        <f>Ventas!AB44</f>
        <v>0</v>
      </c>
      <c r="AD3" s="23">
        <f>Ventas!AC44</f>
        <v>0</v>
      </c>
      <c r="AE3" s="22">
        <f>Ventas!AE44</f>
        <v>0</v>
      </c>
      <c r="AF3" s="22">
        <f>Ventas!AF44</f>
        <v>0</v>
      </c>
      <c r="AG3" s="22">
        <f>Ventas!AG44</f>
        <v>0</v>
      </c>
      <c r="AH3" s="22">
        <f>Ventas!AH44</f>
        <v>0</v>
      </c>
      <c r="AI3" s="22">
        <f>Ventas!AI44</f>
        <v>0</v>
      </c>
      <c r="AJ3" s="22">
        <f>Ventas!AJ44</f>
        <v>0</v>
      </c>
      <c r="AK3" s="22">
        <f>Ventas!AK44</f>
        <v>0</v>
      </c>
      <c r="AL3" s="22">
        <f>Ventas!AL44</f>
        <v>0</v>
      </c>
      <c r="AM3" s="22">
        <f>Ventas!AM44</f>
        <v>0</v>
      </c>
      <c r="AN3" s="22">
        <f>Ventas!AN44</f>
        <v>0</v>
      </c>
      <c r="AO3" s="22">
        <f>Ventas!AO44</f>
        <v>0</v>
      </c>
      <c r="AP3" s="22">
        <f>Ventas!AP44</f>
        <v>0</v>
      </c>
    </row>
    <row r="4" spans="1:42" hidden="1" outlineLevel="1">
      <c r="A4" s="29">
        <f>+Catálogo!B8</f>
        <v>0</v>
      </c>
      <c r="G4" s="22">
        <f>Ventas!E45</f>
        <v>0</v>
      </c>
      <c r="H4" s="22">
        <f>Ventas!F45</f>
        <v>0</v>
      </c>
      <c r="I4" s="22">
        <f>Ventas!G45</f>
        <v>0</v>
      </c>
      <c r="J4" s="22">
        <f>Ventas!H45</f>
        <v>0</v>
      </c>
      <c r="K4" s="22">
        <f>Ventas!I45</f>
        <v>0</v>
      </c>
      <c r="L4" s="22">
        <f>Ventas!J45</f>
        <v>0</v>
      </c>
      <c r="M4" s="22">
        <f>Ventas!K45</f>
        <v>0</v>
      </c>
      <c r="N4" s="22">
        <f>Ventas!L45</f>
        <v>0</v>
      </c>
      <c r="O4" s="22">
        <f>Ventas!M45</f>
        <v>0</v>
      </c>
      <c r="P4" s="22">
        <f>Ventas!N45</f>
        <v>0</v>
      </c>
      <c r="Q4" s="22">
        <f>Ventas!O45</f>
        <v>0</v>
      </c>
      <c r="R4" s="22">
        <f>Ventas!P45</f>
        <v>0</v>
      </c>
      <c r="S4" s="23">
        <f>Ventas!R45</f>
        <v>0</v>
      </c>
      <c r="T4" s="23">
        <f>Ventas!S45</f>
        <v>0</v>
      </c>
      <c r="U4" s="23">
        <f>Ventas!T45</f>
        <v>0</v>
      </c>
      <c r="V4" s="23">
        <f>Ventas!U45</f>
        <v>0</v>
      </c>
      <c r="W4" s="23">
        <f>Ventas!V45</f>
        <v>0</v>
      </c>
      <c r="X4" s="23">
        <f>Ventas!W45</f>
        <v>0</v>
      </c>
      <c r="Y4" s="23">
        <f>Ventas!X45</f>
        <v>0</v>
      </c>
      <c r="Z4" s="23">
        <f>Ventas!Y45</f>
        <v>0</v>
      </c>
      <c r="AA4" s="23">
        <f>Ventas!Z45</f>
        <v>0</v>
      </c>
      <c r="AB4" s="23">
        <f>Ventas!AA45</f>
        <v>0</v>
      </c>
      <c r="AC4" s="23">
        <f>Ventas!AB45</f>
        <v>0</v>
      </c>
      <c r="AD4" s="23">
        <f>Ventas!AC45</f>
        <v>0</v>
      </c>
      <c r="AE4" s="22">
        <f>Ventas!AE45</f>
        <v>0</v>
      </c>
      <c r="AF4" s="22">
        <f>Ventas!AF45</f>
        <v>0</v>
      </c>
      <c r="AG4" s="22">
        <f>Ventas!AG45</f>
        <v>0</v>
      </c>
      <c r="AH4" s="22">
        <f>Ventas!AH45</f>
        <v>0</v>
      </c>
      <c r="AI4" s="22">
        <f>Ventas!AI45</f>
        <v>0</v>
      </c>
      <c r="AJ4" s="22">
        <f>Ventas!AJ45</f>
        <v>0</v>
      </c>
      <c r="AK4" s="22">
        <f>Ventas!AK45</f>
        <v>0</v>
      </c>
      <c r="AL4" s="22">
        <f>Ventas!AL45</f>
        <v>0</v>
      </c>
      <c r="AM4" s="22">
        <f>Ventas!AM45</f>
        <v>0</v>
      </c>
      <c r="AN4" s="22">
        <f>Ventas!AN45</f>
        <v>0</v>
      </c>
      <c r="AO4" s="22">
        <f>Ventas!AO45</f>
        <v>0</v>
      </c>
      <c r="AP4" s="22">
        <f>Ventas!AP45</f>
        <v>0</v>
      </c>
    </row>
    <row r="5" spans="1:42" hidden="1" outlineLevel="1">
      <c r="A5" s="29">
        <f>+Catálogo!B9</f>
        <v>0</v>
      </c>
      <c r="G5" s="22">
        <f>Ventas!E46</f>
        <v>0</v>
      </c>
      <c r="H5" s="22">
        <f>Ventas!F46</f>
        <v>0</v>
      </c>
      <c r="I5" s="22">
        <f>Ventas!G46</f>
        <v>0</v>
      </c>
      <c r="J5" s="22">
        <f>Ventas!H46</f>
        <v>0</v>
      </c>
      <c r="K5" s="22">
        <f>Ventas!I46</f>
        <v>0</v>
      </c>
      <c r="L5" s="22">
        <f>Ventas!J46</f>
        <v>0</v>
      </c>
      <c r="M5" s="22">
        <f>Ventas!K46</f>
        <v>0</v>
      </c>
      <c r="N5" s="22">
        <f>Ventas!L46</f>
        <v>0</v>
      </c>
      <c r="O5" s="22">
        <f>Ventas!M46</f>
        <v>0</v>
      </c>
      <c r="P5" s="22">
        <f>Ventas!N46</f>
        <v>0</v>
      </c>
      <c r="Q5" s="22">
        <f>Ventas!O46</f>
        <v>0</v>
      </c>
      <c r="R5" s="22">
        <f>Ventas!P46</f>
        <v>0</v>
      </c>
      <c r="S5" s="23">
        <f>Ventas!R46</f>
        <v>0</v>
      </c>
      <c r="T5" s="23">
        <f>Ventas!S46</f>
        <v>0</v>
      </c>
      <c r="U5" s="23">
        <f>Ventas!T46</f>
        <v>0</v>
      </c>
      <c r="V5" s="23">
        <f>Ventas!U46</f>
        <v>0</v>
      </c>
      <c r="W5" s="23">
        <f>Ventas!V46</f>
        <v>0</v>
      </c>
      <c r="X5" s="23">
        <f>Ventas!W46</f>
        <v>0</v>
      </c>
      <c r="Y5" s="23">
        <f>Ventas!X46</f>
        <v>0</v>
      </c>
      <c r="Z5" s="23">
        <f>Ventas!Y46</f>
        <v>0</v>
      </c>
      <c r="AA5" s="23">
        <f>Ventas!Z46</f>
        <v>0</v>
      </c>
      <c r="AB5" s="23">
        <f>Ventas!AA46</f>
        <v>0</v>
      </c>
      <c r="AC5" s="23">
        <f>Ventas!AB46</f>
        <v>0</v>
      </c>
      <c r="AD5" s="23">
        <f>Ventas!AC46</f>
        <v>0</v>
      </c>
      <c r="AE5" s="22">
        <f>Ventas!AE46</f>
        <v>0</v>
      </c>
      <c r="AF5" s="22">
        <f>Ventas!AF46</f>
        <v>0</v>
      </c>
      <c r="AG5" s="22">
        <f>Ventas!AG46</f>
        <v>0</v>
      </c>
      <c r="AH5" s="22">
        <f>Ventas!AH46</f>
        <v>0</v>
      </c>
      <c r="AI5" s="22">
        <f>Ventas!AI46</f>
        <v>0</v>
      </c>
      <c r="AJ5" s="22">
        <f>Ventas!AJ46</f>
        <v>0</v>
      </c>
      <c r="AK5" s="22">
        <f>Ventas!AK46</f>
        <v>0</v>
      </c>
      <c r="AL5" s="22">
        <f>Ventas!AL46</f>
        <v>0</v>
      </c>
      <c r="AM5" s="22">
        <f>Ventas!AM46</f>
        <v>0</v>
      </c>
      <c r="AN5" s="22">
        <f>Ventas!AN46</f>
        <v>0</v>
      </c>
      <c r="AO5" s="22">
        <f>Ventas!AO46</f>
        <v>0</v>
      </c>
      <c r="AP5" s="22">
        <f>Ventas!AP46</f>
        <v>0</v>
      </c>
    </row>
    <row r="6" spans="1:42" hidden="1" outlineLevel="1">
      <c r="A6" s="29">
        <f>+Catálogo!B10</f>
        <v>0</v>
      </c>
      <c r="G6" s="22">
        <f>Ventas!E47</f>
        <v>0</v>
      </c>
      <c r="H6" s="22">
        <f>Ventas!F47</f>
        <v>0</v>
      </c>
      <c r="I6" s="22">
        <f>Ventas!G47</f>
        <v>0</v>
      </c>
      <c r="J6" s="22">
        <f>Ventas!H47</f>
        <v>0</v>
      </c>
      <c r="K6" s="22">
        <f>Ventas!I47</f>
        <v>0</v>
      </c>
      <c r="L6" s="22">
        <f>Ventas!J47</f>
        <v>0</v>
      </c>
      <c r="M6" s="22">
        <f>Ventas!K47</f>
        <v>0</v>
      </c>
      <c r="N6" s="22">
        <f>Ventas!L47</f>
        <v>0</v>
      </c>
      <c r="O6" s="22">
        <f>Ventas!M47</f>
        <v>0</v>
      </c>
      <c r="P6" s="22">
        <f>Ventas!N47</f>
        <v>0</v>
      </c>
      <c r="Q6" s="22">
        <f>Ventas!O47</f>
        <v>0</v>
      </c>
      <c r="R6" s="22">
        <f>Ventas!P47</f>
        <v>0</v>
      </c>
      <c r="S6" s="23">
        <f>Ventas!R47</f>
        <v>0</v>
      </c>
      <c r="T6" s="23">
        <f>Ventas!S47</f>
        <v>0</v>
      </c>
      <c r="U6" s="23">
        <f>Ventas!T47</f>
        <v>0</v>
      </c>
      <c r="V6" s="23">
        <f>Ventas!U47</f>
        <v>0</v>
      </c>
      <c r="W6" s="23">
        <f>Ventas!V47</f>
        <v>0</v>
      </c>
      <c r="X6" s="23">
        <f>Ventas!W47</f>
        <v>0</v>
      </c>
      <c r="Y6" s="23">
        <f>Ventas!X47</f>
        <v>0</v>
      </c>
      <c r="Z6" s="23">
        <f>Ventas!Y47</f>
        <v>0</v>
      </c>
      <c r="AA6" s="23">
        <f>Ventas!Z47</f>
        <v>0</v>
      </c>
      <c r="AB6" s="23">
        <f>Ventas!AA47</f>
        <v>0</v>
      </c>
      <c r="AC6" s="23">
        <f>Ventas!AB47</f>
        <v>0</v>
      </c>
      <c r="AD6" s="23">
        <f>Ventas!AC47</f>
        <v>0</v>
      </c>
      <c r="AE6" s="22">
        <f>Ventas!AE47</f>
        <v>0</v>
      </c>
      <c r="AF6" s="22">
        <f>Ventas!AF47</f>
        <v>0</v>
      </c>
      <c r="AG6" s="22">
        <f>Ventas!AG47</f>
        <v>0</v>
      </c>
      <c r="AH6" s="22">
        <f>Ventas!AH47</f>
        <v>0</v>
      </c>
      <c r="AI6" s="22">
        <f>Ventas!AI47</f>
        <v>0</v>
      </c>
      <c r="AJ6" s="22">
        <f>Ventas!AJ47</f>
        <v>0</v>
      </c>
      <c r="AK6" s="22">
        <f>Ventas!AK47</f>
        <v>0</v>
      </c>
      <c r="AL6" s="22">
        <f>Ventas!AL47</f>
        <v>0</v>
      </c>
      <c r="AM6" s="22">
        <f>Ventas!AM47</f>
        <v>0</v>
      </c>
      <c r="AN6" s="22">
        <f>Ventas!AN47</f>
        <v>0</v>
      </c>
      <c r="AO6" s="22">
        <f>Ventas!AO47</f>
        <v>0</v>
      </c>
      <c r="AP6" s="22">
        <f>Ventas!AP47</f>
        <v>0</v>
      </c>
    </row>
    <row r="7" spans="1:42" hidden="1" outlineLevel="1">
      <c r="A7" s="29">
        <f>+Catálogo!B11</f>
        <v>0</v>
      </c>
      <c r="G7" s="22">
        <f>Ventas!E48</f>
        <v>0</v>
      </c>
      <c r="H7" s="22">
        <f>Ventas!F48</f>
        <v>0</v>
      </c>
      <c r="I7" s="22">
        <f>Ventas!G48</f>
        <v>0</v>
      </c>
      <c r="J7" s="22">
        <f>Ventas!H48</f>
        <v>0</v>
      </c>
      <c r="K7" s="22">
        <f>Ventas!I48</f>
        <v>0</v>
      </c>
      <c r="L7" s="22">
        <f>Ventas!J48</f>
        <v>0</v>
      </c>
      <c r="M7" s="22">
        <f>Ventas!K48</f>
        <v>0</v>
      </c>
      <c r="N7" s="22">
        <f>Ventas!L48</f>
        <v>0</v>
      </c>
      <c r="O7" s="22">
        <f>Ventas!M48</f>
        <v>0</v>
      </c>
      <c r="P7" s="22">
        <f>Ventas!N48</f>
        <v>0</v>
      </c>
      <c r="Q7" s="22">
        <f>Ventas!O48</f>
        <v>0</v>
      </c>
      <c r="R7" s="22">
        <f>Ventas!P48</f>
        <v>0</v>
      </c>
      <c r="S7" s="23">
        <f>Ventas!R48</f>
        <v>0</v>
      </c>
      <c r="T7" s="23">
        <f>Ventas!S48</f>
        <v>0</v>
      </c>
      <c r="U7" s="23">
        <f>Ventas!T48</f>
        <v>0</v>
      </c>
      <c r="V7" s="23">
        <f>Ventas!U48</f>
        <v>0</v>
      </c>
      <c r="W7" s="23">
        <f>Ventas!V48</f>
        <v>0</v>
      </c>
      <c r="X7" s="23">
        <f>Ventas!W48</f>
        <v>0</v>
      </c>
      <c r="Y7" s="23">
        <f>Ventas!X48</f>
        <v>0</v>
      </c>
      <c r="Z7" s="23">
        <f>Ventas!Y48</f>
        <v>0</v>
      </c>
      <c r="AA7" s="23">
        <f>Ventas!Z48</f>
        <v>0</v>
      </c>
      <c r="AB7" s="23">
        <f>Ventas!AA48</f>
        <v>0</v>
      </c>
      <c r="AC7" s="23">
        <f>Ventas!AB48</f>
        <v>0</v>
      </c>
      <c r="AD7" s="23">
        <f>Ventas!AC48</f>
        <v>0</v>
      </c>
      <c r="AE7" s="22">
        <f>Ventas!AE48</f>
        <v>0</v>
      </c>
      <c r="AF7" s="22">
        <f>Ventas!AF48</f>
        <v>0</v>
      </c>
      <c r="AG7" s="22">
        <f>Ventas!AG48</f>
        <v>0</v>
      </c>
      <c r="AH7" s="22">
        <f>Ventas!AH48</f>
        <v>0</v>
      </c>
      <c r="AI7" s="22">
        <f>Ventas!AI48</f>
        <v>0</v>
      </c>
      <c r="AJ7" s="22">
        <f>Ventas!AJ48</f>
        <v>0</v>
      </c>
      <c r="AK7" s="22">
        <f>Ventas!AK48</f>
        <v>0</v>
      </c>
      <c r="AL7" s="22">
        <f>Ventas!AL48</f>
        <v>0</v>
      </c>
      <c r="AM7" s="22">
        <f>Ventas!AM48</f>
        <v>0</v>
      </c>
      <c r="AN7" s="22">
        <f>Ventas!AN48</f>
        <v>0</v>
      </c>
      <c r="AO7" s="22">
        <f>Ventas!AO48</f>
        <v>0</v>
      </c>
      <c r="AP7" s="22">
        <f>Ventas!AP48</f>
        <v>0</v>
      </c>
    </row>
    <row r="8" spans="1:42" hidden="1" outlineLevel="1">
      <c r="A8" s="29">
        <f>+Catálogo!B12</f>
        <v>0</v>
      </c>
      <c r="G8" s="22">
        <f>Ventas!E49</f>
        <v>0</v>
      </c>
      <c r="H8" s="22">
        <f>Ventas!F49</f>
        <v>0</v>
      </c>
      <c r="I8" s="22">
        <f>Ventas!G49</f>
        <v>0</v>
      </c>
      <c r="J8" s="22">
        <f>Ventas!H49</f>
        <v>0</v>
      </c>
      <c r="K8" s="22">
        <f>Ventas!I49</f>
        <v>0</v>
      </c>
      <c r="L8" s="22">
        <f>Ventas!J49</f>
        <v>0</v>
      </c>
      <c r="M8" s="22">
        <f>Ventas!K49</f>
        <v>0</v>
      </c>
      <c r="N8" s="22">
        <f>Ventas!L49</f>
        <v>0</v>
      </c>
      <c r="O8" s="22">
        <f>Ventas!M49</f>
        <v>0</v>
      </c>
      <c r="P8" s="22">
        <f>Ventas!N49</f>
        <v>0</v>
      </c>
      <c r="Q8" s="22">
        <f>Ventas!O49</f>
        <v>0</v>
      </c>
      <c r="R8" s="22">
        <f>Ventas!P49</f>
        <v>0</v>
      </c>
      <c r="S8" s="23">
        <f>Ventas!R49</f>
        <v>0</v>
      </c>
      <c r="T8" s="23">
        <f>Ventas!S49</f>
        <v>0</v>
      </c>
      <c r="U8" s="23">
        <f>Ventas!T49</f>
        <v>0</v>
      </c>
      <c r="V8" s="23">
        <f>Ventas!U49</f>
        <v>0</v>
      </c>
      <c r="W8" s="23">
        <f>Ventas!V49</f>
        <v>0</v>
      </c>
      <c r="X8" s="23">
        <f>Ventas!W49</f>
        <v>0</v>
      </c>
      <c r="Y8" s="23">
        <f>Ventas!X49</f>
        <v>0</v>
      </c>
      <c r="Z8" s="23">
        <f>Ventas!Y49</f>
        <v>0</v>
      </c>
      <c r="AA8" s="23">
        <f>Ventas!Z49</f>
        <v>0</v>
      </c>
      <c r="AB8" s="23">
        <f>Ventas!AA49</f>
        <v>0</v>
      </c>
      <c r="AC8" s="23">
        <f>Ventas!AB49</f>
        <v>0</v>
      </c>
      <c r="AD8" s="23">
        <f>Ventas!AC49</f>
        <v>0</v>
      </c>
      <c r="AE8" s="22">
        <f>Ventas!AE49</f>
        <v>0</v>
      </c>
      <c r="AF8" s="22">
        <f>Ventas!AF49</f>
        <v>0</v>
      </c>
      <c r="AG8" s="22">
        <f>Ventas!AG49</f>
        <v>0</v>
      </c>
      <c r="AH8" s="22">
        <f>Ventas!AH49</f>
        <v>0</v>
      </c>
      <c r="AI8" s="22">
        <f>Ventas!AI49</f>
        <v>0</v>
      </c>
      <c r="AJ8" s="22">
        <f>Ventas!AJ49</f>
        <v>0</v>
      </c>
      <c r="AK8" s="22">
        <f>Ventas!AK49</f>
        <v>0</v>
      </c>
      <c r="AL8" s="22">
        <f>Ventas!AL49</f>
        <v>0</v>
      </c>
      <c r="AM8" s="22">
        <f>Ventas!AM49</f>
        <v>0</v>
      </c>
      <c r="AN8" s="22">
        <f>Ventas!AN49</f>
        <v>0</v>
      </c>
      <c r="AO8" s="22">
        <f>Ventas!AO49</f>
        <v>0</v>
      </c>
      <c r="AP8" s="22">
        <f>Ventas!AP49</f>
        <v>0</v>
      </c>
    </row>
    <row r="9" spans="1:42" hidden="1" outlineLevel="1">
      <c r="A9" s="29">
        <f>+Catálogo!B13</f>
        <v>0</v>
      </c>
      <c r="G9" s="22">
        <f>Ventas!E50</f>
        <v>0</v>
      </c>
      <c r="H9" s="22">
        <f>Ventas!F50</f>
        <v>0</v>
      </c>
      <c r="I9" s="22">
        <f>Ventas!G50</f>
        <v>0</v>
      </c>
      <c r="J9" s="22">
        <f>Ventas!H50</f>
        <v>0</v>
      </c>
      <c r="K9" s="22">
        <f>Ventas!I50</f>
        <v>0</v>
      </c>
      <c r="L9" s="22">
        <f>Ventas!J50</f>
        <v>0</v>
      </c>
      <c r="M9" s="22">
        <f>Ventas!K50</f>
        <v>0</v>
      </c>
      <c r="N9" s="22">
        <f>Ventas!L50</f>
        <v>0</v>
      </c>
      <c r="O9" s="22">
        <f>Ventas!M50</f>
        <v>0</v>
      </c>
      <c r="P9" s="22">
        <f>Ventas!N50</f>
        <v>0</v>
      </c>
      <c r="Q9" s="22">
        <f>Ventas!O50</f>
        <v>0</v>
      </c>
      <c r="R9" s="22">
        <f>Ventas!P50</f>
        <v>0</v>
      </c>
      <c r="S9" s="23">
        <f>Ventas!R50</f>
        <v>0</v>
      </c>
      <c r="T9" s="23">
        <f>Ventas!S50</f>
        <v>0</v>
      </c>
      <c r="U9" s="23">
        <f>Ventas!T50</f>
        <v>0</v>
      </c>
      <c r="V9" s="23">
        <f>Ventas!U50</f>
        <v>0</v>
      </c>
      <c r="W9" s="23">
        <f>Ventas!V50</f>
        <v>0</v>
      </c>
      <c r="X9" s="23">
        <f>Ventas!W50</f>
        <v>0</v>
      </c>
      <c r="Y9" s="23">
        <f>Ventas!X50</f>
        <v>0</v>
      </c>
      <c r="Z9" s="23">
        <f>Ventas!Y50</f>
        <v>0</v>
      </c>
      <c r="AA9" s="23">
        <f>Ventas!Z50</f>
        <v>0</v>
      </c>
      <c r="AB9" s="23">
        <f>Ventas!AA50</f>
        <v>0</v>
      </c>
      <c r="AC9" s="23">
        <f>Ventas!AB50</f>
        <v>0</v>
      </c>
      <c r="AD9" s="23">
        <f>Ventas!AC50</f>
        <v>0</v>
      </c>
      <c r="AE9" s="22">
        <f>Ventas!AE50</f>
        <v>0</v>
      </c>
      <c r="AF9" s="22">
        <f>Ventas!AF50</f>
        <v>0</v>
      </c>
      <c r="AG9" s="22">
        <f>Ventas!AG50</f>
        <v>0</v>
      </c>
      <c r="AH9" s="22">
        <f>Ventas!AH50</f>
        <v>0</v>
      </c>
      <c r="AI9" s="22">
        <f>Ventas!AI50</f>
        <v>0</v>
      </c>
      <c r="AJ9" s="22">
        <f>Ventas!AJ50</f>
        <v>0</v>
      </c>
      <c r="AK9" s="22">
        <f>Ventas!AK50</f>
        <v>0</v>
      </c>
      <c r="AL9" s="22">
        <f>Ventas!AL50</f>
        <v>0</v>
      </c>
      <c r="AM9" s="22">
        <f>Ventas!AM50</f>
        <v>0</v>
      </c>
      <c r="AN9" s="22">
        <f>Ventas!AN50</f>
        <v>0</v>
      </c>
      <c r="AO9" s="22">
        <f>Ventas!AO50</f>
        <v>0</v>
      </c>
      <c r="AP9" s="22">
        <f>Ventas!AP50</f>
        <v>0</v>
      </c>
    </row>
    <row r="10" spans="1:42" hidden="1" outlineLevel="1">
      <c r="A10" s="29">
        <f>+Catálogo!B14</f>
        <v>0</v>
      </c>
      <c r="G10" s="22">
        <f>Ventas!E51</f>
        <v>0</v>
      </c>
      <c r="H10" s="22">
        <f>Ventas!F51</f>
        <v>0</v>
      </c>
      <c r="I10" s="22">
        <f>Ventas!G51</f>
        <v>0</v>
      </c>
      <c r="J10" s="22">
        <f>Ventas!H51</f>
        <v>0</v>
      </c>
      <c r="K10" s="22">
        <f>Ventas!I51</f>
        <v>0</v>
      </c>
      <c r="L10" s="22">
        <f>Ventas!J51</f>
        <v>0</v>
      </c>
      <c r="M10" s="22">
        <f>Ventas!K51</f>
        <v>0</v>
      </c>
      <c r="N10" s="22">
        <f>Ventas!L51</f>
        <v>0</v>
      </c>
      <c r="O10" s="22">
        <f>Ventas!M51</f>
        <v>0</v>
      </c>
      <c r="P10" s="22">
        <f>Ventas!N51</f>
        <v>0</v>
      </c>
      <c r="Q10" s="22">
        <f>Ventas!O51</f>
        <v>0</v>
      </c>
      <c r="R10" s="22">
        <f>Ventas!P51</f>
        <v>0</v>
      </c>
      <c r="S10" s="23">
        <f>Ventas!R51</f>
        <v>0</v>
      </c>
      <c r="T10" s="23">
        <f>Ventas!S51</f>
        <v>0</v>
      </c>
      <c r="U10" s="23">
        <f>Ventas!T51</f>
        <v>0</v>
      </c>
      <c r="V10" s="23">
        <f>Ventas!U51</f>
        <v>0</v>
      </c>
      <c r="W10" s="23">
        <f>Ventas!V51</f>
        <v>0</v>
      </c>
      <c r="X10" s="23">
        <f>Ventas!W51</f>
        <v>0</v>
      </c>
      <c r="Y10" s="23">
        <f>Ventas!X51</f>
        <v>0</v>
      </c>
      <c r="Z10" s="23">
        <f>Ventas!Y51</f>
        <v>0</v>
      </c>
      <c r="AA10" s="23">
        <f>Ventas!Z51</f>
        <v>0</v>
      </c>
      <c r="AB10" s="23">
        <f>Ventas!AA51</f>
        <v>0</v>
      </c>
      <c r="AC10" s="23">
        <f>Ventas!AB51</f>
        <v>0</v>
      </c>
      <c r="AD10" s="23">
        <f>Ventas!AC51</f>
        <v>0</v>
      </c>
      <c r="AE10" s="22">
        <f>Ventas!AE51</f>
        <v>0</v>
      </c>
      <c r="AF10" s="22">
        <f>Ventas!AF51</f>
        <v>0</v>
      </c>
      <c r="AG10" s="22">
        <f>Ventas!AG51</f>
        <v>0</v>
      </c>
      <c r="AH10" s="22">
        <f>Ventas!AH51</f>
        <v>0</v>
      </c>
      <c r="AI10" s="22">
        <f>Ventas!AI51</f>
        <v>0</v>
      </c>
      <c r="AJ10" s="22">
        <f>Ventas!AJ51</f>
        <v>0</v>
      </c>
      <c r="AK10" s="22">
        <f>Ventas!AK51</f>
        <v>0</v>
      </c>
      <c r="AL10" s="22">
        <f>Ventas!AL51</f>
        <v>0</v>
      </c>
      <c r="AM10" s="22">
        <f>Ventas!AM51</f>
        <v>0</v>
      </c>
      <c r="AN10" s="22">
        <f>Ventas!AN51</f>
        <v>0</v>
      </c>
      <c r="AO10" s="22">
        <f>Ventas!AO51</f>
        <v>0</v>
      </c>
      <c r="AP10" s="22">
        <f>Ventas!AP51</f>
        <v>0</v>
      </c>
    </row>
    <row r="11" spans="1:42" ht="15.75" hidden="1" customHeight="1" outlineLevel="1">
      <c r="A11" s="29">
        <f>+Catálogo!B15</f>
        <v>0</v>
      </c>
      <c r="B11" s="21" t="s">
        <v>44</v>
      </c>
      <c r="G11" s="22">
        <f>Ventas!E52</f>
        <v>0</v>
      </c>
      <c r="H11" s="22">
        <f>Ventas!F52</f>
        <v>0</v>
      </c>
      <c r="I11" s="22">
        <f>Ventas!G52</f>
        <v>0</v>
      </c>
      <c r="J11" s="22">
        <f>Ventas!H52</f>
        <v>0</v>
      </c>
      <c r="K11" s="22">
        <f>Ventas!I52</f>
        <v>0</v>
      </c>
      <c r="L11" s="22">
        <f>Ventas!J52</f>
        <v>0</v>
      </c>
      <c r="M11" s="22">
        <f>Ventas!K52</f>
        <v>0</v>
      </c>
      <c r="N11" s="22">
        <f>Ventas!L52</f>
        <v>0</v>
      </c>
      <c r="O11" s="22">
        <f>Ventas!M52</f>
        <v>0</v>
      </c>
      <c r="P11" s="22">
        <f>Ventas!N52</f>
        <v>0</v>
      </c>
      <c r="Q11" s="22">
        <f>Ventas!O52</f>
        <v>0</v>
      </c>
      <c r="R11" s="22">
        <f>Ventas!P52</f>
        <v>0</v>
      </c>
      <c r="S11" s="23">
        <f>Ventas!R52</f>
        <v>0</v>
      </c>
      <c r="T11" s="23">
        <f>Ventas!S52</f>
        <v>0</v>
      </c>
      <c r="U11" s="23">
        <f>Ventas!T52</f>
        <v>0</v>
      </c>
      <c r="V11" s="23">
        <f>Ventas!U52</f>
        <v>0</v>
      </c>
      <c r="W11" s="23">
        <f>Ventas!V52</f>
        <v>0</v>
      </c>
      <c r="X11" s="23">
        <f>Ventas!W52</f>
        <v>0</v>
      </c>
      <c r="Y11" s="23">
        <f>Ventas!X52</f>
        <v>0</v>
      </c>
      <c r="Z11" s="23">
        <f>Ventas!Y52</f>
        <v>0</v>
      </c>
      <c r="AA11" s="23">
        <f>Ventas!Z52</f>
        <v>0</v>
      </c>
      <c r="AB11" s="23">
        <f>Ventas!AA52</f>
        <v>0</v>
      </c>
      <c r="AC11" s="23">
        <f>Ventas!AB52</f>
        <v>0</v>
      </c>
      <c r="AD11" s="23">
        <f>Ventas!AC52</f>
        <v>0</v>
      </c>
      <c r="AE11" s="22">
        <f>Ventas!AE52</f>
        <v>0</v>
      </c>
      <c r="AF11" s="22">
        <f>Ventas!AF52</f>
        <v>0</v>
      </c>
      <c r="AG11" s="22">
        <f>Ventas!AG52</f>
        <v>0</v>
      </c>
      <c r="AH11" s="22">
        <f>Ventas!AH52</f>
        <v>0</v>
      </c>
      <c r="AI11" s="22">
        <f>Ventas!AI52</f>
        <v>0</v>
      </c>
      <c r="AJ11" s="22">
        <f>Ventas!AJ52</f>
        <v>0</v>
      </c>
      <c r="AK11" s="22">
        <f>Ventas!AK52</f>
        <v>0</v>
      </c>
      <c r="AL11" s="22">
        <f>Ventas!AL52</f>
        <v>0</v>
      </c>
      <c r="AM11" s="22">
        <f>Ventas!AM52</f>
        <v>0</v>
      </c>
      <c r="AN11" s="22">
        <f>Ventas!AN52</f>
        <v>0</v>
      </c>
      <c r="AO11" s="22">
        <f>Ventas!AO52</f>
        <v>0</v>
      </c>
      <c r="AP11" s="22">
        <f>Ventas!AP52</f>
        <v>0</v>
      </c>
    </row>
    <row r="12" spans="1:42" ht="15.75" hidden="1" customHeight="1" outlineLevel="1">
      <c r="A12" s="29">
        <f>+Catálogo!B16</f>
        <v>0</v>
      </c>
      <c r="G12" s="22">
        <f>Ventas!E53</f>
        <v>0</v>
      </c>
      <c r="H12" s="22">
        <f>Ventas!F53</f>
        <v>0</v>
      </c>
      <c r="I12" s="22">
        <f>Ventas!G53</f>
        <v>0</v>
      </c>
      <c r="J12" s="22">
        <f>Ventas!H53</f>
        <v>0</v>
      </c>
      <c r="K12" s="22">
        <f>Ventas!I53</f>
        <v>0</v>
      </c>
      <c r="L12" s="22">
        <f>Ventas!J53</f>
        <v>0</v>
      </c>
      <c r="M12" s="22">
        <f>Ventas!K53</f>
        <v>0</v>
      </c>
      <c r="N12" s="22">
        <f>Ventas!L53</f>
        <v>0</v>
      </c>
      <c r="O12" s="22">
        <f>Ventas!M53</f>
        <v>0</v>
      </c>
      <c r="P12" s="22">
        <f>Ventas!N53</f>
        <v>0</v>
      </c>
      <c r="Q12" s="22">
        <f>Ventas!O53</f>
        <v>0</v>
      </c>
      <c r="R12" s="22">
        <f>Ventas!P53</f>
        <v>0</v>
      </c>
      <c r="S12" s="23">
        <f>Ventas!R53</f>
        <v>0</v>
      </c>
      <c r="T12" s="23">
        <f>Ventas!S53</f>
        <v>0</v>
      </c>
      <c r="U12" s="23">
        <f>Ventas!T53</f>
        <v>0</v>
      </c>
      <c r="V12" s="23">
        <f>Ventas!U53</f>
        <v>0</v>
      </c>
      <c r="W12" s="23">
        <f>Ventas!V53</f>
        <v>0</v>
      </c>
      <c r="X12" s="23">
        <f>Ventas!W53</f>
        <v>0</v>
      </c>
      <c r="Y12" s="23">
        <f>Ventas!X53</f>
        <v>0</v>
      </c>
      <c r="Z12" s="23">
        <f>Ventas!Y53</f>
        <v>0</v>
      </c>
      <c r="AA12" s="23">
        <f>Ventas!Z53</f>
        <v>0</v>
      </c>
      <c r="AB12" s="23">
        <f>Ventas!AA53</f>
        <v>0</v>
      </c>
      <c r="AC12" s="23">
        <f>Ventas!AB53</f>
        <v>0</v>
      </c>
      <c r="AD12" s="23">
        <f>Ventas!AC53</f>
        <v>0</v>
      </c>
      <c r="AE12" s="22">
        <f>Ventas!AE53</f>
        <v>0</v>
      </c>
      <c r="AF12" s="22">
        <f>Ventas!AF53</f>
        <v>0</v>
      </c>
      <c r="AG12" s="22">
        <f>Ventas!AG53</f>
        <v>0</v>
      </c>
      <c r="AH12" s="22">
        <f>Ventas!AH53</f>
        <v>0</v>
      </c>
      <c r="AI12" s="22">
        <f>Ventas!AI53</f>
        <v>0</v>
      </c>
      <c r="AJ12" s="22">
        <f>Ventas!AJ53</f>
        <v>0</v>
      </c>
      <c r="AK12" s="22">
        <f>Ventas!AK53</f>
        <v>0</v>
      </c>
      <c r="AL12" s="22">
        <f>Ventas!AL53</f>
        <v>0</v>
      </c>
      <c r="AM12" s="22">
        <f>Ventas!AM53</f>
        <v>0</v>
      </c>
      <c r="AN12" s="22">
        <f>Ventas!AN53</f>
        <v>0</v>
      </c>
      <c r="AO12" s="22">
        <f>Ventas!AO53</f>
        <v>0</v>
      </c>
      <c r="AP12" s="22">
        <f>Ventas!AP53</f>
        <v>0</v>
      </c>
    </row>
    <row r="13" spans="1:42" ht="15.75" hidden="1" customHeight="1" outlineLevel="1">
      <c r="A13" s="29">
        <f>+Catálogo!B17</f>
        <v>0</v>
      </c>
      <c r="G13" s="22">
        <f>Ventas!E54</f>
        <v>0</v>
      </c>
      <c r="H13" s="22">
        <f>Ventas!F54</f>
        <v>0</v>
      </c>
      <c r="I13" s="22">
        <f>Ventas!G54</f>
        <v>0</v>
      </c>
      <c r="J13" s="22">
        <f>Ventas!H54</f>
        <v>0</v>
      </c>
      <c r="K13" s="22">
        <f>Ventas!I54</f>
        <v>0</v>
      </c>
      <c r="L13" s="22">
        <f>Ventas!J54</f>
        <v>0</v>
      </c>
      <c r="M13" s="22">
        <f>Ventas!K54</f>
        <v>0</v>
      </c>
      <c r="N13" s="22">
        <f>Ventas!L54</f>
        <v>0</v>
      </c>
      <c r="O13" s="22">
        <f>Ventas!M54</f>
        <v>0</v>
      </c>
      <c r="P13" s="22">
        <f>Ventas!N54</f>
        <v>0</v>
      </c>
      <c r="Q13" s="22">
        <f>Ventas!O54</f>
        <v>0</v>
      </c>
      <c r="R13" s="22">
        <f>Ventas!P54</f>
        <v>0</v>
      </c>
      <c r="S13" s="23">
        <f>Ventas!R54</f>
        <v>0</v>
      </c>
      <c r="T13" s="23">
        <f>Ventas!S54</f>
        <v>0</v>
      </c>
      <c r="U13" s="23">
        <f>Ventas!T54</f>
        <v>0</v>
      </c>
      <c r="V13" s="23">
        <f>Ventas!U54</f>
        <v>0</v>
      </c>
      <c r="W13" s="23">
        <f>Ventas!V54</f>
        <v>0</v>
      </c>
      <c r="X13" s="23">
        <f>Ventas!W54</f>
        <v>0</v>
      </c>
      <c r="Y13" s="23">
        <f>Ventas!X54</f>
        <v>0</v>
      </c>
      <c r="Z13" s="23">
        <f>Ventas!Y54</f>
        <v>0</v>
      </c>
      <c r="AA13" s="23">
        <f>Ventas!Z54</f>
        <v>0</v>
      </c>
      <c r="AB13" s="23">
        <f>Ventas!AA54</f>
        <v>0</v>
      </c>
      <c r="AC13" s="23">
        <f>Ventas!AB54</f>
        <v>0</v>
      </c>
      <c r="AD13" s="23">
        <f>Ventas!AC54</f>
        <v>0</v>
      </c>
      <c r="AE13" s="22">
        <f>Ventas!AE54</f>
        <v>0</v>
      </c>
      <c r="AF13" s="22">
        <f>Ventas!AF54</f>
        <v>0</v>
      </c>
      <c r="AG13" s="22">
        <f>Ventas!AG54</f>
        <v>0</v>
      </c>
      <c r="AH13" s="22">
        <f>Ventas!AH54</f>
        <v>0</v>
      </c>
      <c r="AI13" s="22">
        <f>Ventas!AI54</f>
        <v>0</v>
      </c>
      <c r="AJ13" s="22">
        <f>Ventas!AJ54</f>
        <v>0</v>
      </c>
      <c r="AK13" s="22">
        <f>Ventas!AK54</f>
        <v>0</v>
      </c>
      <c r="AL13" s="22">
        <f>Ventas!AL54</f>
        <v>0</v>
      </c>
      <c r="AM13" s="22">
        <f>Ventas!AM54</f>
        <v>0</v>
      </c>
      <c r="AN13" s="22">
        <f>Ventas!AN54</f>
        <v>0</v>
      </c>
      <c r="AO13" s="22">
        <f>Ventas!AO54</f>
        <v>0</v>
      </c>
      <c r="AP13" s="22">
        <f>Ventas!AP54</f>
        <v>0</v>
      </c>
    </row>
    <row r="14" spans="1:42" ht="15.75" hidden="1" customHeight="1" outlineLevel="1">
      <c r="A14" s="29">
        <f>+Catálogo!B18</f>
        <v>0</v>
      </c>
      <c r="G14" s="22">
        <f>Ventas!E55</f>
        <v>0</v>
      </c>
      <c r="H14" s="22">
        <f>Ventas!F55</f>
        <v>0</v>
      </c>
      <c r="I14" s="22">
        <f>Ventas!G55</f>
        <v>0</v>
      </c>
      <c r="J14" s="22">
        <f>Ventas!H55</f>
        <v>0</v>
      </c>
      <c r="K14" s="22">
        <f>Ventas!I55</f>
        <v>0</v>
      </c>
      <c r="L14" s="22">
        <f>Ventas!J55</f>
        <v>0</v>
      </c>
      <c r="M14" s="22">
        <f>Ventas!K55</f>
        <v>0</v>
      </c>
      <c r="N14" s="22">
        <f>Ventas!L55</f>
        <v>0</v>
      </c>
      <c r="O14" s="22">
        <f>Ventas!M55</f>
        <v>0</v>
      </c>
      <c r="P14" s="22">
        <f>Ventas!N55</f>
        <v>0</v>
      </c>
      <c r="Q14" s="22">
        <f>Ventas!O55</f>
        <v>0</v>
      </c>
      <c r="R14" s="22">
        <f>Ventas!P55</f>
        <v>0</v>
      </c>
      <c r="S14" s="23">
        <f>Ventas!R55</f>
        <v>0</v>
      </c>
      <c r="T14" s="23">
        <f>Ventas!S55</f>
        <v>0</v>
      </c>
      <c r="U14" s="23">
        <f>Ventas!T55</f>
        <v>0</v>
      </c>
      <c r="V14" s="23">
        <f>Ventas!U55</f>
        <v>0</v>
      </c>
      <c r="W14" s="23">
        <f>Ventas!V55</f>
        <v>0</v>
      </c>
      <c r="X14" s="23">
        <f>Ventas!W55</f>
        <v>0</v>
      </c>
      <c r="Y14" s="23">
        <f>Ventas!X55</f>
        <v>0</v>
      </c>
      <c r="Z14" s="23">
        <f>Ventas!Y55</f>
        <v>0</v>
      </c>
      <c r="AA14" s="23">
        <f>Ventas!Z55</f>
        <v>0</v>
      </c>
      <c r="AB14" s="23">
        <f>Ventas!AA55</f>
        <v>0</v>
      </c>
      <c r="AC14" s="23">
        <f>Ventas!AB55</f>
        <v>0</v>
      </c>
      <c r="AD14" s="23">
        <f>Ventas!AC55</f>
        <v>0</v>
      </c>
      <c r="AE14" s="22">
        <f>Ventas!AE55</f>
        <v>0</v>
      </c>
      <c r="AF14" s="22">
        <f>Ventas!AF55</f>
        <v>0</v>
      </c>
      <c r="AG14" s="22">
        <f>Ventas!AG55</f>
        <v>0</v>
      </c>
      <c r="AH14" s="22">
        <f>Ventas!AH55</f>
        <v>0</v>
      </c>
      <c r="AI14" s="22">
        <f>Ventas!AI55</f>
        <v>0</v>
      </c>
      <c r="AJ14" s="22">
        <f>Ventas!AJ55</f>
        <v>0</v>
      </c>
      <c r="AK14" s="22">
        <f>Ventas!AK55</f>
        <v>0</v>
      </c>
      <c r="AL14" s="22">
        <f>Ventas!AL55</f>
        <v>0</v>
      </c>
      <c r="AM14" s="22">
        <f>Ventas!AM55</f>
        <v>0</v>
      </c>
      <c r="AN14" s="22">
        <f>Ventas!AN55</f>
        <v>0</v>
      </c>
      <c r="AO14" s="22">
        <f>Ventas!AO55</f>
        <v>0</v>
      </c>
      <c r="AP14" s="22">
        <f>Ventas!AP55</f>
        <v>0</v>
      </c>
    </row>
    <row r="15" spans="1:42" ht="15.75" hidden="1" customHeight="1" outlineLevel="1">
      <c r="A15" s="29">
        <f>+Catálogo!B19</f>
        <v>0</v>
      </c>
      <c r="G15" s="22">
        <f>Ventas!E56</f>
        <v>0</v>
      </c>
      <c r="H15" s="22">
        <f>Ventas!F56</f>
        <v>0</v>
      </c>
      <c r="I15" s="22">
        <f>Ventas!G56</f>
        <v>0</v>
      </c>
      <c r="J15" s="22">
        <f>Ventas!H56</f>
        <v>0</v>
      </c>
      <c r="K15" s="22">
        <f>Ventas!I56</f>
        <v>0</v>
      </c>
      <c r="L15" s="22">
        <f>Ventas!J56</f>
        <v>0</v>
      </c>
      <c r="M15" s="22">
        <f>Ventas!K56</f>
        <v>0</v>
      </c>
      <c r="N15" s="22">
        <f>Ventas!L56</f>
        <v>0</v>
      </c>
      <c r="O15" s="22">
        <f>Ventas!M56</f>
        <v>0</v>
      </c>
      <c r="P15" s="22">
        <f>Ventas!N56</f>
        <v>0</v>
      </c>
      <c r="Q15" s="22">
        <f>Ventas!O56</f>
        <v>0</v>
      </c>
      <c r="R15" s="22">
        <f>Ventas!P56</f>
        <v>0</v>
      </c>
      <c r="S15" s="23">
        <f>Ventas!R56</f>
        <v>0</v>
      </c>
      <c r="T15" s="23">
        <f>Ventas!S56</f>
        <v>0</v>
      </c>
      <c r="U15" s="23">
        <f>Ventas!T56</f>
        <v>0</v>
      </c>
      <c r="V15" s="23">
        <f>Ventas!U56</f>
        <v>0</v>
      </c>
      <c r="W15" s="23">
        <f>Ventas!V56</f>
        <v>0</v>
      </c>
      <c r="X15" s="23">
        <f>Ventas!W56</f>
        <v>0</v>
      </c>
      <c r="Y15" s="23">
        <f>Ventas!X56</f>
        <v>0</v>
      </c>
      <c r="Z15" s="23">
        <f>Ventas!Y56</f>
        <v>0</v>
      </c>
      <c r="AA15" s="23">
        <f>Ventas!Z56</f>
        <v>0</v>
      </c>
      <c r="AB15" s="23">
        <f>Ventas!AA56</f>
        <v>0</v>
      </c>
      <c r="AC15" s="23">
        <f>Ventas!AB56</f>
        <v>0</v>
      </c>
      <c r="AD15" s="23">
        <f>Ventas!AC56</f>
        <v>0</v>
      </c>
      <c r="AE15" s="22">
        <f>Ventas!AE56</f>
        <v>0</v>
      </c>
      <c r="AF15" s="22">
        <f>Ventas!AF56</f>
        <v>0</v>
      </c>
      <c r="AG15" s="22">
        <f>Ventas!AG56</f>
        <v>0</v>
      </c>
      <c r="AH15" s="22">
        <f>Ventas!AH56</f>
        <v>0</v>
      </c>
      <c r="AI15" s="22">
        <f>Ventas!AI56</f>
        <v>0</v>
      </c>
      <c r="AJ15" s="22">
        <f>Ventas!AJ56</f>
        <v>0</v>
      </c>
      <c r="AK15" s="22">
        <f>Ventas!AK56</f>
        <v>0</v>
      </c>
      <c r="AL15" s="22">
        <f>Ventas!AL56</f>
        <v>0</v>
      </c>
      <c r="AM15" s="22">
        <f>Ventas!AM56</f>
        <v>0</v>
      </c>
      <c r="AN15" s="22">
        <f>Ventas!AN56</f>
        <v>0</v>
      </c>
      <c r="AO15" s="22">
        <f>Ventas!AO56</f>
        <v>0</v>
      </c>
      <c r="AP15" s="22">
        <f>Ventas!AP56</f>
        <v>0</v>
      </c>
    </row>
    <row r="16" spans="1:42" ht="15.75" hidden="1" customHeight="1" outlineLevel="1">
      <c r="A16" s="29">
        <f>+Catálogo!B20</f>
        <v>0</v>
      </c>
      <c r="G16" s="22">
        <f>Ventas!E57</f>
        <v>0</v>
      </c>
      <c r="H16" s="22">
        <f>Ventas!F57</f>
        <v>0</v>
      </c>
      <c r="I16" s="22">
        <f>Ventas!G57</f>
        <v>0</v>
      </c>
      <c r="J16" s="22">
        <f>Ventas!H57</f>
        <v>0</v>
      </c>
      <c r="K16" s="22">
        <f>Ventas!I57</f>
        <v>0</v>
      </c>
      <c r="L16" s="22">
        <f>Ventas!J57</f>
        <v>0</v>
      </c>
      <c r="M16" s="22">
        <f>Ventas!K57</f>
        <v>0</v>
      </c>
      <c r="N16" s="22">
        <f>Ventas!L57</f>
        <v>0</v>
      </c>
      <c r="O16" s="22">
        <f>Ventas!M57</f>
        <v>0</v>
      </c>
      <c r="P16" s="22">
        <f>Ventas!N57</f>
        <v>0</v>
      </c>
      <c r="Q16" s="22">
        <f>Ventas!O57</f>
        <v>0</v>
      </c>
      <c r="R16" s="22">
        <f>Ventas!P57</f>
        <v>0</v>
      </c>
      <c r="S16" s="23">
        <f>Ventas!R57</f>
        <v>0</v>
      </c>
      <c r="T16" s="23">
        <f>Ventas!S57</f>
        <v>0</v>
      </c>
      <c r="U16" s="23">
        <f>Ventas!T57</f>
        <v>0</v>
      </c>
      <c r="V16" s="23">
        <f>Ventas!U57</f>
        <v>0</v>
      </c>
      <c r="W16" s="23">
        <f>Ventas!V57</f>
        <v>0</v>
      </c>
      <c r="X16" s="23">
        <f>Ventas!W57</f>
        <v>0</v>
      </c>
      <c r="Y16" s="23">
        <f>Ventas!X57</f>
        <v>0</v>
      </c>
      <c r="Z16" s="23">
        <f>Ventas!Y57</f>
        <v>0</v>
      </c>
      <c r="AA16" s="23">
        <f>Ventas!Z57</f>
        <v>0</v>
      </c>
      <c r="AB16" s="23">
        <f>Ventas!AA57</f>
        <v>0</v>
      </c>
      <c r="AC16" s="23">
        <f>Ventas!AB57</f>
        <v>0</v>
      </c>
      <c r="AD16" s="23">
        <f>Ventas!AC57</f>
        <v>0</v>
      </c>
      <c r="AE16" s="22">
        <f>Ventas!AE57</f>
        <v>0</v>
      </c>
      <c r="AF16" s="22">
        <f>Ventas!AF57</f>
        <v>0</v>
      </c>
      <c r="AG16" s="22">
        <f>Ventas!AG57</f>
        <v>0</v>
      </c>
      <c r="AH16" s="22">
        <f>Ventas!AH57</f>
        <v>0</v>
      </c>
      <c r="AI16" s="22">
        <f>Ventas!AI57</f>
        <v>0</v>
      </c>
      <c r="AJ16" s="22">
        <f>Ventas!AJ57</f>
        <v>0</v>
      </c>
      <c r="AK16" s="22">
        <f>Ventas!AK57</f>
        <v>0</v>
      </c>
      <c r="AL16" s="22">
        <f>Ventas!AL57</f>
        <v>0</v>
      </c>
      <c r="AM16" s="22">
        <f>Ventas!AM57</f>
        <v>0</v>
      </c>
      <c r="AN16" s="22">
        <f>Ventas!AN57</f>
        <v>0</v>
      </c>
      <c r="AO16" s="22">
        <f>Ventas!AO57</f>
        <v>0</v>
      </c>
      <c r="AP16" s="22">
        <f>Ventas!AP57</f>
        <v>0</v>
      </c>
    </row>
    <row r="17" spans="1:44" s="24" customFormat="1" collapsed="1">
      <c r="A17" s="24" t="s">
        <v>77</v>
      </c>
      <c r="G17" s="25">
        <f>SUM(G2:G16)</f>
        <v>0</v>
      </c>
      <c r="H17" s="25">
        <f>SUM(H2:H16)</f>
        <v>0</v>
      </c>
      <c r="I17" s="25">
        <f t="shared" ref="I17:AP17" si="1">SUM(I2:I16)</f>
        <v>0</v>
      </c>
      <c r="J17" s="25">
        <f t="shared" si="1"/>
        <v>0</v>
      </c>
      <c r="K17" s="25">
        <f t="shared" si="1"/>
        <v>0</v>
      </c>
      <c r="L17" s="25">
        <f t="shared" si="1"/>
        <v>0</v>
      </c>
      <c r="M17" s="25">
        <f t="shared" si="1"/>
        <v>0</v>
      </c>
      <c r="N17" s="25">
        <f t="shared" si="1"/>
        <v>0</v>
      </c>
      <c r="O17" s="25">
        <f t="shared" si="1"/>
        <v>0</v>
      </c>
      <c r="P17" s="25">
        <f t="shared" si="1"/>
        <v>0</v>
      </c>
      <c r="Q17" s="25">
        <f t="shared" si="1"/>
        <v>0</v>
      </c>
      <c r="R17" s="25">
        <f t="shared" si="1"/>
        <v>0</v>
      </c>
      <c r="S17" s="26">
        <f t="shared" si="1"/>
        <v>0</v>
      </c>
      <c r="T17" s="26">
        <f t="shared" si="1"/>
        <v>0</v>
      </c>
      <c r="U17" s="26">
        <f t="shared" si="1"/>
        <v>0</v>
      </c>
      <c r="V17" s="26">
        <f t="shared" si="1"/>
        <v>0</v>
      </c>
      <c r="W17" s="26">
        <f t="shared" si="1"/>
        <v>0</v>
      </c>
      <c r="X17" s="26">
        <f t="shared" si="1"/>
        <v>0</v>
      </c>
      <c r="Y17" s="26">
        <f t="shared" si="1"/>
        <v>0</v>
      </c>
      <c r="Z17" s="26">
        <f t="shared" si="1"/>
        <v>0</v>
      </c>
      <c r="AA17" s="26">
        <f t="shared" si="1"/>
        <v>0</v>
      </c>
      <c r="AB17" s="26">
        <f t="shared" si="1"/>
        <v>0</v>
      </c>
      <c r="AC17" s="26">
        <f t="shared" si="1"/>
        <v>0</v>
      </c>
      <c r="AD17" s="26">
        <f t="shared" si="1"/>
        <v>0</v>
      </c>
      <c r="AE17" s="25">
        <f t="shared" si="1"/>
        <v>0</v>
      </c>
      <c r="AF17" s="25">
        <f t="shared" si="1"/>
        <v>0</v>
      </c>
      <c r="AG17" s="25">
        <f t="shared" si="1"/>
        <v>0</v>
      </c>
      <c r="AH17" s="25">
        <f t="shared" si="1"/>
        <v>0</v>
      </c>
      <c r="AI17" s="25">
        <f t="shared" si="1"/>
        <v>0</v>
      </c>
      <c r="AJ17" s="25">
        <f t="shared" si="1"/>
        <v>0</v>
      </c>
      <c r="AK17" s="25">
        <f t="shared" si="1"/>
        <v>0</v>
      </c>
      <c r="AL17" s="25">
        <f t="shared" si="1"/>
        <v>0</v>
      </c>
      <c r="AM17" s="25">
        <f t="shared" si="1"/>
        <v>0</v>
      </c>
      <c r="AN17" s="25">
        <f t="shared" si="1"/>
        <v>0</v>
      </c>
      <c r="AO17" s="25">
        <f t="shared" si="1"/>
        <v>0</v>
      </c>
      <c r="AP17" s="25">
        <f t="shared" si="1"/>
        <v>0</v>
      </c>
      <c r="AQ17" s="24" t="s">
        <v>336</v>
      </c>
      <c r="AR17" s="24" t="s">
        <v>113</v>
      </c>
    </row>
    <row r="18" spans="1:44" hidden="1" outlineLevel="1">
      <c r="A18" s="20">
        <f t="shared" ref="A18:A31" si="2">+A2</f>
        <v>0</v>
      </c>
      <c r="B18" s="21">
        <f>+Catálogo!E6</f>
        <v>0</v>
      </c>
      <c r="G18" s="22">
        <f>IF($B18=0,G2,IF($B18=30,F2,IF($B18=60,E2,IF($B18=90,D2,C2))))</f>
        <v>0</v>
      </c>
      <c r="H18" s="22">
        <f t="shared" ref="H18:R18" si="3">IF($B18=0,H2,IF($B18=30,G2,IF($B18=60,F2,IF($B18=90,E2,D2))))</f>
        <v>0</v>
      </c>
      <c r="I18" s="22">
        <f t="shared" si="3"/>
        <v>0</v>
      </c>
      <c r="J18" s="22">
        <f t="shared" si="3"/>
        <v>0</v>
      </c>
      <c r="K18" s="22">
        <f t="shared" si="3"/>
        <v>0</v>
      </c>
      <c r="L18" s="22">
        <f t="shared" si="3"/>
        <v>0</v>
      </c>
      <c r="M18" s="22">
        <f t="shared" si="3"/>
        <v>0</v>
      </c>
      <c r="N18" s="22">
        <f t="shared" si="3"/>
        <v>0</v>
      </c>
      <c r="O18" s="22">
        <f t="shared" si="3"/>
        <v>0</v>
      </c>
      <c r="P18" s="22">
        <f t="shared" si="3"/>
        <v>0</v>
      </c>
      <c r="Q18" s="22">
        <f t="shared" si="3"/>
        <v>0</v>
      </c>
      <c r="R18" s="22">
        <f t="shared" si="3"/>
        <v>0</v>
      </c>
      <c r="S18" s="23">
        <f t="shared" ref="S18:AD32" si="4">IF($AQ18=0,S2,IF($AQ18=30,R2,IF($AQ18=60,Q2,IF($AQ18=90,P2,O2))))</f>
        <v>0</v>
      </c>
      <c r="T18" s="23">
        <f t="shared" si="4"/>
        <v>0</v>
      </c>
      <c r="U18" s="23">
        <f t="shared" si="4"/>
        <v>0</v>
      </c>
      <c r="V18" s="23">
        <f t="shared" si="4"/>
        <v>0</v>
      </c>
      <c r="W18" s="23">
        <f t="shared" si="4"/>
        <v>0</v>
      </c>
      <c r="X18" s="23">
        <f t="shared" si="4"/>
        <v>0</v>
      </c>
      <c r="Y18" s="23">
        <f t="shared" si="4"/>
        <v>0</v>
      </c>
      <c r="Z18" s="23">
        <f t="shared" si="4"/>
        <v>0</v>
      </c>
      <c r="AA18" s="23">
        <f t="shared" si="4"/>
        <v>0</v>
      </c>
      <c r="AB18" s="23">
        <f t="shared" si="4"/>
        <v>0</v>
      </c>
      <c r="AC18" s="23">
        <f t="shared" si="4"/>
        <v>0</v>
      </c>
      <c r="AD18" s="23">
        <f t="shared" si="4"/>
        <v>0</v>
      </c>
      <c r="AE18" s="22">
        <f t="shared" ref="AE18:AP32" si="5">IF($AR18=0,AE2,IF($AR18=30,AD2,IF($AR18=60,AC2,IF($AR18=90,AB2,AA2))))</f>
        <v>0</v>
      </c>
      <c r="AF18" s="22">
        <f t="shared" si="5"/>
        <v>0</v>
      </c>
      <c r="AG18" s="22">
        <f t="shared" si="5"/>
        <v>0</v>
      </c>
      <c r="AH18" s="22">
        <f t="shared" si="5"/>
        <v>0</v>
      </c>
      <c r="AI18" s="22">
        <f t="shared" si="5"/>
        <v>0</v>
      </c>
      <c r="AJ18" s="22">
        <f t="shared" si="5"/>
        <v>0</v>
      </c>
      <c r="AK18" s="22">
        <f t="shared" si="5"/>
        <v>0</v>
      </c>
      <c r="AL18" s="22">
        <f t="shared" si="5"/>
        <v>0</v>
      </c>
      <c r="AM18" s="22">
        <f t="shared" si="5"/>
        <v>0</v>
      </c>
      <c r="AN18" s="22">
        <f t="shared" si="5"/>
        <v>0</v>
      </c>
      <c r="AO18" s="22">
        <f t="shared" si="5"/>
        <v>0</v>
      </c>
      <c r="AP18" s="22">
        <f t="shared" si="5"/>
        <v>0</v>
      </c>
      <c r="AQ18" s="19">
        <f>+Catálogo!E25</f>
        <v>0</v>
      </c>
      <c r="AR18" s="19">
        <f>+Catálogo!E43</f>
        <v>0</v>
      </c>
    </row>
    <row r="19" spans="1:44" hidden="1" outlineLevel="1">
      <c r="A19" s="20">
        <f t="shared" si="2"/>
        <v>0</v>
      </c>
      <c r="B19" s="21">
        <f>+Catálogo!E7</f>
        <v>0</v>
      </c>
      <c r="G19" s="22">
        <f t="shared" ref="G19:R32" si="6">IF($B19=0,G3,IF($B19=30,F3,IF($B19=60,E3,IF($B19=90,D3,C3))))</f>
        <v>0</v>
      </c>
      <c r="H19" s="22">
        <f t="shared" si="6"/>
        <v>0</v>
      </c>
      <c r="I19" s="22">
        <f t="shared" si="6"/>
        <v>0</v>
      </c>
      <c r="J19" s="22">
        <f t="shared" si="6"/>
        <v>0</v>
      </c>
      <c r="K19" s="22">
        <f t="shared" si="6"/>
        <v>0</v>
      </c>
      <c r="L19" s="22">
        <f t="shared" si="6"/>
        <v>0</v>
      </c>
      <c r="M19" s="22">
        <f t="shared" si="6"/>
        <v>0</v>
      </c>
      <c r="N19" s="22">
        <f t="shared" si="6"/>
        <v>0</v>
      </c>
      <c r="O19" s="22">
        <f t="shared" si="6"/>
        <v>0</v>
      </c>
      <c r="P19" s="22">
        <f t="shared" si="6"/>
        <v>0</v>
      </c>
      <c r="Q19" s="22">
        <f t="shared" si="6"/>
        <v>0</v>
      </c>
      <c r="R19" s="22">
        <f t="shared" si="6"/>
        <v>0</v>
      </c>
      <c r="S19" s="23">
        <f t="shared" si="4"/>
        <v>0</v>
      </c>
      <c r="T19" s="23">
        <f t="shared" si="4"/>
        <v>0</v>
      </c>
      <c r="U19" s="23">
        <f t="shared" si="4"/>
        <v>0</v>
      </c>
      <c r="V19" s="23">
        <f t="shared" si="4"/>
        <v>0</v>
      </c>
      <c r="W19" s="23">
        <f t="shared" si="4"/>
        <v>0</v>
      </c>
      <c r="X19" s="23">
        <f t="shared" si="4"/>
        <v>0</v>
      </c>
      <c r="Y19" s="23">
        <f t="shared" si="4"/>
        <v>0</v>
      </c>
      <c r="Z19" s="23">
        <f t="shared" si="4"/>
        <v>0</v>
      </c>
      <c r="AA19" s="23">
        <f t="shared" si="4"/>
        <v>0</v>
      </c>
      <c r="AB19" s="23">
        <f t="shared" si="4"/>
        <v>0</v>
      </c>
      <c r="AC19" s="23">
        <f t="shared" si="4"/>
        <v>0</v>
      </c>
      <c r="AD19" s="23">
        <f t="shared" si="4"/>
        <v>0</v>
      </c>
      <c r="AE19" s="22">
        <f t="shared" si="5"/>
        <v>0</v>
      </c>
      <c r="AF19" s="22">
        <f t="shared" si="5"/>
        <v>0</v>
      </c>
      <c r="AG19" s="22">
        <f t="shared" si="5"/>
        <v>0</v>
      </c>
      <c r="AH19" s="22">
        <f t="shared" si="5"/>
        <v>0</v>
      </c>
      <c r="AI19" s="22">
        <f t="shared" si="5"/>
        <v>0</v>
      </c>
      <c r="AJ19" s="22">
        <f t="shared" si="5"/>
        <v>0</v>
      </c>
      <c r="AK19" s="22">
        <f t="shared" si="5"/>
        <v>0</v>
      </c>
      <c r="AL19" s="22">
        <f t="shared" si="5"/>
        <v>0</v>
      </c>
      <c r="AM19" s="22">
        <f t="shared" si="5"/>
        <v>0</v>
      </c>
      <c r="AN19" s="22">
        <f t="shared" si="5"/>
        <v>0</v>
      </c>
      <c r="AO19" s="22">
        <f t="shared" si="5"/>
        <v>0</v>
      </c>
      <c r="AP19" s="22">
        <f t="shared" si="5"/>
        <v>0</v>
      </c>
      <c r="AQ19" s="19">
        <f>+Catálogo!E26</f>
        <v>0</v>
      </c>
      <c r="AR19" s="19">
        <f>+Catálogo!E44</f>
        <v>0</v>
      </c>
    </row>
    <row r="20" spans="1:44" hidden="1" outlineLevel="1">
      <c r="A20" s="20">
        <f t="shared" si="2"/>
        <v>0</v>
      </c>
      <c r="B20" s="21">
        <f>+Catálogo!E8</f>
        <v>0</v>
      </c>
      <c r="G20" s="22">
        <f t="shared" si="6"/>
        <v>0</v>
      </c>
      <c r="H20" s="22">
        <f t="shared" si="6"/>
        <v>0</v>
      </c>
      <c r="I20" s="22">
        <f t="shared" si="6"/>
        <v>0</v>
      </c>
      <c r="J20" s="22">
        <f t="shared" si="6"/>
        <v>0</v>
      </c>
      <c r="K20" s="22">
        <f t="shared" si="6"/>
        <v>0</v>
      </c>
      <c r="L20" s="22">
        <f t="shared" si="6"/>
        <v>0</v>
      </c>
      <c r="M20" s="22">
        <f t="shared" si="6"/>
        <v>0</v>
      </c>
      <c r="N20" s="22">
        <f t="shared" si="6"/>
        <v>0</v>
      </c>
      <c r="O20" s="22">
        <f t="shared" si="6"/>
        <v>0</v>
      </c>
      <c r="P20" s="22">
        <f t="shared" si="6"/>
        <v>0</v>
      </c>
      <c r="Q20" s="22">
        <f t="shared" si="6"/>
        <v>0</v>
      </c>
      <c r="R20" s="22">
        <f t="shared" si="6"/>
        <v>0</v>
      </c>
      <c r="S20" s="23">
        <f t="shared" si="4"/>
        <v>0</v>
      </c>
      <c r="T20" s="23">
        <f t="shared" si="4"/>
        <v>0</v>
      </c>
      <c r="U20" s="23">
        <f t="shared" si="4"/>
        <v>0</v>
      </c>
      <c r="V20" s="23">
        <f t="shared" si="4"/>
        <v>0</v>
      </c>
      <c r="W20" s="23">
        <f t="shared" si="4"/>
        <v>0</v>
      </c>
      <c r="X20" s="23">
        <f t="shared" si="4"/>
        <v>0</v>
      </c>
      <c r="Y20" s="23">
        <f t="shared" si="4"/>
        <v>0</v>
      </c>
      <c r="Z20" s="23">
        <f t="shared" si="4"/>
        <v>0</v>
      </c>
      <c r="AA20" s="23">
        <f t="shared" si="4"/>
        <v>0</v>
      </c>
      <c r="AB20" s="23">
        <f t="shared" si="4"/>
        <v>0</v>
      </c>
      <c r="AC20" s="23">
        <f t="shared" si="4"/>
        <v>0</v>
      </c>
      <c r="AD20" s="23">
        <f t="shared" si="4"/>
        <v>0</v>
      </c>
      <c r="AE20" s="22">
        <f t="shared" si="5"/>
        <v>0</v>
      </c>
      <c r="AF20" s="22">
        <f t="shared" si="5"/>
        <v>0</v>
      </c>
      <c r="AG20" s="22">
        <f t="shared" si="5"/>
        <v>0</v>
      </c>
      <c r="AH20" s="22">
        <f t="shared" si="5"/>
        <v>0</v>
      </c>
      <c r="AI20" s="22">
        <f t="shared" si="5"/>
        <v>0</v>
      </c>
      <c r="AJ20" s="22">
        <f t="shared" si="5"/>
        <v>0</v>
      </c>
      <c r="AK20" s="22">
        <f t="shared" si="5"/>
        <v>0</v>
      </c>
      <c r="AL20" s="22">
        <f t="shared" si="5"/>
        <v>0</v>
      </c>
      <c r="AM20" s="22">
        <f t="shared" si="5"/>
        <v>0</v>
      </c>
      <c r="AN20" s="22">
        <f t="shared" si="5"/>
        <v>0</v>
      </c>
      <c r="AO20" s="22">
        <f t="shared" si="5"/>
        <v>0</v>
      </c>
      <c r="AP20" s="22">
        <f t="shared" si="5"/>
        <v>0</v>
      </c>
      <c r="AQ20" s="19">
        <f>+Catálogo!E27</f>
        <v>0</v>
      </c>
      <c r="AR20" s="19">
        <f>+Catálogo!E45</f>
        <v>0</v>
      </c>
    </row>
    <row r="21" spans="1:44" hidden="1" outlineLevel="1">
      <c r="A21" s="20">
        <f t="shared" si="2"/>
        <v>0</v>
      </c>
      <c r="B21" s="21">
        <f>+Catálogo!E9</f>
        <v>0</v>
      </c>
      <c r="G21" s="22">
        <f t="shared" si="6"/>
        <v>0</v>
      </c>
      <c r="H21" s="22">
        <f t="shared" si="6"/>
        <v>0</v>
      </c>
      <c r="I21" s="22">
        <f t="shared" si="6"/>
        <v>0</v>
      </c>
      <c r="J21" s="22">
        <f t="shared" si="6"/>
        <v>0</v>
      </c>
      <c r="K21" s="22">
        <f t="shared" si="6"/>
        <v>0</v>
      </c>
      <c r="L21" s="22">
        <f t="shared" si="6"/>
        <v>0</v>
      </c>
      <c r="M21" s="22">
        <f t="shared" si="6"/>
        <v>0</v>
      </c>
      <c r="N21" s="22">
        <f t="shared" si="6"/>
        <v>0</v>
      </c>
      <c r="O21" s="22">
        <f t="shared" si="6"/>
        <v>0</v>
      </c>
      <c r="P21" s="22">
        <f t="shared" si="6"/>
        <v>0</v>
      </c>
      <c r="Q21" s="22">
        <f t="shared" si="6"/>
        <v>0</v>
      </c>
      <c r="R21" s="22">
        <f t="shared" si="6"/>
        <v>0</v>
      </c>
      <c r="S21" s="23">
        <f t="shared" si="4"/>
        <v>0</v>
      </c>
      <c r="T21" s="23">
        <f t="shared" si="4"/>
        <v>0</v>
      </c>
      <c r="U21" s="23">
        <f t="shared" si="4"/>
        <v>0</v>
      </c>
      <c r="V21" s="23">
        <f t="shared" si="4"/>
        <v>0</v>
      </c>
      <c r="W21" s="23">
        <f t="shared" si="4"/>
        <v>0</v>
      </c>
      <c r="X21" s="23">
        <f t="shared" si="4"/>
        <v>0</v>
      </c>
      <c r="Y21" s="23">
        <f t="shared" si="4"/>
        <v>0</v>
      </c>
      <c r="Z21" s="23">
        <f t="shared" si="4"/>
        <v>0</v>
      </c>
      <c r="AA21" s="23">
        <f t="shared" si="4"/>
        <v>0</v>
      </c>
      <c r="AB21" s="23">
        <f t="shared" si="4"/>
        <v>0</v>
      </c>
      <c r="AC21" s="23">
        <f t="shared" si="4"/>
        <v>0</v>
      </c>
      <c r="AD21" s="23">
        <f t="shared" si="4"/>
        <v>0</v>
      </c>
      <c r="AE21" s="22">
        <f t="shared" si="5"/>
        <v>0</v>
      </c>
      <c r="AF21" s="22">
        <f t="shared" si="5"/>
        <v>0</v>
      </c>
      <c r="AG21" s="22">
        <f t="shared" si="5"/>
        <v>0</v>
      </c>
      <c r="AH21" s="22">
        <f t="shared" si="5"/>
        <v>0</v>
      </c>
      <c r="AI21" s="22">
        <f t="shared" si="5"/>
        <v>0</v>
      </c>
      <c r="AJ21" s="22">
        <f t="shared" si="5"/>
        <v>0</v>
      </c>
      <c r="AK21" s="22">
        <f t="shared" si="5"/>
        <v>0</v>
      </c>
      <c r="AL21" s="22">
        <f t="shared" si="5"/>
        <v>0</v>
      </c>
      <c r="AM21" s="22">
        <f t="shared" si="5"/>
        <v>0</v>
      </c>
      <c r="AN21" s="22">
        <f t="shared" si="5"/>
        <v>0</v>
      </c>
      <c r="AO21" s="22">
        <f t="shared" si="5"/>
        <v>0</v>
      </c>
      <c r="AP21" s="22">
        <f t="shared" si="5"/>
        <v>0</v>
      </c>
      <c r="AQ21" s="19">
        <f>+Catálogo!E28</f>
        <v>0</v>
      </c>
      <c r="AR21" s="19">
        <f>+Catálogo!E46</f>
        <v>0</v>
      </c>
    </row>
    <row r="22" spans="1:44" hidden="1" outlineLevel="1">
      <c r="A22" s="20">
        <f t="shared" si="2"/>
        <v>0</v>
      </c>
      <c r="B22" s="21">
        <f>+Catálogo!E10</f>
        <v>0</v>
      </c>
      <c r="G22" s="22">
        <f t="shared" si="6"/>
        <v>0</v>
      </c>
      <c r="H22" s="22">
        <f t="shared" si="6"/>
        <v>0</v>
      </c>
      <c r="I22" s="22">
        <f t="shared" si="6"/>
        <v>0</v>
      </c>
      <c r="J22" s="22">
        <f t="shared" si="6"/>
        <v>0</v>
      </c>
      <c r="K22" s="22">
        <f t="shared" si="6"/>
        <v>0</v>
      </c>
      <c r="L22" s="22">
        <f t="shared" si="6"/>
        <v>0</v>
      </c>
      <c r="M22" s="22">
        <f t="shared" si="6"/>
        <v>0</v>
      </c>
      <c r="N22" s="22">
        <f t="shared" si="6"/>
        <v>0</v>
      </c>
      <c r="O22" s="22">
        <f t="shared" si="6"/>
        <v>0</v>
      </c>
      <c r="P22" s="22">
        <f t="shared" si="6"/>
        <v>0</v>
      </c>
      <c r="Q22" s="22">
        <f t="shared" si="6"/>
        <v>0</v>
      </c>
      <c r="R22" s="22">
        <f t="shared" si="6"/>
        <v>0</v>
      </c>
      <c r="S22" s="23">
        <f t="shared" si="4"/>
        <v>0</v>
      </c>
      <c r="T22" s="23">
        <f t="shared" si="4"/>
        <v>0</v>
      </c>
      <c r="U22" s="23">
        <f t="shared" si="4"/>
        <v>0</v>
      </c>
      <c r="V22" s="23">
        <f t="shared" si="4"/>
        <v>0</v>
      </c>
      <c r="W22" s="23">
        <f t="shared" si="4"/>
        <v>0</v>
      </c>
      <c r="X22" s="23">
        <f t="shared" si="4"/>
        <v>0</v>
      </c>
      <c r="Y22" s="23">
        <f t="shared" si="4"/>
        <v>0</v>
      </c>
      <c r="Z22" s="23">
        <f t="shared" si="4"/>
        <v>0</v>
      </c>
      <c r="AA22" s="23">
        <f t="shared" si="4"/>
        <v>0</v>
      </c>
      <c r="AB22" s="23">
        <f t="shared" si="4"/>
        <v>0</v>
      </c>
      <c r="AC22" s="23">
        <f t="shared" si="4"/>
        <v>0</v>
      </c>
      <c r="AD22" s="23">
        <f t="shared" si="4"/>
        <v>0</v>
      </c>
      <c r="AE22" s="22">
        <f t="shared" si="5"/>
        <v>0</v>
      </c>
      <c r="AF22" s="22">
        <f t="shared" si="5"/>
        <v>0</v>
      </c>
      <c r="AG22" s="22">
        <f t="shared" si="5"/>
        <v>0</v>
      </c>
      <c r="AH22" s="22">
        <f t="shared" si="5"/>
        <v>0</v>
      </c>
      <c r="AI22" s="22">
        <f t="shared" si="5"/>
        <v>0</v>
      </c>
      <c r="AJ22" s="22">
        <f t="shared" si="5"/>
        <v>0</v>
      </c>
      <c r="AK22" s="22">
        <f t="shared" si="5"/>
        <v>0</v>
      </c>
      <c r="AL22" s="22">
        <f t="shared" si="5"/>
        <v>0</v>
      </c>
      <c r="AM22" s="22">
        <f t="shared" si="5"/>
        <v>0</v>
      </c>
      <c r="AN22" s="22">
        <f t="shared" si="5"/>
        <v>0</v>
      </c>
      <c r="AO22" s="22">
        <f t="shared" si="5"/>
        <v>0</v>
      </c>
      <c r="AP22" s="22">
        <f t="shared" si="5"/>
        <v>0</v>
      </c>
      <c r="AQ22" s="19">
        <f>+Catálogo!E29</f>
        <v>0</v>
      </c>
      <c r="AR22" s="19">
        <f>+Catálogo!E47</f>
        <v>0</v>
      </c>
    </row>
    <row r="23" spans="1:44" hidden="1" outlineLevel="1">
      <c r="A23" s="20">
        <f t="shared" si="2"/>
        <v>0</v>
      </c>
      <c r="B23" s="21">
        <f>+Catálogo!E11</f>
        <v>0</v>
      </c>
      <c r="G23" s="22">
        <f t="shared" si="6"/>
        <v>0</v>
      </c>
      <c r="H23" s="22">
        <f t="shared" si="6"/>
        <v>0</v>
      </c>
      <c r="I23" s="22">
        <f t="shared" si="6"/>
        <v>0</v>
      </c>
      <c r="J23" s="22">
        <f t="shared" si="6"/>
        <v>0</v>
      </c>
      <c r="K23" s="22">
        <f t="shared" si="6"/>
        <v>0</v>
      </c>
      <c r="L23" s="22">
        <f t="shared" si="6"/>
        <v>0</v>
      </c>
      <c r="M23" s="22">
        <f t="shared" si="6"/>
        <v>0</v>
      </c>
      <c r="N23" s="22">
        <f t="shared" si="6"/>
        <v>0</v>
      </c>
      <c r="O23" s="22">
        <f t="shared" si="6"/>
        <v>0</v>
      </c>
      <c r="P23" s="22">
        <f t="shared" si="6"/>
        <v>0</v>
      </c>
      <c r="Q23" s="22">
        <f t="shared" si="6"/>
        <v>0</v>
      </c>
      <c r="R23" s="22">
        <f t="shared" si="6"/>
        <v>0</v>
      </c>
      <c r="S23" s="23">
        <f t="shared" si="4"/>
        <v>0</v>
      </c>
      <c r="T23" s="23">
        <f t="shared" si="4"/>
        <v>0</v>
      </c>
      <c r="U23" s="23">
        <f t="shared" si="4"/>
        <v>0</v>
      </c>
      <c r="V23" s="23">
        <f t="shared" si="4"/>
        <v>0</v>
      </c>
      <c r="W23" s="23">
        <f t="shared" si="4"/>
        <v>0</v>
      </c>
      <c r="X23" s="23">
        <f t="shared" si="4"/>
        <v>0</v>
      </c>
      <c r="Y23" s="23">
        <f t="shared" si="4"/>
        <v>0</v>
      </c>
      <c r="Z23" s="23">
        <f t="shared" si="4"/>
        <v>0</v>
      </c>
      <c r="AA23" s="23">
        <f t="shared" si="4"/>
        <v>0</v>
      </c>
      <c r="AB23" s="23">
        <f t="shared" si="4"/>
        <v>0</v>
      </c>
      <c r="AC23" s="23">
        <f t="shared" si="4"/>
        <v>0</v>
      </c>
      <c r="AD23" s="23">
        <f t="shared" si="4"/>
        <v>0</v>
      </c>
      <c r="AE23" s="22">
        <f t="shared" si="5"/>
        <v>0</v>
      </c>
      <c r="AF23" s="22">
        <f t="shared" si="5"/>
        <v>0</v>
      </c>
      <c r="AG23" s="22">
        <f t="shared" si="5"/>
        <v>0</v>
      </c>
      <c r="AH23" s="22">
        <f t="shared" si="5"/>
        <v>0</v>
      </c>
      <c r="AI23" s="22">
        <f t="shared" si="5"/>
        <v>0</v>
      </c>
      <c r="AJ23" s="22">
        <f t="shared" si="5"/>
        <v>0</v>
      </c>
      <c r="AK23" s="22">
        <f t="shared" si="5"/>
        <v>0</v>
      </c>
      <c r="AL23" s="22">
        <f t="shared" si="5"/>
        <v>0</v>
      </c>
      <c r="AM23" s="22">
        <f t="shared" si="5"/>
        <v>0</v>
      </c>
      <c r="AN23" s="22">
        <f t="shared" si="5"/>
        <v>0</v>
      </c>
      <c r="AO23" s="22">
        <f t="shared" si="5"/>
        <v>0</v>
      </c>
      <c r="AP23" s="22">
        <f t="shared" si="5"/>
        <v>0</v>
      </c>
      <c r="AQ23" s="19">
        <f>+Catálogo!E30</f>
        <v>0</v>
      </c>
      <c r="AR23" s="19">
        <f>+Catálogo!E48</f>
        <v>0</v>
      </c>
    </row>
    <row r="24" spans="1:44" hidden="1" outlineLevel="1">
      <c r="A24" s="20">
        <f t="shared" si="2"/>
        <v>0</v>
      </c>
      <c r="B24" s="21">
        <f>+Catálogo!E12</f>
        <v>0</v>
      </c>
      <c r="G24" s="22">
        <f t="shared" si="6"/>
        <v>0</v>
      </c>
      <c r="H24" s="22">
        <f t="shared" si="6"/>
        <v>0</v>
      </c>
      <c r="I24" s="22">
        <f t="shared" si="6"/>
        <v>0</v>
      </c>
      <c r="J24" s="22">
        <f t="shared" si="6"/>
        <v>0</v>
      </c>
      <c r="K24" s="22">
        <f t="shared" si="6"/>
        <v>0</v>
      </c>
      <c r="L24" s="22">
        <f t="shared" si="6"/>
        <v>0</v>
      </c>
      <c r="M24" s="22">
        <f t="shared" si="6"/>
        <v>0</v>
      </c>
      <c r="N24" s="22">
        <f t="shared" si="6"/>
        <v>0</v>
      </c>
      <c r="O24" s="22">
        <f t="shared" si="6"/>
        <v>0</v>
      </c>
      <c r="P24" s="22">
        <f t="shared" si="6"/>
        <v>0</v>
      </c>
      <c r="Q24" s="22">
        <f t="shared" si="6"/>
        <v>0</v>
      </c>
      <c r="R24" s="22">
        <f t="shared" si="6"/>
        <v>0</v>
      </c>
      <c r="S24" s="23">
        <f t="shared" si="4"/>
        <v>0</v>
      </c>
      <c r="T24" s="23">
        <f t="shared" si="4"/>
        <v>0</v>
      </c>
      <c r="U24" s="23">
        <f t="shared" si="4"/>
        <v>0</v>
      </c>
      <c r="V24" s="23">
        <f t="shared" si="4"/>
        <v>0</v>
      </c>
      <c r="W24" s="23">
        <f t="shared" si="4"/>
        <v>0</v>
      </c>
      <c r="X24" s="23">
        <f t="shared" si="4"/>
        <v>0</v>
      </c>
      <c r="Y24" s="23">
        <f t="shared" si="4"/>
        <v>0</v>
      </c>
      <c r="Z24" s="23">
        <f t="shared" si="4"/>
        <v>0</v>
      </c>
      <c r="AA24" s="23">
        <f t="shared" si="4"/>
        <v>0</v>
      </c>
      <c r="AB24" s="23">
        <f t="shared" si="4"/>
        <v>0</v>
      </c>
      <c r="AC24" s="23">
        <f t="shared" si="4"/>
        <v>0</v>
      </c>
      <c r="AD24" s="23">
        <f t="shared" si="4"/>
        <v>0</v>
      </c>
      <c r="AE24" s="22">
        <f t="shared" si="5"/>
        <v>0</v>
      </c>
      <c r="AF24" s="22">
        <f t="shared" si="5"/>
        <v>0</v>
      </c>
      <c r="AG24" s="22">
        <f t="shared" si="5"/>
        <v>0</v>
      </c>
      <c r="AH24" s="22">
        <f t="shared" si="5"/>
        <v>0</v>
      </c>
      <c r="AI24" s="22">
        <f t="shared" si="5"/>
        <v>0</v>
      </c>
      <c r="AJ24" s="22">
        <f t="shared" si="5"/>
        <v>0</v>
      </c>
      <c r="AK24" s="22">
        <f t="shared" si="5"/>
        <v>0</v>
      </c>
      <c r="AL24" s="22">
        <f t="shared" si="5"/>
        <v>0</v>
      </c>
      <c r="AM24" s="22">
        <f t="shared" si="5"/>
        <v>0</v>
      </c>
      <c r="AN24" s="22">
        <f t="shared" si="5"/>
        <v>0</v>
      </c>
      <c r="AO24" s="22">
        <f t="shared" si="5"/>
        <v>0</v>
      </c>
      <c r="AP24" s="22">
        <f t="shared" si="5"/>
        <v>0</v>
      </c>
      <c r="AQ24" s="19">
        <f>+Catálogo!E31</f>
        <v>0</v>
      </c>
      <c r="AR24" s="19">
        <f>+Catálogo!E49</f>
        <v>0</v>
      </c>
    </row>
    <row r="25" spans="1:44" hidden="1" outlineLevel="1">
      <c r="A25" s="20">
        <f t="shared" si="2"/>
        <v>0</v>
      </c>
      <c r="B25" s="21">
        <f>+Catálogo!E13</f>
        <v>0</v>
      </c>
      <c r="G25" s="22">
        <f t="shared" si="6"/>
        <v>0</v>
      </c>
      <c r="H25" s="22">
        <f t="shared" si="6"/>
        <v>0</v>
      </c>
      <c r="I25" s="22">
        <f t="shared" si="6"/>
        <v>0</v>
      </c>
      <c r="J25" s="22">
        <f t="shared" si="6"/>
        <v>0</v>
      </c>
      <c r="K25" s="22">
        <f t="shared" si="6"/>
        <v>0</v>
      </c>
      <c r="L25" s="22">
        <f t="shared" si="6"/>
        <v>0</v>
      </c>
      <c r="M25" s="22">
        <f t="shared" si="6"/>
        <v>0</v>
      </c>
      <c r="N25" s="22">
        <f t="shared" si="6"/>
        <v>0</v>
      </c>
      <c r="O25" s="22">
        <f t="shared" si="6"/>
        <v>0</v>
      </c>
      <c r="P25" s="22">
        <f t="shared" si="6"/>
        <v>0</v>
      </c>
      <c r="Q25" s="22">
        <f t="shared" si="6"/>
        <v>0</v>
      </c>
      <c r="R25" s="22">
        <f t="shared" si="6"/>
        <v>0</v>
      </c>
      <c r="S25" s="23">
        <f t="shared" si="4"/>
        <v>0</v>
      </c>
      <c r="T25" s="23">
        <f t="shared" si="4"/>
        <v>0</v>
      </c>
      <c r="U25" s="23">
        <f t="shared" si="4"/>
        <v>0</v>
      </c>
      <c r="V25" s="23">
        <f t="shared" si="4"/>
        <v>0</v>
      </c>
      <c r="W25" s="23">
        <f t="shared" si="4"/>
        <v>0</v>
      </c>
      <c r="X25" s="23">
        <f t="shared" si="4"/>
        <v>0</v>
      </c>
      <c r="Y25" s="23">
        <f t="shared" si="4"/>
        <v>0</v>
      </c>
      <c r="Z25" s="23">
        <f t="shared" si="4"/>
        <v>0</v>
      </c>
      <c r="AA25" s="23">
        <f t="shared" si="4"/>
        <v>0</v>
      </c>
      <c r="AB25" s="23">
        <f t="shared" si="4"/>
        <v>0</v>
      </c>
      <c r="AC25" s="23">
        <f t="shared" si="4"/>
        <v>0</v>
      </c>
      <c r="AD25" s="23">
        <f t="shared" si="4"/>
        <v>0</v>
      </c>
      <c r="AE25" s="22">
        <f t="shared" si="5"/>
        <v>0</v>
      </c>
      <c r="AF25" s="22">
        <f t="shared" si="5"/>
        <v>0</v>
      </c>
      <c r="AG25" s="22">
        <f t="shared" si="5"/>
        <v>0</v>
      </c>
      <c r="AH25" s="22">
        <f t="shared" si="5"/>
        <v>0</v>
      </c>
      <c r="AI25" s="22">
        <f t="shared" si="5"/>
        <v>0</v>
      </c>
      <c r="AJ25" s="22">
        <f t="shared" si="5"/>
        <v>0</v>
      </c>
      <c r="AK25" s="22">
        <f t="shared" si="5"/>
        <v>0</v>
      </c>
      <c r="AL25" s="22">
        <f t="shared" si="5"/>
        <v>0</v>
      </c>
      <c r="AM25" s="22">
        <f t="shared" si="5"/>
        <v>0</v>
      </c>
      <c r="AN25" s="22">
        <f t="shared" si="5"/>
        <v>0</v>
      </c>
      <c r="AO25" s="22">
        <f t="shared" si="5"/>
        <v>0</v>
      </c>
      <c r="AP25" s="22">
        <f t="shared" si="5"/>
        <v>0</v>
      </c>
      <c r="AQ25" s="19">
        <f>+Catálogo!E32</f>
        <v>0</v>
      </c>
      <c r="AR25" s="19">
        <f>+Catálogo!E50</f>
        <v>0</v>
      </c>
    </row>
    <row r="26" spans="1:44" hidden="1" outlineLevel="1">
      <c r="A26" s="20">
        <f t="shared" si="2"/>
        <v>0</v>
      </c>
      <c r="B26" s="21">
        <f>+Catálogo!E14</f>
        <v>0</v>
      </c>
      <c r="G26" s="22">
        <f t="shared" si="6"/>
        <v>0</v>
      </c>
      <c r="H26" s="22">
        <f t="shared" si="6"/>
        <v>0</v>
      </c>
      <c r="I26" s="22">
        <f t="shared" si="6"/>
        <v>0</v>
      </c>
      <c r="J26" s="22">
        <f t="shared" si="6"/>
        <v>0</v>
      </c>
      <c r="K26" s="22">
        <f t="shared" si="6"/>
        <v>0</v>
      </c>
      <c r="L26" s="22">
        <f t="shared" si="6"/>
        <v>0</v>
      </c>
      <c r="M26" s="22">
        <f t="shared" si="6"/>
        <v>0</v>
      </c>
      <c r="N26" s="22">
        <f t="shared" si="6"/>
        <v>0</v>
      </c>
      <c r="O26" s="22">
        <f t="shared" si="6"/>
        <v>0</v>
      </c>
      <c r="P26" s="22">
        <f t="shared" si="6"/>
        <v>0</v>
      </c>
      <c r="Q26" s="22">
        <f t="shared" si="6"/>
        <v>0</v>
      </c>
      <c r="R26" s="22">
        <f t="shared" si="6"/>
        <v>0</v>
      </c>
      <c r="S26" s="23">
        <f t="shared" si="4"/>
        <v>0</v>
      </c>
      <c r="T26" s="23">
        <f t="shared" si="4"/>
        <v>0</v>
      </c>
      <c r="U26" s="23">
        <f t="shared" si="4"/>
        <v>0</v>
      </c>
      <c r="V26" s="23">
        <f t="shared" si="4"/>
        <v>0</v>
      </c>
      <c r="W26" s="23">
        <f t="shared" si="4"/>
        <v>0</v>
      </c>
      <c r="X26" s="23">
        <f t="shared" si="4"/>
        <v>0</v>
      </c>
      <c r="Y26" s="23">
        <f t="shared" si="4"/>
        <v>0</v>
      </c>
      <c r="Z26" s="23">
        <f t="shared" si="4"/>
        <v>0</v>
      </c>
      <c r="AA26" s="23">
        <f t="shared" si="4"/>
        <v>0</v>
      </c>
      <c r="AB26" s="23">
        <f t="shared" si="4"/>
        <v>0</v>
      </c>
      <c r="AC26" s="23">
        <f t="shared" si="4"/>
        <v>0</v>
      </c>
      <c r="AD26" s="23">
        <f t="shared" si="4"/>
        <v>0</v>
      </c>
      <c r="AE26" s="22">
        <f t="shared" si="5"/>
        <v>0</v>
      </c>
      <c r="AF26" s="22">
        <f t="shared" si="5"/>
        <v>0</v>
      </c>
      <c r="AG26" s="22">
        <f t="shared" si="5"/>
        <v>0</v>
      </c>
      <c r="AH26" s="22">
        <f t="shared" si="5"/>
        <v>0</v>
      </c>
      <c r="AI26" s="22">
        <f t="shared" si="5"/>
        <v>0</v>
      </c>
      <c r="AJ26" s="22">
        <f t="shared" si="5"/>
        <v>0</v>
      </c>
      <c r="AK26" s="22">
        <f t="shared" si="5"/>
        <v>0</v>
      </c>
      <c r="AL26" s="22">
        <f t="shared" si="5"/>
        <v>0</v>
      </c>
      <c r="AM26" s="22">
        <f t="shared" si="5"/>
        <v>0</v>
      </c>
      <c r="AN26" s="22">
        <f t="shared" si="5"/>
        <v>0</v>
      </c>
      <c r="AO26" s="22">
        <f t="shared" si="5"/>
        <v>0</v>
      </c>
      <c r="AP26" s="22">
        <f t="shared" si="5"/>
        <v>0</v>
      </c>
      <c r="AQ26" s="19">
        <f>+Catálogo!E33</f>
        <v>0</v>
      </c>
      <c r="AR26" s="19">
        <f>+Catálogo!E51</f>
        <v>0</v>
      </c>
    </row>
    <row r="27" spans="1:44" hidden="1" outlineLevel="1">
      <c r="A27" s="20">
        <f t="shared" si="2"/>
        <v>0</v>
      </c>
      <c r="B27" s="21">
        <f>+Catálogo!E15</f>
        <v>0</v>
      </c>
      <c r="F27" s="19" t="s">
        <v>44</v>
      </c>
      <c r="G27" s="22">
        <f t="shared" si="6"/>
        <v>0</v>
      </c>
      <c r="H27" s="22">
        <f t="shared" si="6"/>
        <v>0</v>
      </c>
      <c r="I27" s="22">
        <f t="shared" si="6"/>
        <v>0</v>
      </c>
      <c r="J27" s="22">
        <f t="shared" si="6"/>
        <v>0</v>
      </c>
      <c r="K27" s="22">
        <f t="shared" si="6"/>
        <v>0</v>
      </c>
      <c r="L27" s="22">
        <f t="shared" si="6"/>
        <v>0</v>
      </c>
      <c r="M27" s="22">
        <f t="shared" si="6"/>
        <v>0</v>
      </c>
      <c r="N27" s="22">
        <f t="shared" si="6"/>
        <v>0</v>
      </c>
      <c r="O27" s="22">
        <f t="shared" si="6"/>
        <v>0</v>
      </c>
      <c r="P27" s="22">
        <f t="shared" si="6"/>
        <v>0</v>
      </c>
      <c r="Q27" s="22">
        <f t="shared" si="6"/>
        <v>0</v>
      </c>
      <c r="R27" s="22">
        <f t="shared" si="6"/>
        <v>0</v>
      </c>
      <c r="S27" s="23">
        <f t="shared" si="4"/>
        <v>0</v>
      </c>
      <c r="T27" s="23">
        <f t="shared" si="4"/>
        <v>0</v>
      </c>
      <c r="U27" s="23">
        <f t="shared" si="4"/>
        <v>0</v>
      </c>
      <c r="V27" s="23">
        <f t="shared" si="4"/>
        <v>0</v>
      </c>
      <c r="W27" s="23">
        <f t="shared" si="4"/>
        <v>0</v>
      </c>
      <c r="X27" s="23">
        <f t="shared" si="4"/>
        <v>0</v>
      </c>
      <c r="Y27" s="23">
        <f t="shared" si="4"/>
        <v>0</v>
      </c>
      <c r="Z27" s="23">
        <f t="shared" si="4"/>
        <v>0</v>
      </c>
      <c r="AA27" s="23">
        <f t="shared" si="4"/>
        <v>0</v>
      </c>
      <c r="AB27" s="23">
        <f t="shared" si="4"/>
        <v>0</v>
      </c>
      <c r="AC27" s="23">
        <f t="shared" si="4"/>
        <v>0</v>
      </c>
      <c r="AD27" s="23">
        <f t="shared" si="4"/>
        <v>0</v>
      </c>
      <c r="AE27" s="22">
        <f t="shared" si="5"/>
        <v>0</v>
      </c>
      <c r="AF27" s="22">
        <f t="shared" si="5"/>
        <v>0</v>
      </c>
      <c r="AG27" s="22">
        <f t="shared" si="5"/>
        <v>0</v>
      </c>
      <c r="AH27" s="22">
        <f t="shared" si="5"/>
        <v>0</v>
      </c>
      <c r="AI27" s="22">
        <f t="shared" si="5"/>
        <v>0</v>
      </c>
      <c r="AJ27" s="22">
        <f t="shared" si="5"/>
        <v>0</v>
      </c>
      <c r="AK27" s="22">
        <f t="shared" si="5"/>
        <v>0</v>
      </c>
      <c r="AL27" s="22">
        <f t="shared" si="5"/>
        <v>0</v>
      </c>
      <c r="AM27" s="22">
        <f t="shared" si="5"/>
        <v>0</v>
      </c>
      <c r="AN27" s="22">
        <f t="shared" si="5"/>
        <v>0</v>
      </c>
      <c r="AO27" s="22">
        <f t="shared" si="5"/>
        <v>0</v>
      </c>
      <c r="AP27" s="22">
        <f t="shared" si="5"/>
        <v>0</v>
      </c>
      <c r="AQ27" s="19">
        <f>+Catálogo!E34</f>
        <v>0</v>
      </c>
      <c r="AR27" s="19">
        <f>+Catálogo!E52</f>
        <v>0</v>
      </c>
    </row>
    <row r="28" spans="1:44" hidden="1" outlineLevel="1">
      <c r="A28" s="20">
        <f t="shared" si="2"/>
        <v>0</v>
      </c>
      <c r="B28" s="21">
        <f>+Catálogo!E16</f>
        <v>0</v>
      </c>
      <c r="G28" s="22">
        <f t="shared" si="6"/>
        <v>0</v>
      </c>
      <c r="H28" s="22">
        <f t="shared" si="6"/>
        <v>0</v>
      </c>
      <c r="I28" s="22">
        <f t="shared" si="6"/>
        <v>0</v>
      </c>
      <c r="J28" s="22">
        <f t="shared" si="6"/>
        <v>0</v>
      </c>
      <c r="K28" s="22">
        <f t="shared" si="6"/>
        <v>0</v>
      </c>
      <c r="L28" s="22">
        <f t="shared" si="6"/>
        <v>0</v>
      </c>
      <c r="M28" s="22">
        <f t="shared" si="6"/>
        <v>0</v>
      </c>
      <c r="N28" s="22">
        <f t="shared" si="6"/>
        <v>0</v>
      </c>
      <c r="O28" s="22">
        <f t="shared" si="6"/>
        <v>0</v>
      </c>
      <c r="P28" s="22">
        <f t="shared" si="6"/>
        <v>0</v>
      </c>
      <c r="Q28" s="22">
        <f t="shared" si="6"/>
        <v>0</v>
      </c>
      <c r="R28" s="22">
        <f t="shared" si="6"/>
        <v>0</v>
      </c>
      <c r="S28" s="23">
        <f t="shared" si="4"/>
        <v>0</v>
      </c>
      <c r="T28" s="23">
        <f t="shared" si="4"/>
        <v>0</v>
      </c>
      <c r="U28" s="23">
        <f t="shared" si="4"/>
        <v>0</v>
      </c>
      <c r="V28" s="23">
        <f t="shared" si="4"/>
        <v>0</v>
      </c>
      <c r="W28" s="23">
        <f t="shared" si="4"/>
        <v>0</v>
      </c>
      <c r="X28" s="23">
        <f t="shared" si="4"/>
        <v>0</v>
      </c>
      <c r="Y28" s="23">
        <f t="shared" si="4"/>
        <v>0</v>
      </c>
      <c r="Z28" s="23">
        <f t="shared" si="4"/>
        <v>0</v>
      </c>
      <c r="AA28" s="23">
        <f t="shared" si="4"/>
        <v>0</v>
      </c>
      <c r="AB28" s="23">
        <f t="shared" si="4"/>
        <v>0</v>
      </c>
      <c r="AC28" s="23">
        <f t="shared" si="4"/>
        <v>0</v>
      </c>
      <c r="AD28" s="23">
        <f t="shared" si="4"/>
        <v>0</v>
      </c>
      <c r="AE28" s="22">
        <f t="shared" si="5"/>
        <v>0</v>
      </c>
      <c r="AF28" s="22">
        <f t="shared" si="5"/>
        <v>0</v>
      </c>
      <c r="AG28" s="22">
        <f t="shared" si="5"/>
        <v>0</v>
      </c>
      <c r="AH28" s="22">
        <f t="shared" si="5"/>
        <v>0</v>
      </c>
      <c r="AI28" s="22">
        <f t="shared" si="5"/>
        <v>0</v>
      </c>
      <c r="AJ28" s="22">
        <f t="shared" si="5"/>
        <v>0</v>
      </c>
      <c r="AK28" s="22">
        <f t="shared" si="5"/>
        <v>0</v>
      </c>
      <c r="AL28" s="22">
        <f t="shared" si="5"/>
        <v>0</v>
      </c>
      <c r="AM28" s="22">
        <f t="shared" si="5"/>
        <v>0</v>
      </c>
      <c r="AN28" s="22">
        <f t="shared" si="5"/>
        <v>0</v>
      </c>
      <c r="AO28" s="22">
        <f t="shared" si="5"/>
        <v>0</v>
      </c>
      <c r="AP28" s="22">
        <f t="shared" si="5"/>
        <v>0</v>
      </c>
      <c r="AQ28" s="19">
        <f>+Catálogo!E35</f>
        <v>0</v>
      </c>
      <c r="AR28" s="19">
        <f>+Catálogo!E53</f>
        <v>0</v>
      </c>
    </row>
    <row r="29" spans="1:44" hidden="1" outlineLevel="1">
      <c r="A29" s="20">
        <f t="shared" si="2"/>
        <v>0</v>
      </c>
      <c r="B29" s="21">
        <f>+Catálogo!E17</f>
        <v>0</v>
      </c>
      <c r="G29" s="22">
        <f t="shared" si="6"/>
        <v>0</v>
      </c>
      <c r="H29" s="22">
        <f t="shared" si="6"/>
        <v>0</v>
      </c>
      <c r="I29" s="22">
        <f t="shared" si="6"/>
        <v>0</v>
      </c>
      <c r="J29" s="22">
        <f t="shared" si="6"/>
        <v>0</v>
      </c>
      <c r="K29" s="22">
        <f t="shared" si="6"/>
        <v>0</v>
      </c>
      <c r="L29" s="22">
        <f t="shared" si="6"/>
        <v>0</v>
      </c>
      <c r="M29" s="22">
        <f t="shared" si="6"/>
        <v>0</v>
      </c>
      <c r="N29" s="22">
        <f t="shared" si="6"/>
        <v>0</v>
      </c>
      <c r="O29" s="22">
        <f t="shared" si="6"/>
        <v>0</v>
      </c>
      <c r="P29" s="22">
        <f t="shared" si="6"/>
        <v>0</v>
      </c>
      <c r="Q29" s="22">
        <f t="shared" si="6"/>
        <v>0</v>
      </c>
      <c r="R29" s="22">
        <f t="shared" si="6"/>
        <v>0</v>
      </c>
      <c r="S29" s="23">
        <f t="shared" si="4"/>
        <v>0</v>
      </c>
      <c r="T29" s="23">
        <f t="shared" si="4"/>
        <v>0</v>
      </c>
      <c r="U29" s="23">
        <f t="shared" si="4"/>
        <v>0</v>
      </c>
      <c r="V29" s="23">
        <f t="shared" si="4"/>
        <v>0</v>
      </c>
      <c r="W29" s="23">
        <f t="shared" si="4"/>
        <v>0</v>
      </c>
      <c r="X29" s="23">
        <f t="shared" si="4"/>
        <v>0</v>
      </c>
      <c r="Y29" s="23">
        <f t="shared" si="4"/>
        <v>0</v>
      </c>
      <c r="Z29" s="23">
        <f t="shared" si="4"/>
        <v>0</v>
      </c>
      <c r="AA29" s="23">
        <f t="shared" si="4"/>
        <v>0</v>
      </c>
      <c r="AB29" s="23">
        <f t="shared" si="4"/>
        <v>0</v>
      </c>
      <c r="AC29" s="23">
        <f t="shared" si="4"/>
        <v>0</v>
      </c>
      <c r="AD29" s="23">
        <f t="shared" si="4"/>
        <v>0</v>
      </c>
      <c r="AE29" s="22">
        <f t="shared" si="5"/>
        <v>0</v>
      </c>
      <c r="AF29" s="22">
        <f t="shared" si="5"/>
        <v>0</v>
      </c>
      <c r="AG29" s="22">
        <f t="shared" si="5"/>
        <v>0</v>
      </c>
      <c r="AH29" s="22">
        <f t="shared" si="5"/>
        <v>0</v>
      </c>
      <c r="AI29" s="22">
        <f t="shared" si="5"/>
        <v>0</v>
      </c>
      <c r="AJ29" s="22">
        <f t="shared" si="5"/>
        <v>0</v>
      </c>
      <c r="AK29" s="22">
        <f t="shared" si="5"/>
        <v>0</v>
      </c>
      <c r="AL29" s="22">
        <f t="shared" si="5"/>
        <v>0</v>
      </c>
      <c r="AM29" s="22">
        <f t="shared" si="5"/>
        <v>0</v>
      </c>
      <c r="AN29" s="22">
        <f t="shared" si="5"/>
        <v>0</v>
      </c>
      <c r="AO29" s="22">
        <f t="shared" si="5"/>
        <v>0</v>
      </c>
      <c r="AP29" s="22">
        <f t="shared" si="5"/>
        <v>0</v>
      </c>
      <c r="AQ29" s="19">
        <f>+Catálogo!E36</f>
        <v>0</v>
      </c>
      <c r="AR29" s="19">
        <f>+Catálogo!E54</f>
        <v>0</v>
      </c>
    </row>
    <row r="30" spans="1:44" hidden="1" outlineLevel="1">
      <c r="A30" s="20">
        <f t="shared" si="2"/>
        <v>0</v>
      </c>
      <c r="B30" s="21">
        <f>+Catálogo!E18</f>
        <v>0</v>
      </c>
      <c r="G30" s="22">
        <f t="shared" si="6"/>
        <v>0</v>
      </c>
      <c r="H30" s="22">
        <f t="shared" si="6"/>
        <v>0</v>
      </c>
      <c r="I30" s="22">
        <f t="shared" si="6"/>
        <v>0</v>
      </c>
      <c r="J30" s="22">
        <f t="shared" si="6"/>
        <v>0</v>
      </c>
      <c r="K30" s="22">
        <f t="shared" si="6"/>
        <v>0</v>
      </c>
      <c r="L30" s="22">
        <f t="shared" si="6"/>
        <v>0</v>
      </c>
      <c r="M30" s="22">
        <f t="shared" si="6"/>
        <v>0</v>
      </c>
      <c r="N30" s="22">
        <f t="shared" si="6"/>
        <v>0</v>
      </c>
      <c r="O30" s="22">
        <f t="shared" si="6"/>
        <v>0</v>
      </c>
      <c r="P30" s="22">
        <f t="shared" si="6"/>
        <v>0</v>
      </c>
      <c r="Q30" s="22">
        <f t="shared" si="6"/>
        <v>0</v>
      </c>
      <c r="R30" s="22">
        <f t="shared" si="6"/>
        <v>0</v>
      </c>
      <c r="S30" s="23">
        <f t="shared" si="4"/>
        <v>0</v>
      </c>
      <c r="T30" s="23">
        <f t="shared" si="4"/>
        <v>0</v>
      </c>
      <c r="U30" s="23">
        <f t="shared" si="4"/>
        <v>0</v>
      </c>
      <c r="V30" s="23">
        <f t="shared" si="4"/>
        <v>0</v>
      </c>
      <c r="W30" s="23">
        <f t="shared" si="4"/>
        <v>0</v>
      </c>
      <c r="X30" s="23">
        <f t="shared" si="4"/>
        <v>0</v>
      </c>
      <c r="Y30" s="23">
        <f t="shared" si="4"/>
        <v>0</v>
      </c>
      <c r="Z30" s="23">
        <f t="shared" si="4"/>
        <v>0</v>
      </c>
      <c r="AA30" s="23">
        <f t="shared" si="4"/>
        <v>0</v>
      </c>
      <c r="AB30" s="23">
        <f t="shared" si="4"/>
        <v>0</v>
      </c>
      <c r="AC30" s="23">
        <f t="shared" si="4"/>
        <v>0</v>
      </c>
      <c r="AD30" s="23">
        <f t="shared" si="4"/>
        <v>0</v>
      </c>
      <c r="AE30" s="22">
        <f t="shared" si="5"/>
        <v>0</v>
      </c>
      <c r="AF30" s="22">
        <f t="shared" si="5"/>
        <v>0</v>
      </c>
      <c r="AG30" s="22">
        <f t="shared" si="5"/>
        <v>0</v>
      </c>
      <c r="AH30" s="22">
        <f t="shared" si="5"/>
        <v>0</v>
      </c>
      <c r="AI30" s="22">
        <f t="shared" si="5"/>
        <v>0</v>
      </c>
      <c r="AJ30" s="22">
        <f t="shared" si="5"/>
        <v>0</v>
      </c>
      <c r="AK30" s="22">
        <f t="shared" si="5"/>
        <v>0</v>
      </c>
      <c r="AL30" s="22">
        <f t="shared" si="5"/>
        <v>0</v>
      </c>
      <c r="AM30" s="22">
        <f t="shared" si="5"/>
        <v>0</v>
      </c>
      <c r="AN30" s="22">
        <f t="shared" si="5"/>
        <v>0</v>
      </c>
      <c r="AO30" s="22">
        <f t="shared" si="5"/>
        <v>0</v>
      </c>
      <c r="AP30" s="22">
        <f t="shared" si="5"/>
        <v>0</v>
      </c>
      <c r="AQ30" s="19">
        <f>+Catálogo!E37</f>
        <v>0</v>
      </c>
      <c r="AR30" s="19">
        <f>+Catálogo!E55</f>
        <v>0</v>
      </c>
    </row>
    <row r="31" spans="1:44" hidden="1" outlineLevel="1">
      <c r="A31" s="20">
        <f t="shared" si="2"/>
        <v>0</v>
      </c>
      <c r="B31" s="21">
        <f>+Catálogo!E19</f>
        <v>0</v>
      </c>
      <c r="G31" s="22">
        <f t="shared" si="6"/>
        <v>0</v>
      </c>
      <c r="H31" s="22">
        <f t="shared" si="6"/>
        <v>0</v>
      </c>
      <c r="I31" s="22">
        <f t="shared" si="6"/>
        <v>0</v>
      </c>
      <c r="J31" s="22">
        <f t="shared" si="6"/>
        <v>0</v>
      </c>
      <c r="K31" s="22">
        <f t="shared" si="6"/>
        <v>0</v>
      </c>
      <c r="L31" s="22">
        <f t="shared" si="6"/>
        <v>0</v>
      </c>
      <c r="M31" s="22">
        <f t="shared" si="6"/>
        <v>0</v>
      </c>
      <c r="N31" s="22">
        <f t="shared" si="6"/>
        <v>0</v>
      </c>
      <c r="O31" s="22">
        <f t="shared" si="6"/>
        <v>0</v>
      </c>
      <c r="P31" s="22">
        <f t="shared" si="6"/>
        <v>0</v>
      </c>
      <c r="Q31" s="22">
        <f t="shared" si="6"/>
        <v>0</v>
      </c>
      <c r="R31" s="22">
        <f t="shared" si="6"/>
        <v>0</v>
      </c>
      <c r="S31" s="23">
        <f t="shared" si="4"/>
        <v>0</v>
      </c>
      <c r="T31" s="23">
        <f t="shared" si="4"/>
        <v>0</v>
      </c>
      <c r="U31" s="23">
        <f t="shared" si="4"/>
        <v>0</v>
      </c>
      <c r="V31" s="23">
        <f t="shared" si="4"/>
        <v>0</v>
      </c>
      <c r="W31" s="23">
        <f t="shared" si="4"/>
        <v>0</v>
      </c>
      <c r="X31" s="23">
        <f t="shared" si="4"/>
        <v>0</v>
      </c>
      <c r="Y31" s="23">
        <f t="shared" si="4"/>
        <v>0</v>
      </c>
      <c r="Z31" s="23">
        <f t="shared" si="4"/>
        <v>0</v>
      </c>
      <c r="AA31" s="23">
        <f t="shared" si="4"/>
        <v>0</v>
      </c>
      <c r="AB31" s="23">
        <f t="shared" si="4"/>
        <v>0</v>
      </c>
      <c r="AC31" s="23">
        <f t="shared" si="4"/>
        <v>0</v>
      </c>
      <c r="AD31" s="23">
        <f t="shared" si="4"/>
        <v>0</v>
      </c>
      <c r="AE31" s="22">
        <f t="shared" si="5"/>
        <v>0</v>
      </c>
      <c r="AF31" s="22">
        <f t="shared" si="5"/>
        <v>0</v>
      </c>
      <c r="AG31" s="22">
        <f t="shared" si="5"/>
        <v>0</v>
      </c>
      <c r="AH31" s="22">
        <f t="shared" si="5"/>
        <v>0</v>
      </c>
      <c r="AI31" s="22">
        <f t="shared" si="5"/>
        <v>0</v>
      </c>
      <c r="AJ31" s="22">
        <f t="shared" si="5"/>
        <v>0</v>
      </c>
      <c r="AK31" s="22">
        <f t="shared" si="5"/>
        <v>0</v>
      </c>
      <c r="AL31" s="22">
        <f t="shared" si="5"/>
        <v>0</v>
      </c>
      <c r="AM31" s="22">
        <f t="shared" si="5"/>
        <v>0</v>
      </c>
      <c r="AN31" s="22">
        <f t="shared" si="5"/>
        <v>0</v>
      </c>
      <c r="AO31" s="22">
        <f t="shared" si="5"/>
        <v>0</v>
      </c>
      <c r="AP31" s="22">
        <f t="shared" si="5"/>
        <v>0</v>
      </c>
      <c r="AQ31" s="19">
        <f>+Catálogo!E38</f>
        <v>0</v>
      </c>
      <c r="AR31" s="19">
        <f>+Catálogo!E56</f>
        <v>0</v>
      </c>
    </row>
    <row r="32" spans="1:44" hidden="1" outlineLevel="1">
      <c r="A32" s="516">
        <f>+A16</f>
        <v>0</v>
      </c>
      <c r="B32" s="21">
        <f>+Catálogo!E20</f>
        <v>0</v>
      </c>
      <c r="G32" s="22">
        <f t="shared" si="6"/>
        <v>0</v>
      </c>
      <c r="H32" s="22">
        <f t="shared" si="6"/>
        <v>0</v>
      </c>
      <c r="I32" s="22">
        <f t="shared" si="6"/>
        <v>0</v>
      </c>
      <c r="J32" s="22">
        <f t="shared" si="6"/>
        <v>0</v>
      </c>
      <c r="K32" s="22">
        <f t="shared" si="6"/>
        <v>0</v>
      </c>
      <c r="L32" s="22">
        <f t="shared" si="6"/>
        <v>0</v>
      </c>
      <c r="M32" s="22">
        <f t="shared" si="6"/>
        <v>0</v>
      </c>
      <c r="N32" s="22">
        <f t="shared" si="6"/>
        <v>0</v>
      </c>
      <c r="O32" s="22">
        <f t="shared" si="6"/>
        <v>0</v>
      </c>
      <c r="P32" s="22">
        <f t="shared" si="6"/>
        <v>0</v>
      </c>
      <c r="Q32" s="22">
        <f t="shared" si="6"/>
        <v>0</v>
      </c>
      <c r="R32" s="22">
        <f t="shared" si="6"/>
        <v>0</v>
      </c>
      <c r="S32" s="23">
        <f t="shared" si="4"/>
        <v>0</v>
      </c>
      <c r="T32" s="23">
        <f t="shared" si="4"/>
        <v>0</v>
      </c>
      <c r="U32" s="23">
        <f t="shared" si="4"/>
        <v>0</v>
      </c>
      <c r="V32" s="23">
        <f t="shared" si="4"/>
        <v>0</v>
      </c>
      <c r="W32" s="23">
        <f t="shared" si="4"/>
        <v>0</v>
      </c>
      <c r="X32" s="23">
        <f t="shared" si="4"/>
        <v>0</v>
      </c>
      <c r="Y32" s="23">
        <f t="shared" si="4"/>
        <v>0</v>
      </c>
      <c r="Z32" s="23">
        <f t="shared" si="4"/>
        <v>0</v>
      </c>
      <c r="AA32" s="23">
        <f t="shared" si="4"/>
        <v>0</v>
      </c>
      <c r="AB32" s="23">
        <f t="shared" si="4"/>
        <v>0</v>
      </c>
      <c r="AC32" s="23">
        <f t="shared" si="4"/>
        <v>0</v>
      </c>
      <c r="AD32" s="23">
        <f t="shared" si="4"/>
        <v>0</v>
      </c>
      <c r="AE32" s="22">
        <f t="shared" si="5"/>
        <v>0</v>
      </c>
      <c r="AF32" s="22">
        <f t="shared" si="5"/>
        <v>0</v>
      </c>
      <c r="AG32" s="22">
        <f t="shared" si="5"/>
        <v>0</v>
      </c>
      <c r="AH32" s="22">
        <f t="shared" si="5"/>
        <v>0</v>
      </c>
      <c r="AI32" s="22">
        <f t="shared" si="5"/>
        <v>0</v>
      </c>
      <c r="AJ32" s="22">
        <f t="shared" si="5"/>
        <v>0</v>
      </c>
      <c r="AK32" s="22">
        <f t="shared" si="5"/>
        <v>0</v>
      </c>
      <c r="AL32" s="22">
        <f t="shared" si="5"/>
        <v>0</v>
      </c>
      <c r="AM32" s="22">
        <f t="shared" si="5"/>
        <v>0</v>
      </c>
      <c r="AN32" s="22">
        <f t="shared" si="5"/>
        <v>0</v>
      </c>
      <c r="AO32" s="22">
        <f t="shared" si="5"/>
        <v>0</v>
      </c>
      <c r="AP32" s="22">
        <f t="shared" si="5"/>
        <v>0</v>
      </c>
      <c r="AQ32" s="19">
        <f>+Catálogo!E39</f>
        <v>0</v>
      </c>
      <c r="AR32" s="19">
        <f>+Catálogo!E57</f>
        <v>0</v>
      </c>
    </row>
    <row r="33" spans="1:42" collapsed="1">
      <c r="A33" s="24" t="s">
        <v>916</v>
      </c>
      <c r="B33" s="27"/>
      <c r="C33" s="24"/>
      <c r="D33" s="24"/>
      <c r="E33" s="24"/>
      <c r="F33" s="24"/>
      <c r="G33" s="25">
        <f>SUM(G18:G32)</f>
        <v>0</v>
      </c>
      <c r="H33" s="25">
        <f t="shared" ref="H33:AP33" si="7">SUM(H18:H32)</f>
        <v>0</v>
      </c>
      <c r="I33" s="25">
        <f t="shared" si="7"/>
        <v>0</v>
      </c>
      <c r="J33" s="25">
        <f t="shared" si="7"/>
        <v>0</v>
      </c>
      <c r="K33" s="25">
        <f t="shared" si="7"/>
        <v>0</v>
      </c>
      <c r="L33" s="25">
        <f t="shared" si="7"/>
        <v>0</v>
      </c>
      <c r="M33" s="25">
        <f t="shared" si="7"/>
        <v>0</v>
      </c>
      <c r="N33" s="25">
        <f t="shared" si="7"/>
        <v>0</v>
      </c>
      <c r="O33" s="25">
        <f t="shared" si="7"/>
        <v>0</v>
      </c>
      <c r="P33" s="25">
        <f t="shared" si="7"/>
        <v>0</v>
      </c>
      <c r="Q33" s="25">
        <f t="shared" si="7"/>
        <v>0</v>
      </c>
      <c r="R33" s="25">
        <f t="shared" si="7"/>
        <v>0</v>
      </c>
      <c r="S33" s="26">
        <f t="shared" si="7"/>
        <v>0</v>
      </c>
      <c r="T33" s="26">
        <f t="shared" si="7"/>
        <v>0</v>
      </c>
      <c r="U33" s="26">
        <f t="shared" si="7"/>
        <v>0</v>
      </c>
      <c r="V33" s="26">
        <f t="shared" si="7"/>
        <v>0</v>
      </c>
      <c r="W33" s="26">
        <f t="shared" si="7"/>
        <v>0</v>
      </c>
      <c r="X33" s="26">
        <f t="shared" si="7"/>
        <v>0</v>
      </c>
      <c r="Y33" s="26">
        <f t="shared" si="7"/>
        <v>0</v>
      </c>
      <c r="Z33" s="26">
        <f t="shared" si="7"/>
        <v>0</v>
      </c>
      <c r="AA33" s="26">
        <f t="shared" si="7"/>
        <v>0</v>
      </c>
      <c r="AB33" s="26">
        <f t="shared" si="7"/>
        <v>0</v>
      </c>
      <c r="AC33" s="26">
        <f t="shared" si="7"/>
        <v>0</v>
      </c>
      <c r="AD33" s="26">
        <f t="shared" si="7"/>
        <v>0</v>
      </c>
      <c r="AE33" s="25">
        <f t="shared" si="7"/>
        <v>0</v>
      </c>
      <c r="AF33" s="25">
        <f t="shared" si="7"/>
        <v>0</v>
      </c>
      <c r="AG33" s="25">
        <f t="shared" si="7"/>
        <v>0</v>
      </c>
      <c r="AH33" s="25">
        <f t="shared" si="7"/>
        <v>0</v>
      </c>
      <c r="AI33" s="25">
        <f t="shared" si="7"/>
        <v>0</v>
      </c>
      <c r="AJ33" s="25">
        <f t="shared" si="7"/>
        <v>0</v>
      </c>
      <c r="AK33" s="25">
        <f t="shared" si="7"/>
        <v>0</v>
      </c>
      <c r="AL33" s="25">
        <f t="shared" si="7"/>
        <v>0</v>
      </c>
      <c r="AM33" s="25">
        <f t="shared" si="7"/>
        <v>0</v>
      </c>
      <c r="AN33" s="25">
        <f t="shared" si="7"/>
        <v>0</v>
      </c>
      <c r="AO33" s="25">
        <f t="shared" si="7"/>
        <v>0</v>
      </c>
      <c r="AP33" s="25">
        <f t="shared" si="7"/>
        <v>0</v>
      </c>
    </row>
    <row r="34" spans="1:42" hidden="1" outlineLevel="1">
      <c r="A34" s="20">
        <f t="shared" ref="A34:A48" si="8">+A2</f>
        <v>0</v>
      </c>
      <c r="B34" s="28">
        <f>IF(Cuestionario!$C$113="SI",0,+Catálogo!D6)</f>
        <v>0</v>
      </c>
      <c r="G34" s="22">
        <f t="shared" ref="G34:AP41" si="9">$B34*G2</f>
        <v>0</v>
      </c>
      <c r="H34" s="22">
        <f t="shared" si="9"/>
        <v>0</v>
      </c>
      <c r="I34" s="22">
        <f t="shared" si="9"/>
        <v>0</v>
      </c>
      <c r="J34" s="22">
        <f t="shared" si="9"/>
        <v>0</v>
      </c>
      <c r="K34" s="22">
        <f t="shared" si="9"/>
        <v>0</v>
      </c>
      <c r="L34" s="22">
        <f t="shared" si="9"/>
        <v>0</v>
      </c>
      <c r="M34" s="22">
        <f t="shared" si="9"/>
        <v>0</v>
      </c>
      <c r="N34" s="22">
        <f t="shared" si="9"/>
        <v>0</v>
      </c>
      <c r="O34" s="22">
        <f t="shared" si="9"/>
        <v>0</v>
      </c>
      <c r="P34" s="22">
        <f t="shared" si="9"/>
        <v>0</v>
      </c>
      <c r="Q34" s="22">
        <f t="shared" si="9"/>
        <v>0</v>
      </c>
      <c r="R34" s="22">
        <f t="shared" si="9"/>
        <v>0</v>
      </c>
      <c r="S34" s="23">
        <f t="shared" si="9"/>
        <v>0</v>
      </c>
      <c r="T34" s="23">
        <f t="shared" si="9"/>
        <v>0</v>
      </c>
      <c r="U34" s="23">
        <f t="shared" si="9"/>
        <v>0</v>
      </c>
      <c r="V34" s="23">
        <f t="shared" si="9"/>
        <v>0</v>
      </c>
      <c r="W34" s="23">
        <f t="shared" si="9"/>
        <v>0</v>
      </c>
      <c r="X34" s="23">
        <f t="shared" si="9"/>
        <v>0</v>
      </c>
      <c r="Y34" s="23">
        <f t="shared" si="9"/>
        <v>0</v>
      </c>
      <c r="Z34" s="23">
        <f t="shared" si="9"/>
        <v>0</v>
      </c>
      <c r="AA34" s="23">
        <f t="shared" si="9"/>
        <v>0</v>
      </c>
      <c r="AB34" s="23">
        <f t="shared" si="9"/>
        <v>0</v>
      </c>
      <c r="AC34" s="23">
        <f t="shared" si="9"/>
        <v>0</v>
      </c>
      <c r="AD34" s="23">
        <f t="shared" si="9"/>
        <v>0</v>
      </c>
      <c r="AE34" s="22">
        <f t="shared" si="9"/>
        <v>0</v>
      </c>
      <c r="AF34" s="22">
        <f t="shared" si="9"/>
        <v>0</v>
      </c>
      <c r="AG34" s="22">
        <f t="shared" si="9"/>
        <v>0</v>
      </c>
      <c r="AH34" s="22">
        <f t="shared" si="9"/>
        <v>0</v>
      </c>
      <c r="AI34" s="22">
        <f t="shared" si="9"/>
        <v>0</v>
      </c>
      <c r="AJ34" s="22">
        <f t="shared" si="9"/>
        <v>0</v>
      </c>
      <c r="AK34" s="22">
        <f t="shared" si="9"/>
        <v>0</v>
      </c>
      <c r="AL34" s="22">
        <f t="shared" si="9"/>
        <v>0</v>
      </c>
      <c r="AM34" s="22">
        <f t="shared" si="9"/>
        <v>0</v>
      </c>
      <c r="AN34" s="22">
        <f t="shared" si="9"/>
        <v>0</v>
      </c>
      <c r="AO34" s="22">
        <f t="shared" si="9"/>
        <v>0</v>
      </c>
      <c r="AP34" s="22">
        <f t="shared" si="9"/>
        <v>0</v>
      </c>
    </row>
    <row r="35" spans="1:42" hidden="1" outlineLevel="1">
      <c r="A35" s="20">
        <f t="shared" si="8"/>
        <v>0</v>
      </c>
      <c r="B35" s="28">
        <f>IF(Cuestionario!$C$113="SI",0,+Catálogo!D7)</f>
        <v>0</v>
      </c>
      <c r="G35" s="22">
        <f t="shared" si="9"/>
        <v>0</v>
      </c>
      <c r="H35" s="22">
        <f t="shared" si="9"/>
        <v>0</v>
      </c>
      <c r="I35" s="22">
        <f t="shared" si="9"/>
        <v>0</v>
      </c>
      <c r="J35" s="22">
        <f t="shared" si="9"/>
        <v>0</v>
      </c>
      <c r="K35" s="22">
        <f t="shared" si="9"/>
        <v>0</v>
      </c>
      <c r="L35" s="22">
        <f t="shared" si="9"/>
        <v>0</v>
      </c>
      <c r="M35" s="22">
        <f t="shared" si="9"/>
        <v>0</v>
      </c>
      <c r="N35" s="22">
        <f t="shared" si="9"/>
        <v>0</v>
      </c>
      <c r="O35" s="22">
        <f t="shared" si="9"/>
        <v>0</v>
      </c>
      <c r="P35" s="22">
        <f t="shared" si="9"/>
        <v>0</v>
      </c>
      <c r="Q35" s="22">
        <f t="shared" si="9"/>
        <v>0</v>
      </c>
      <c r="R35" s="22">
        <f t="shared" si="9"/>
        <v>0</v>
      </c>
      <c r="S35" s="23">
        <f t="shared" si="9"/>
        <v>0</v>
      </c>
      <c r="T35" s="23">
        <f t="shared" si="9"/>
        <v>0</v>
      </c>
      <c r="U35" s="23">
        <f t="shared" si="9"/>
        <v>0</v>
      </c>
      <c r="V35" s="23">
        <f t="shared" si="9"/>
        <v>0</v>
      </c>
      <c r="W35" s="23">
        <f t="shared" si="9"/>
        <v>0</v>
      </c>
      <c r="X35" s="23">
        <f t="shared" si="9"/>
        <v>0</v>
      </c>
      <c r="Y35" s="23">
        <f t="shared" si="9"/>
        <v>0</v>
      </c>
      <c r="Z35" s="23">
        <f t="shared" si="9"/>
        <v>0</v>
      </c>
      <c r="AA35" s="23">
        <f t="shared" si="9"/>
        <v>0</v>
      </c>
      <c r="AB35" s="23">
        <f t="shared" si="9"/>
        <v>0</v>
      </c>
      <c r="AC35" s="23">
        <f t="shared" si="9"/>
        <v>0</v>
      </c>
      <c r="AD35" s="23">
        <f t="shared" si="9"/>
        <v>0</v>
      </c>
      <c r="AE35" s="22">
        <f t="shared" si="9"/>
        <v>0</v>
      </c>
      <c r="AF35" s="22">
        <f t="shared" si="9"/>
        <v>0</v>
      </c>
      <c r="AG35" s="22">
        <f t="shared" si="9"/>
        <v>0</v>
      </c>
      <c r="AH35" s="22">
        <f t="shared" si="9"/>
        <v>0</v>
      </c>
      <c r="AI35" s="22">
        <f t="shared" si="9"/>
        <v>0</v>
      </c>
      <c r="AJ35" s="22">
        <f t="shared" si="9"/>
        <v>0</v>
      </c>
      <c r="AK35" s="22">
        <f t="shared" si="9"/>
        <v>0</v>
      </c>
      <c r="AL35" s="22">
        <f t="shared" si="9"/>
        <v>0</v>
      </c>
      <c r="AM35" s="22">
        <f t="shared" si="9"/>
        <v>0</v>
      </c>
      <c r="AN35" s="22">
        <f t="shared" si="9"/>
        <v>0</v>
      </c>
      <c r="AO35" s="22">
        <f t="shared" si="9"/>
        <v>0</v>
      </c>
      <c r="AP35" s="22">
        <f t="shared" si="9"/>
        <v>0</v>
      </c>
    </row>
    <row r="36" spans="1:42" hidden="1" outlineLevel="1">
      <c r="A36" s="20">
        <f t="shared" si="8"/>
        <v>0</v>
      </c>
      <c r="B36" s="28">
        <f>IF(Cuestionario!$C$113="SI",0,+Catálogo!D8)</f>
        <v>0</v>
      </c>
      <c r="G36" s="22">
        <f t="shared" si="9"/>
        <v>0</v>
      </c>
      <c r="H36" s="22">
        <f t="shared" si="9"/>
        <v>0</v>
      </c>
      <c r="I36" s="22">
        <f t="shared" si="9"/>
        <v>0</v>
      </c>
      <c r="J36" s="22">
        <f t="shared" si="9"/>
        <v>0</v>
      </c>
      <c r="K36" s="22">
        <f t="shared" si="9"/>
        <v>0</v>
      </c>
      <c r="L36" s="22">
        <f t="shared" si="9"/>
        <v>0</v>
      </c>
      <c r="M36" s="22">
        <f t="shared" si="9"/>
        <v>0</v>
      </c>
      <c r="N36" s="22">
        <f t="shared" si="9"/>
        <v>0</v>
      </c>
      <c r="O36" s="22">
        <f t="shared" si="9"/>
        <v>0</v>
      </c>
      <c r="P36" s="22">
        <f t="shared" si="9"/>
        <v>0</v>
      </c>
      <c r="Q36" s="22">
        <f t="shared" si="9"/>
        <v>0</v>
      </c>
      <c r="R36" s="22">
        <f t="shared" si="9"/>
        <v>0</v>
      </c>
      <c r="S36" s="23">
        <f t="shared" si="9"/>
        <v>0</v>
      </c>
      <c r="T36" s="23">
        <f t="shared" si="9"/>
        <v>0</v>
      </c>
      <c r="U36" s="23">
        <f t="shared" si="9"/>
        <v>0</v>
      </c>
      <c r="V36" s="23">
        <f t="shared" si="9"/>
        <v>0</v>
      </c>
      <c r="W36" s="23">
        <f t="shared" si="9"/>
        <v>0</v>
      </c>
      <c r="X36" s="23">
        <f t="shared" si="9"/>
        <v>0</v>
      </c>
      <c r="Y36" s="23">
        <f t="shared" si="9"/>
        <v>0</v>
      </c>
      <c r="Z36" s="23">
        <f t="shared" si="9"/>
        <v>0</v>
      </c>
      <c r="AA36" s="23">
        <f t="shared" si="9"/>
        <v>0</v>
      </c>
      <c r="AB36" s="23">
        <f t="shared" si="9"/>
        <v>0</v>
      </c>
      <c r="AC36" s="23">
        <f t="shared" si="9"/>
        <v>0</v>
      </c>
      <c r="AD36" s="23">
        <f t="shared" si="9"/>
        <v>0</v>
      </c>
      <c r="AE36" s="22">
        <f t="shared" si="9"/>
        <v>0</v>
      </c>
      <c r="AF36" s="22">
        <f t="shared" si="9"/>
        <v>0</v>
      </c>
      <c r="AG36" s="22">
        <f t="shared" si="9"/>
        <v>0</v>
      </c>
      <c r="AH36" s="22">
        <f t="shared" si="9"/>
        <v>0</v>
      </c>
      <c r="AI36" s="22">
        <f t="shared" si="9"/>
        <v>0</v>
      </c>
      <c r="AJ36" s="22">
        <f t="shared" si="9"/>
        <v>0</v>
      </c>
      <c r="AK36" s="22">
        <f t="shared" si="9"/>
        <v>0</v>
      </c>
      <c r="AL36" s="22">
        <f t="shared" si="9"/>
        <v>0</v>
      </c>
      <c r="AM36" s="22">
        <f t="shared" si="9"/>
        <v>0</v>
      </c>
      <c r="AN36" s="22">
        <f t="shared" si="9"/>
        <v>0</v>
      </c>
      <c r="AO36" s="22">
        <f t="shared" si="9"/>
        <v>0</v>
      </c>
      <c r="AP36" s="22">
        <f t="shared" si="9"/>
        <v>0</v>
      </c>
    </row>
    <row r="37" spans="1:42" hidden="1" outlineLevel="1">
      <c r="A37" s="20">
        <f t="shared" si="8"/>
        <v>0</v>
      </c>
      <c r="B37" s="28">
        <f>IF(Cuestionario!$C$113="SI",0,+Catálogo!D9)</f>
        <v>0</v>
      </c>
      <c r="G37" s="22">
        <f t="shared" si="9"/>
        <v>0</v>
      </c>
      <c r="H37" s="22">
        <f t="shared" si="9"/>
        <v>0</v>
      </c>
      <c r="I37" s="22">
        <f t="shared" si="9"/>
        <v>0</v>
      </c>
      <c r="J37" s="22">
        <f t="shared" si="9"/>
        <v>0</v>
      </c>
      <c r="K37" s="22">
        <f t="shared" si="9"/>
        <v>0</v>
      </c>
      <c r="L37" s="22">
        <f t="shared" si="9"/>
        <v>0</v>
      </c>
      <c r="M37" s="22">
        <f t="shared" si="9"/>
        <v>0</v>
      </c>
      <c r="N37" s="22">
        <f t="shared" si="9"/>
        <v>0</v>
      </c>
      <c r="O37" s="22">
        <f t="shared" si="9"/>
        <v>0</v>
      </c>
      <c r="P37" s="22">
        <f t="shared" si="9"/>
        <v>0</v>
      </c>
      <c r="Q37" s="22">
        <f t="shared" si="9"/>
        <v>0</v>
      </c>
      <c r="R37" s="22">
        <f t="shared" si="9"/>
        <v>0</v>
      </c>
      <c r="S37" s="23">
        <f t="shared" si="9"/>
        <v>0</v>
      </c>
      <c r="T37" s="23">
        <f t="shared" si="9"/>
        <v>0</v>
      </c>
      <c r="U37" s="23">
        <f t="shared" si="9"/>
        <v>0</v>
      </c>
      <c r="V37" s="23">
        <f t="shared" si="9"/>
        <v>0</v>
      </c>
      <c r="W37" s="23">
        <f t="shared" si="9"/>
        <v>0</v>
      </c>
      <c r="X37" s="23">
        <f t="shared" si="9"/>
        <v>0</v>
      </c>
      <c r="Y37" s="23">
        <f t="shared" si="9"/>
        <v>0</v>
      </c>
      <c r="Z37" s="23">
        <f t="shared" si="9"/>
        <v>0</v>
      </c>
      <c r="AA37" s="23">
        <f t="shared" si="9"/>
        <v>0</v>
      </c>
      <c r="AB37" s="23">
        <f t="shared" si="9"/>
        <v>0</v>
      </c>
      <c r="AC37" s="23">
        <f t="shared" si="9"/>
        <v>0</v>
      </c>
      <c r="AD37" s="23">
        <f t="shared" si="9"/>
        <v>0</v>
      </c>
      <c r="AE37" s="22">
        <f t="shared" si="9"/>
        <v>0</v>
      </c>
      <c r="AF37" s="22">
        <f t="shared" si="9"/>
        <v>0</v>
      </c>
      <c r="AG37" s="22">
        <f t="shared" si="9"/>
        <v>0</v>
      </c>
      <c r="AH37" s="22">
        <f t="shared" si="9"/>
        <v>0</v>
      </c>
      <c r="AI37" s="22">
        <f t="shared" si="9"/>
        <v>0</v>
      </c>
      <c r="AJ37" s="22">
        <f t="shared" si="9"/>
        <v>0</v>
      </c>
      <c r="AK37" s="22">
        <f t="shared" si="9"/>
        <v>0</v>
      </c>
      <c r="AL37" s="22">
        <f t="shared" si="9"/>
        <v>0</v>
      </c>
      <c r="AM37" s="22">
        <f t="shared" si="9"/>
        <v>0</v>
      </c>
      <c r="AN37" s="22">
        <f t="shared" si="9"/>
        <v>0</v>
      </c>
      <c r="AO37" s="22">
        <f t="shared" si="9"/>
        <v>0</v>
      </c>
      <c r="AP37" s="22">
        <f t="shared" si="9"/>
        <v>0</v>
      </c>
    </row>
    <row r="38" spans="1:42" hidden="1" outlineLevel="1">
      <c r="A38" s="20">
        <f t="shared" si="8"/>
        <v>0</v>
      </c>
      <c r="B38" s="28">
        <f>IF(Cuestionario!$C$113="SI",0,+Catálogo!D10)</f>
        <v>0</v>
      </c>
      <c r="G38" s="22">
        <f t="shared" si="9"/>
        <v>0</v>
      </c>
      <c r="H38" s="22">
        <f t="shared" si="9"/>
        <v>0</v>
      </c>
      <c r="I38" s="22">
        <f t="shared" si="9"/>
        <v>0</v>
      </c>
      <c r="J38" s="22">
        <f t="shared" si="9"/>
        <v>0</v>
      </c>
      <c r="K38" s="22">
        <f t="shared" si="9"/>
        <v>0</v>
      </c>
      <c r="L38" s="22">
        <f t="shared" si="9"/>
        <v>0</v>
      </c>
      <c r="M38" s="22">
        <f t="shared" si="9"/>
        <v>0</v>
      </c>
      <c r="N38" s="22">
        <f t="shared" si="9"/>
        <v>0</v>
      </c>
      <c r="O38" s="22">
        <f t="shared" si="9"/>
        <v>0</v>
      </c>
      <c r="P38" s="22">
        <f t="shared" si="9"/>
        <v>0</v>
      </c>
      <c r="Q38" s="22">
        <f t="shared" si="9"/>
        <v>0</v>
      </c>
      <c r="R38" s="22">
        <f t="shared" si="9"/>
        <v>0</v>
      </c>
      <c r="S38" s="23">
        <f t="shared" si="9"/>
        <v>0</v>
      </c>
      <c r="T38" s="23">
        <f t="shared" si="9"/>
        <v>0</v>
      </c>
      <c r="U38" s="23">
        <f t="shared" si="9"/>
        <v>0</v>
      </c>
      <c r="V38" s="23">
        <f t="shared" si="9"/>
        <v>0</v>
      </c>
      <c r="W38" s="23">
        <f t="shared" si="9"/>
        <v>0</v>
      </c>
      <c r="X38" s="23">
        <f t="shared" si="9"/>
        <v>0</v>
      </c>
      <c r="Y38" s="23">
        <f t="shared" si="9"/>
        <v>0</v>
      </c>
      <c r="Z38" s="23">
        <f t="shared" si="9"/>
        <v>0</v>
      </c>
      <c r="AA38" s="23">
        <f t="shared" si="9"/>
        <v>0</v>
      </c>
      <c r="AB38" s="23">
        <f t="shared" si="9"/>
        <v>0</v>
      </c>
      <c r="AC38" s="23">
        <f t="shared" si="9"/>
        <v>0</v>
      </c>
      <c r="AD38" s="23">
        <f t="shared" si="9"/>
        <v>0</v>
      </c>
      <c r="AE38" s="22">
        <f t="shared" si="9"/>
        <v>0</v>
      </c>
      <c r="AF38" s="22">
        <f t="shared" si="9"/>
        <v>0</v>
      </c>
      <c r="AG38" s="22">
        <f t="shared" si="9"/>
        <v>0</v>
      </c>
      <c r="AH38" s="22">
        <f t="shared" si="9"/>
        <v>0</v>
      </c>
      <c r="AI38" s="22">
        <f t="shared" si="9"/>
        <v>0</v>
      </c>
      <c r="AJ38" s="22">
        <f t="shared" si="9"/>
        <v>0</v>
      </c>
      <c r="AK38" s="22">
        <f t="shared" si="9"/>
        <v>0</v>
      </c>
      <c r="AL38" s="22">
        <f t="shared" si="9"/>
        <v>0</v>
      </c>
      <c r="AM38" s="22">
        <f t="shared" si="9"/>
        <v>0</v>
      </c>
      <c r="AN38" s="22">
        <f t="shared" si="9"/>
        <v>0</v>
      </c>
      <c r="AO38" s="22">
        <f t="shared" si="9"/>
        <v>0</v>
      </c>
      <c r="AP38" s="22">
        <f t="shared" si="9"/>
        <v>0</v>
      </c>
    </row>
    <row r="39" spans="1:42" hidden="1" outlineLevel="1">
      <c r="A39" s="20">
        <f t="shared" si="8"/>
        <v>0</v>
      </c>
      <c r="B39" s="28">
        <f>IF(Cuestionario!$C$113="SI",0,+Catálogo!D11)</f>
        <v>0</v>
      </c>
      <c r="G39" s="22">
        <f t="shared" si="9"/>
        <v>0</v>
      </c>
      <c r="H39" s="22">
        <f t="shared" si="9"/>
        <v>0</v>
      </c>
      <c r="I39" s="22">
        <f t="shared" si="9"/>
        <v>0</v>
      </c>
      <c r="J39" s="22">
        <f t="shared" si="9"/>
        <v>0</v>
      </c>
      <c r="K39" s="22">
        <f t="shared" si="9"/>
        <v>0</v>
      </c>
      <c r="L39" s="22">
        <f t="shared" si="9"/>
        <v>0</v>
      </c>
      <c r="M39" s="22">
        <f t="shared" si="9"/>
        <v>0</v>
      </c>
      <c r="N39" s="22">
        <f t="shared" si="9"/>
        <v>0</v>
      </c>
      <c r="O39" s="22">
        <f t="shared" si="9"/>
        <v>0</v>
      </c>
      <c r="P39" s="22">
        <f t="shared" si="9"/>
        <v>0</v>
      </c>
      <c r="Q39" s="22">
        <f t="shared" si="9"/>
        <v>0</v>
      </c>
      <c r="R39" s="22">
        <f t="shared" si="9"/>
        <v>0</v>
      </c>
      <c r="S39" s="23">
        <f t="shared" si="9"/>
        <v>0</v>
      </c>
      <c r="T39" s="23">
        <f t="shared" si="9"/>
        <v>0</v>
      </c>
      <c r="U39" s="23">
        <f t="shared" si="9"/>
        <v>0</v>
      </c>
      <c r="V39" s="23">
        <f t="shared" si="9"/>
        <v>0</v>
      </c>
      <c r="W39" s="23">
        <f t="shared" si="9"/>
        <v>0</v>
      </c>
      <c r="X39" s="23">
        <f t="shared" si="9"/>
        <v>0</v>
      </c>
      <c r="Y39" s="23">
        <f t="shared" si="9"/>
        <v>0</v>
      </c>
      <c r="Z39" s="23">
        <f t="shared" si="9"/>
        <v>0</v>
      </c>
      <c r="AA39" s="23">
        <f t="shared" si="9"/>
        <v>0</v>
      </c>
      <c r="AB39" s="23">
        <f t="shared" si="9"/>
        <v>0</v>
      </c>
      <c r="AC39" s="23">
        <f t="shared" si="9"/>
        <v>0</v>
      </c>
      <c r="AD39" s="23">
        <f t="shared" si="9"/>
        <v>0</v>
      </c>
      <c r="AE39" s="22">
        <f t="shared" si="9"/>
        <v>0</v>
      </c>
      <c r="AF39" s="22">
        <f t="shared" si="9"/>
        <v>0</v>
      </c>
      <c r="AG39" s="22">
        <f t="shared" si="9"/>
        <v>0</v>
      </c>
      <c r="AH39" s="22">
        <f t="shared" si="9"/>
        <v>0</v>
      </c>
      <c r="AI39" s="22">
        <f t="shared" si="9"/>
        <v>0</v>
      </c>
      <c r="AJ39" s="22">
        <f t="shared" si="9"/>
        <v>0</v>
      </c>
      <c r="AK39" s="22">
        <f t="shared" si="9"/>
        <v>0</v>
      </c>
      <c r="AL39" s="22">
        <f t="shared" si="9"/>
        <v>0</v>
      </c>
      <c r="AM39" s="22">
        <f t="shared" si="9"/>
        <v>0</v>
      </c>
      <c r="AN39" s="22">
        <f t="shared" si="9"/>
        <v>0</v>
      </c>
      <c r="AO39" s="22">
        <f t="shared" si="9"/>
        <v>0</v>
      </c>
      <c r="AP39" s="22">
        <f t="shared" si="9"/>
        <v>0</v>
      </c>
    </row>
    <row r="40" spans="1:42" hidden="1" outlineLevel="1">
      <c r="A40" s="20">
        <f t="shared" si="8"/>
        <v>0</v>
      </c>
      <c r="B40" s="28">
        <f>IF(Cuestionario!$C$113="SI",0,+Catálogo!D12)</f>
        <v>0</v>
      </c>
      <c r="G40" s="22">
        <f t="shared" si="9"/>
        <v>0</v>
      </c>
      <c r="H40" s="22">
        <f t="shared" si="9"/>
        <v>0</v>
      </c>
      <c r="I40" s="22">
        <f t="shared" si="9"/>
        <v>0</v>
      </c>
      <c r="J40" s="22">
        <f t="shared" si="9"/>
        <v>0</v>
      </c>
      <c r="K40" s="22">
        <f t="shared" si="9"/>
        <v>0</v>
      </c>
      <c r="L40" s="22">
        <f t="shared" si="9"/>
        <v>0</v>
      </c>
      <c r="M40" s="22">
        <f t="shared" si="9"/>
        <v>0</v>
      </c>
      <c r="N40" s="22">
        <f t="shared" si="9"/>
        <v>0</v>
      </c>
      <c r="O40" s="22">
        <f t="shared" si="9"/>
        <v>0</v>
      </c>
      <c r="P40" s="22">
        <f t="shared" si="9"/>
        <v>0</v>
      </c>
      <c r="Q40" s="22">
        <f t="shared" si="9"/>
        <v>0</v>
      </c>
      <c r="R40" s="22">
        <f t="shared" si="9"/>
        <v>0</v>
      </c>
      <c r="S40" s="23">
        <f t="shared" si="9"/>
        <v>0</v>
      </c>
      <c r="T40" s="23">
        <f t="shared" si="9"/>
        <v>0</v>
      </c>
      <c r="U40" s="23">
        <f t="shared" si="9"/>
        <v>0</v>
      </c>
      <c r="V40" s="23">
        <f t="shared" si="9"/>
        <v>0</v>
      </c>
      <c r="W40" s="23">
        <f t="shared" si="9"/>
        <v>0</v>
      </c>
      <c r="X40" s="23">
        <f t="shared" si="9"/>
        <v>0</v>
      </c>
      <c r="Y40" s="23">
        <f t="shared" si="9"/>
        <v>0</v>
      </c>
      <c r="Z40" s="23">
        <f t="shared" si="9"/>
        <v>0</v>
      </c>
      <c r="AA40" s="23">
        <f t="shared" si="9"/>
        <v>0</v>
      </c>
      <c r="AB40" s="23">
        <f t="shared" si="9"/>
        <v>0</v>
      </c>
      <c r="AC40" s="23">
        <f t="shared" si="9"/>
        <v>0</v>
      </c>
      <c r="AD40" s="23">
        <f t="shared" si="9"/>
        <v>0</v>
      </c>
      <c r="AE40" s="22">
        <f t="shared" si="9"/>
        <v>0</v>
      </c>
      <c r="AF40" s="22">
        <f t="shared" si="9"/>
        <v>0</v>
      </c>
      <c r="AG40" s="22">
        <f t="shared" si="9"/>
        <v>0</v>
      </c>
      <c r="AH40" s="22">
        <f t="shared" si="9"/>
        <v>0</v>
      </c>
      <c r="AI40" s="22">
        <f t="shared" si="9"/>
        <v>0</v>
      </c>
      <c r="AJ40" s="22">
        <f t="shared" si="9"/>
        <v>0</v>
      </c>
      <c r="AK40" s="22">
        <f t="shared" si="9"/>
        <v>0</v>
      </c>
      <c r="AL40" s="22">
        <f t="shared" si="9"/>
        <v>0</v>
      </c>
      <c r="AM40" s="22">
        <f t="shared" si="9"/>
        <v>0</v>
      </c>
      <c r="AN40" s="22">
        <f t="shared" si="9"/>
        <v>0</v>
      </c>
      <c r="AO40" s="22">
        <f t="shared" si="9"/>
        <v>0</v>
      </c>
      <c r="AP40" s="22">
        <f t="shared" si="9"/>
        <v>0</v>
      </c>
    </row>
    <row r="41" spans="1:42" hidden="1" outlineLevel="1">
      <c r="A41" s="20">
        <f t="shared" si="8"/>
        <v>0</v>
      </c>
      <c r="B41" s="28">
        <f>IF(Cuestionario!$C$113="SI",0,+Catálogo!D13)</f>
        <v>0</v>
      </c>
      <c r="G41" s="22">
        <f t="shared" si="9"/>
        <v>0</v>
      </c>
      <c r="H41" s="22">
        <f t="shared" si="9"/>
        <v>0</v>
      </c>
      <c r="I41" s="22">
        <f t="shared" si="9"/>
        <v>0</v>
      </c>
      <c r="J41" s="22">
        <f t="shared" ref="H41:AP48" si="10">$B41*J9</f>
        <v>0</v>
      </c>
      <c r="K41" s="22">
        <f t="shared" si="10"/>
        <v>0</v>
      </c>
      <c r="L41" s="22">
        <f t="shared" si="10"/>
        <v>0</v>
      </c>
      <c r="M41" s="22">
        <f t="shared" si="10"/>
        <v>0</v>
      </c>
      <c r="N41" s="22">
        <f t="shared" si="10"/>
        <v>0</v>
      </c>
      <c r="O41" s="22">
        <f t="shared" si="10"/>
        <v>0</v>
      </c>
      <c r="P41" s="22">
        <f t="shared" si="10"/>
        <v>0</v>
      </c>
      <c r="Q41" s="22">
        <f t="shared" si="10"/>
        <v>0</v>
      </c>
      <c r="R41" s="22">
        <f t="shared" si="10"/>
        <v>0</v>
      </c>
      <c r="S41" s="23">
        <f t="shared" si="10"/>
        <v>0</v>
      </c>
      <c r="T41" s="23">
        <f t="shared" si="10"/>
        <v>0</v>
      </c>
      <c r="U41" s="23">
        <f t="shared" si="10"/>
        <v>0</v>
      </c>
      <c r="V41" s="23">
        <f t="shared" si="10"/>
        <v>0</v>
      </c>
      <c r="W41" s="23">
        <f t="shared" si="10"/>
        <v>0</v>
      </c>
      <c r="X41" s="23">
        <f t="shared" si="10"/>
        <v>0</v>
      </c>
      <c r="Y41" s="23">
        <f t="shared" si="10"/>
        <v>0</v>
      </c>
      <c r="Z41" s="23">
        <f t="shared" si="10"/>
        <v>0</v>
      </c>
      <c r="AA41" s="23">
        <f t="shared" si="10"/>
        <v>0</v>
      </c>
      <c r="AB41" s="23">
        <f t="shared" si="10"/>
        <v>0</v>
      </c>
      <c r="AC41" s="23">
        <f t="shared" si="10"/>
        <v>0</v>
      </c>
      <c r="AD41" s="23">
        <f t="shared" si="10"/>
        <v>0</v>
      </c>
      <c r="AE41" s="22">
        <f t="shared" si="10"/>
        <v>0</v>
      </c>
      <c r="AF41" s="22">
        <f t="shared" si="10"/>
        <v>0</v>
      </c>
      <c r="AG41" s="22">
        <f t="shared" si="10"/>
        <v>0</v>
      </c>
      <c r="AH41" s="22">
        <f t="shared" si="10"/>
        <v>0</v>
      </c>
      <c r="AI41" s="22">
        <f t="shared" si="10"/>
        <v>0</v>
      </c>
      <c r="AJ41" s="22">
        <f t="shared" si="10"/>
        <v>0</v>
      </c>
      <c r="AK41" s="22">
        <f t="shared" si="10"/>
        <v>0</v>
      </c>
      <c r="AL41" s="22">
        <f t="shared" si="10"/>
        <v>0</v>
      </c>
      <c r="AM41" s="22">
        <f t="shared" si="10"/>
        <v>0</v>
      </c>
      <c r="AN41" s="22">
        <f t="shared" si="10"/>
        <v>0</v>
      </c>
      <c r="AO41" s="22">
        <f t="shared" si="10"/>
        <v>0</v>
      </c>
      <c r="AP41" s="22">
        <f t="shared" si="10"/>
        <v>0</v>
      </c>
    </row>
    <row r="42" spans="1:42" hidden="1" outlineLevel="1">
      <c r="A42" s="20">
        <f t="shared" si="8"/>
        <v>0</v>
      </c>
      <c r="B42" s="28">
        <f>IF(Cuestionario!$C$113="SI",0,+Catálogo!D14)</f>
        <v>0</v>
      </c>
      <c r="G42" s="22">
        <f t="shared" ref="G42:G48" si="11">$B42*G10</f>
        <v>0</v>
      </c>
      <c r="H42" s="22">
        <f t="shared" si="10"/>
        <v>0</v>
      </c>
      <c r="I42" s="22">
        <f t="shared" si="10"/>
        <v>0</v>
      </c>
      <c r="J42" s="22">
        <f t="shared" si="10"/>
        <v>0</v>
      </c>
      <c r="K42" s="22">
        <f t="shared" si="10"/>
        <v>0</v>
      </c>
      <c r="L42" s="22">
        <f t="shared" si="10"/>
        <v>0</v>
      </c>
      <c r="M42" s="22">
        <f t="shared" si="10"/>
        <v>0</v>
      </c>
      <c r="N42" s="22">
        <f t="shared" si="10"/>
        <v>0</v>
      </c>
      <c r="O42" s="22">
        <f t="shared" si="10"/>
        <v>0</v>
      </c>
      <c r="P42" s="22">
        <f t="shared" si="10"/>
        <v>0</v>
      </c>
      <c r="Q42" s="22">
        <f t="shared" si="10"/>
        <v>0</v>
      </c>
      <c r="R42" s="22">
        <f t="shared" si="10"/>
        <v>0</v>
      </c>
      <c r="S42" s="23">
        <f t="shared" si="10"/>
        <v>0</v>
      </c>
      <c r="T42" s="23">
        <f t="shared" si="10"/>
        <v>0</v>
      </c>
      <c r="U42" s="23">
        <f t="shared" si="10"/>
        <v>0</v>
      </c>
      <c r="V42" s="23">
        <f t="shared" si="10"/>
        <v>0</v>
      </c>
      <c r="W42" s="23">
        <f t="shared" si="10"/>
        <v>0</v>
      </c>
      <c r="X42" s="23">
        <f t="shared" si="10"/>
        <v>0</v>
      </c>
      <c r="Y42" s="23">
        <f t="shared" si="10"/>
        <v>0</v>
      </c>
      <c r="Z42" s="23">
        <f t="shared" si="10"/>
        <v>0</v>
      </c>
      <c r="AA42" s="23">
        <f t="shared" si="10"/>
        <v>0</v>
      </c>
      <c r="AB42" s="23">
        <f t="shared" si="10"/>
        <v>0</v>
      </c>
      <c r="AC42" s="23">
        <f t="shared" si="10"/>
        <v>0</v>
      </c>
      <c r="AD42" s="23">
        <f t="shared" si="10"/>
        <v>0</v>
      </c>
      <c r="AE42" s="22">
        <f t="shared" si="10"/>
        <v>0</v>
      </c>
      <c r="AF42" s="22">
        <f t="shared" si="10"/>
        <v>0</v>
      </c>
      <c r="AG42" s="22">
        <f t="shared" si="10"/>
        <v>0</v>
      </c>
      <c r="AH42" s="22">
        <f t="shared" si="10"/>
        <v>0</v>
      </c>
      <c r="AI42" s="22">
        <f t="shared" si="10"/>
        <v>0</v>
      </c>
      <c r="AJ42" s="22">
        <f t="shared" si="10"/>
        <v>0</v>
      </c>
      <c r="AK42" s="22">
        <f t="shared" si="10"/>
        <v>0</v>
      </c>
      <c r="AL42" s="22">
        <f t="shared" si="10"/>
        <v>0</v>
      </c>
      <c r="AM42" s="22">
        <f t="shared" si="10"/>
        <v>0</v>
      </c>
      <c r="AN42" s="22">
        <f t="shared" si="10"/>
        <v>0</v>
      </c>
      <c r="AO42" s="22">
        <f t="shared" si="10"/>
        <v>0</v>
      </c>
      <c r="AP42" s="22">
        <f t="shared" si="10"/>
        <v>0</v>
      </c>
    </row>
    <row r="43" spans="1:42" hidden="1" outlineLevel="1">
      <c r="A43" s="20">
        <f t="shared" si="8"/>
        <v>0</v>
      </c>
      <c r="B43" s="28">
        <f>IF(Cuestionario!$C$113="SI",0,+Catálogo!D15)</f>
        <v>0</v>
      </c>
      <c r="G43" s="22">
        <f t="shared" si="11"/>
        <v>0</v>
      </c>
      <c r="H43" s="22">
        <f t="shared" si="10"/>
        <v>0</v>
      </c>
      <c r="I43" s="22">
        <f t="shared" si="10"/>
        <v>0</v>
      </c>
      <c r="J43" s="22">
        <f t="shared" si="10"/>
        <v>0</v>
      </c>
      <c r="K43" s="22">
        <f t="shared" si="10"/>
        <v>0</v>
      </c>
      <c r="L43" s="22">
        <f t="shared" si="10"/>
        <v>0</v>
      </c>
      <c r="M43" s="22">
        <f t="shared" si="10"/>
        <v>0</v>
      </c>
      <c r="N43" s="22">
        <f t="shared" si="10"/>
        <v>0</v>
      </c>
      <c r="O43" s="22">
        <f t="shared" si="10"/>
        <v>0</v>
      </c>
      <c r="P43" s="22">
        <f t="shared" si="10"/>
        <v>0</v>
      </c>
      <c r="Q43" s="22">
        <f t="shared" si="10"/>
        <v>0</v>
      </c>
      <c r="R43" s="22">
        <f t="shared" si="10"/>
        <v>0</v>
      </c>
      <c r="S43" s="23">
        <f t="shared" si="10"/>
        <v>0</v>
      </c>
      <c r="T43" s="23">
        <f t="shared" si="10"/>
        <v>0</v>
      </c>
      <c r="U43" s="23">
        <f t="shared" si="10"/>
        <v>0</v>
      </c>
      <c r="V43" s="23">
        <f t="shared" si="10"/>
        <v>0</v>
      </c>
      <c r="W43" s="23">
        <f t="shared" si="10"/>
        <v>0</v>
      </c>
      <c r="X43" s="23">
        <f t="shared" si="10"/>
        <v>0</v>
      </c>
      <c r="Y43" s="23">
        <f t="shared" si="10"/>
        <v>0</v>
      </c>
      <c r="Z43" s="23">
        <f t="shared" si="10"/>
        <v>0</v>
      </c>
      <c r="AA43" s="23">
        <f t="shared" si="10"/>
        <v>0</v>
      </c>
      <c r="AB43" s="23">
        <f t="shared" si="10"/>
        <v>0</v>
      </c>
      <c r="AC43" s="23">
        <f t="shared" si="10"/>
        <v>0</v>
      </c>
      <c r="AD43" s="23">
        <f t="shared" si="10"/>
        <v>0</v>
      </c>
      <c r="AE43" s="22">
        <f t="shared" si="10"/>
        <v>0</v>
      </c>
      <c r="AF43" s="22">
        <f t="shared" si="10"/>
        <v>0</v>
      </c>
      <c r="AG43" s="22">
        <f t="shared" si="10"/>
        <v>0</v>
      </c>
      <c r="AH43" s="22">
        <f t="shared" si="10"/>
        <v>0</v>
      </c>
      <c r="AI43" s="22">
        <f t="shared" si="10"/>
        <v>0</v>
      </c>
      <c r="AJ43" s="22">
        <f t="shared" si="10"/>
        <v>0</v>
      </c>
      <c r="AK43" s="22">
        <f t="shared" si="10"/>
        <v>0</v>
      </c>
      <c r="AL43" s="22">
        <f t="shared" si="10"/>
        <v>0</v>
      </c>
      <c r="AM43" s="22">
        <f t="shared" si="10"/>
        <v>0</v>
      </c>
      <c r="AN43" s="22">
        <f t="shared" si="10"/>
        <v>0</v>
      </c>
      <c r="AO43" s="22">
        <f t="shared" si="10"/>
        <v>0</v>
      </c>
      <c r="AP43" s="22">
        <f t="shared" si="10"/>
        <v>0</v>
      </c>
    </row>
    <row r="44" spans="1:42" hidden="1" outlineLevel="1">
      <c r="A44" s="20">
        <f t="shared" si="8"/>
        <v>0</v>
      </c>
      <c r="B44" s="28">
        <f>IF(Cuestionario!$C$113="SI",0,+Catálogo!D16)</f>
        <v>0</v>
      </c>
      <c r="G44" s="22">
        <f t="shared" si="11"/>
        <v>0</v>
      </c>
      <c r="H44" s="22">
        <f t="shared" si="10"/>
        <v>0</v>
      </c>
      <c r="I44" s="22">
        <f t="shared" si="10"/>
        <v>0</v>
      </c>
      <c r="J44" s="22">
        <f t="shared" si="10"/>
        <v>0</v>
      </c>
      <c r="K44" s="22">
        <f t="shared" si="10"/>
        <v>0</v>
      </c>
      <c r="L44" s="22">
        <f t="shared" si="10"/>
        <v>0</v>
      </c>
      <c r="M44" s="22">
        <f t="shared" si="10"/>
        <v>0</v>
      </c>
      <c r="N44" s="22">
        <f t="shared" si="10"/>
        <v>0</v>
      </c>
      <c r="O44" s="22">
        <f t="shared" si="10"/>
        <v>0</v>
      </c>
      <c r="P44" s="22">
        <f t="shared" si="10"/>
        <v>0</v>
      </c>
      <c r="Q44" s="22">
        <f t="shared" si="10"/>
        <v>0</v>
      </c>
      <c r="R44" s="22">
        <f t="shared" si="10"/>
        <v>0</v>
      </c>
      <c r="S44" s="23">
        <f t="shared" si="10"/>
        <v>0</v>
      </c>
      <c r="T44" s="23">
        <f t="shared" si="10"/>
        <v>0</v>
      </c>
      <c r="U44" s="23">
        <f t="shared" si="10"/>
        <v>0</v>
      </c>
      <c r="V44" s="23">
        <f t="shared" si="10"/>
        <v>0</v>
      </c>
      <c r="W44" s="23">
        <f t="shared" si="10"/>
        <v>0</v>
      </c>
      <c r="X44" s="23">
        <f t="shared" si="10"/>
        <v>0</v>
      </c>
      <c r="Y44" s="23">
        <f t="shared" si="10"/>
        <v>0</v>
      </c>
      <c r="Z44" s="23">
        <f t="shared" si="10"/>
        <v>0</v>
      </c>
      <c r="AA44" s="23">
        <f t="shared" si="10"/>
        <v>0</v>
      </c>
      <c r="AB44" s="23">
        <f t="shared" si="10"/>
        <v>0</v>
      </c>
      <c r="AC44" s="23">
        <f t="shared" si="10"/>
        <v>0</v>
      </c>
      <c r="AD44" s="23">
        <f t="shared" si="10"/>
        <v>0</v>
      </c>
      <c r="AE44" s="22">
        <f t="shared" si="10"/>
        <v>0</v>
      </c>
      <c r="AF44" s="22">
        <f t="shared" si="10"/>
        <v>0</v>
      </c>
      <c r="AG44" s="22">
        <f t="shared" si="10"/>
        <v>0</v>
      </c>
      <c r="AH44" s="22">
        <f t="shared" si="10"/>
        <v>0</v>
      </c>
      <c r="AI44" s="22">
        <f t="shared" si="10"/>
        <v>0</v>
      </c>
      <c r="AJ44" s="22">
        <f t="shared" si="10"/>
        <v>0</v>
      </c>
      <c r="AK44" s="22">
        <f t="shared" si="10"/>
        <v>0</v>
      </c>
      <c r="AL44" s="22">
        <f t="shared" si="10"/>
        <v>0</v>
      </c>
      <c r="AM44" s="22">
        <f t="shared" si="10"/>
        <v>0</v>
      </c>
      <c r="AN44" s="22">
        <f t="shared" si="10"/>
        <v>0</v>
      </c>
      <c r="AO44" s="22">
        <f t="shared" si="10"/>
        <v>0</v>
      </c>
      <c r="AP44" s="22">
        <f t="shared" si="10"/>
        <v>0</v>
      </c>
    </row>
    <row r="45" spans="1:42" hidden="1" outlineLevel="1">
      <c r="A45" s="20">
        <f t="shared" si="8"/>
        <v>0</v>
      </c>
      <c r="B45" s="28">
        <f>IF(Cuestionario!$C$113="SI",0,+Catálogo!D17)</f>
        <v>0</v>
      </c>
      <c r="G45" s="22">
        <f t="shared" si="11"/>
        <v>0</v>
      </c>
      <c r="H45" s="22">
        <f t="shared" si="10"/>
        <v>0</v>
      </c>
      <c r="I45" s="22">
        <f t="shared" si="10"/>
        <v>0</v>
      </c>
      <c r="J45" s="22">
        <f t="shared" si="10"/>
        <v>0</v>
      </c>
      <c r="K45" s="22">
        <f t="shared" si="10"/>
        <v>0</v>
      </c>
      <c r="L45" s="22">
        <f t="shared" si="10"/>
        <v>0</v>
      </c>
      <c r="M45" s="22">
        <f t="shared" si="10"/>
        <v>0</v>
      </c>
      <c r="N45" s="22">
        <f t="shared" si="10"/>
        <v>0</v>
      </c>
      <c r="O45" s="22">
        <f t="shared" si="10"/>
        <v>0</v>
      </c>
      <c r="P45" s="22">
        <f t="shared" si="10"/>
        <v>0</v>
      </c>
      <c r="Q45" s="22">
        <f t="shared" si="10"/>
        <v>0</v>
      </c>
      <c r="R45" s="22">
        <f t="shared" si="10"/>
        <v>0</v>
      </c>
      <c r="S45" s="23">
        <f t="shared" si="10"/>
        <v>0</v>
      </c>
      <c r="T45" s="23">
        <f t="shared" si="10"/>
        <v>0</v>
      </c>
      <c r="U45" s="23">
        <f t="shared" si="10"/>
        <v>0</v>
      </c>
      <c r="V45" s="23">
        <f t="shared" si="10"/>
        <v>0</v>
      </c>
      <c r="W45" s="23">
        <f t="shared" si="10"/>
        <v>0</v>
      </c>
      <c r="X45" s="23">
        <f t="shared" si="10"/>
        <v>0</v>
      </c>
      <c r="Y45" s="23">
        <f t="shared" si="10"/>
        <v>0</v>
      </c>
      <c r="Z45" s="23">
        <f t="shared" si="10"/>
        <v>0</v>
      </c>
      <c r="AA45" s="23">
        <f t="shared" si="10"/>
        <v>0</v>
      </c>
      <c r="AB45" s="23">
        <f t="shared" si="10"/>
        <v>0</v>
      </c>
      <c r="AC45" s="23">
        <f t="shared" si="10"/>
        <v>0</v>
      </c>
      <c r="AD45" s="23">
        <f t="shared" si="10"/>
        <v>0</v>
      </c>
      <c r="AE45" s="22">
        <f t="shared" si="10"/>
        <v>0</v>
      </c>
      <c r="AF45" s="22">
        <f t="shared" si="10"/>
        <v>0</v>
      </c>
      <c r="AG45" s="22">
        <f t="shared" si="10"/>
        <v>0</v>
      </c>
      <c r="AH45" s="22">
        <f t="shared" si="10"/>
        <v>0</v>
      </c>
      <c r="AI45" s="22">
        <f t="shared" si="10"/>
        <v>0</v>
      </c>
      <c r="AJ45" s="22">
        <f t="shared" si="10"/>
        <v>0</v>
      </c>
      <c r="AK45" s="22">
        <f t="shared" si="10"/>
        <v>0</v>
      </c>
      <c r="AL45" s="22">
        <f t="shared" si="10"/>
        <v>0</v>
      </c>
      <c r="AM45" s="22">
        <f t="shared" si="10"/>
        <v>0</v>
      </c>
      <c r="AN45" s="22">
        <f t="shared" si="10"/>
        <v>0</v>
      </c>
      <c r="AO45" s="22">
        <f t="shared" si="10"/>
        <v>0</v>
      </c>
      <c r="AP45" s="22">
        <f t="shared" si="10"/>
        <v>0</v>
      </c>
    </row>
    <row r="46" spans="1:42" hidden="1" outlineLevel="1">
      <c r="A46" s="20">
        <f t="shared" si="8"/>
        <v>0</v>
      </c>
      <c r="B46" s="28">
        <f>IF(Cuestionario!$C$113="SI",0,+Catálogo!D18)</f>
        <v>0</v>
      </c>
      <c r="G46" s="22">
        <f t="shared" si="11"/>
        <v>0</v>
      </c>
      <c r="H46" s="22">
        <f t="shared" si="10"/>
        <v>0</v>
      </c>
      <c r="I46" s="22">
        <f t="shared" si="10"/>
        <v>0</v>
      </c>
      <c r="J46" s="22">
        <f t="shared" si="10"/>
        <v>0</v>
      </c>
      <c r="K46" s="22">
        <f t="shared" si="10"/>
        <v>0</v>
      </c>
      <c r="L46" s="22">
        <f t="shared" si="10"/>
        <v>0</v>
      </c>
      <c r="M46" s="22">
        <f t="shared" si="10"/>
        <v>0</v>
      </c>
      <c r="N46" s="22">
        <f t="shared" si="10"/>
        <v>0</v>
      </c>
      <c r="O46" s="22">
        <f t="shared" si="10"/>
        <v>0</v>
      </c>
      <c r="P46" s="22">
        <f t="shared" si="10"/>
        <v>0</v>
      </c>
      <c r="Q46" s="22">
        <f t="shared" si="10"/>
        <v>0</v>
      </c>
      <c r="R46" s="22">
        <f t="shared" si="10"/>
        <v>0</v>
      </c>
      <c r="S46" s="23">
        <f t="shared" si="10"/>
        <v>0</v>
      </c>
      <c r="T46" s="23">
        <f t="shared" si="10"/>
        <v>0</v>
      </c>
      <c r="U46" s="23">
        <f t="shared" si="10"/>
        <v>0</v>
      </c>
      <c r="V46" s="23">
        <f t="shared" si="10"/>
        <v>0</v>
      </c>
      <c r="W46" s="23">
        <f t="shared" si="10"/>
        <v>0</v>
      </c>
      <c r="X46" s="23">
        <f t="shared" si="10"/>
        <v>0</v>
      </c>
      <c r="Y46" s="23">
        <f t="shared" si="10"/>
        <v>0</v>
      </c>
      <c r="Z46" s="23">
        <f t="shared" si="10"/>
        <v>0</v>
      </c>
      <c r="AA46" s="23">
        <f t="shared" si="10"/>
        <v>0</v>
      </c>
      <c r="AB46" s="23">
        <f t="shared" si="10"/>
        <v>0</v>
      </c>
      <c r="AC46" s="23">
        <f t="shared" si="10"/>
        <v>0</v>
      </c>
      <c r="AD46" s="23">
        <f t="shared" si="10"/>
        <v>0</v>
      </c>
      <c r="AE46" s="22">
        <f t="shared" si="10"/>
        <v>0</v>
      </c>
      <c r="AF46" s="22">
        <f t="shared" si="10"/>
        <v>0</v>
      </c>
      <c r="AG46" s="22">
        <f t="shared" si="10"/>
        <v>0</v>
      </c>
      <c r="AH46" s="22">
        <f t="shared" si="10"/>
        <v>0</v>
      </c>
      <c r="AI46" s="22">
        <f t="shared" si="10"/>
        <v>0</v>
      </c>
      <c r="AJ46" s="22">
        <f t="shared" si="10"/>
        <v>0</v>
      </c>
      <c r="AK46" s="22">
        <f t="shared" si="10"/>
        <v>0</v>
      </c>
      <c r="AL46" s="22">
        <f t="shared" si="10"/>
        <v>0</v>
      </c>
      <c r="AM46" s="22">
        <f t="shared" si="10"/>
        <v>0</v>
      </c>
      <c r="AN46" s="22">
        <f t="shared" si="10"/>
        <v>0</v>
      </c>
      <c r="AO46" s="22">
        <f t="shared" si="10"/>
        <v>0</v>
      </c>
      <c r="AP46" s="22">
        <f t="shared" si="10"/>
        <v>0</v>
      </c>
    </row>
    <row r="47" spans="1:42" hidden="1" outlineLevel="1">
      <c r="A47" s="20">
        <f t="shared" si="8"/>
        <v>0</v>
      </c>
      <c r="B47" s="28">
        <f>IF(Cuestionario!$C$113="SI",0,+Catálogo!D19)</f>
        <v>0</v>
      </c>
      <c r="G47" s="22">
        <f t="shared" si="11"/>
        <v>0</v>
      </c>
      <c r="H47" s="22">
        <f t="shared" si="10"/>
        <v>0</v>
      </c>
      <c r="I47" s="22">
        <f t="shared" si="10"/>
        <v>0</v>
      </c>
      <c r="J47" s="22">
        <f t="shared" si="10"/>
        <v>0</v>
      </c>
      <c r="K47" s="22">
        <f t="shared" si="10"/>
        <v>0</v>
      </c>
      <c r="L47" s="22">
        <f t="shared" si="10"/>
        <v>0</v>
      </c>
      <c r="M47" s="22">
        <f t="shared" si="10"/>
        <v>0</v>
      </c>
      <c r="N47" s="22">
        <f t="shared" si="10"/>
        <v>0</v>
      </c>
      <c r="O47" s="22">
        <f t="shared" si="10"/>
        <v>0</v>
      </c>
      <c r="P47" s="22">
        <f t="shared" si="10"/>
        <v>0</v>
      </c>
      <c r="Q47" s="22">
        <f t="shared" si="10"/>
        <v>0</v>
      </c>
      <c r="R47" s="22">
        <f t="shared" si="10"/>
        <v>0</v>
      </c>
      <c r="S47" s="23">
        <f t="shared" si="10"/>
        <v>0</v>
      </c>
      <c r="T47" s="23">
        <f t="shared" si="10"/>
        <v>0</v>
      </c>
      <c r="U47" s="23">
        <f t="shared" si="10"/>
        <v>0</v>
      </c>
      <c r="V47" s="23">
        <f t="shared" si="10"/>
        <v>0</v>
      </c>
      <c r="W47" s="23">
        <f t="shared" si="10"/>
        <v>0</v>
      </c>
      <c r="X47" s="23">
        <f t="shared" si="10"/>
        <v>0</v>
      </c>
      <c r="Y47" s="23">
        <f t="shared" si="10"/>
        <v>0</v>
      </c>
      <c r="Z47" s="23">
        <f t="shared" si="10"/>
        <v>0</v>
      </c>
      <c r="AA47" s="23">
        <f t="shared" si="10"/>
        <v>0</v>
      </c>
      <c r="AB47" s="23">
        <f t="shared" si="10"/>
        <v>0</v>
      </c>
      <c r="AC47" s="23">
        <f t="shared" si="10"/>
        <v>0</v>
      </c>
      <c r="AD47" s="23">
        <f t="shared" si="10"/>
        <v>0</v>
      </c>
      <c r="AE47" s="22">
        <f t="shared" si="10"/>
        <v>0</v>
      </c>
      <c r="AF47" s="22">
        <f t="shared" si="10"/>
        <v>0</v>
      </c>
      <c r="AG47" s="22">
        <f t="shared" si="10"/>
        <v>0</v>
      </c>
      <c r="AH47" s="22">
        <f t="shared" si="10"/>
        <v>0</v>
      </c>
      <c r="AI47" s="22">
        <f t="shared" si="10"/>
        <v>0</v>
      </c>
      <c r="AJ47" s="22">
        <f t="shared" si="10"/>
        <v>0</v>
      </c>
      <c r="AK47" s="22">
        <f t="shared" si="10"/>
        <v>0</v>
      </c>
      <c r="AL47" s="22">
        <f t="shared" si="10"/>
        <v>0</v>
      </c>
      <c r="AM47" s="22">
        <f t="shared" si="10"/>
        <v>0</v>
      </c>
      <c r="AN47" s="22">
        <f t="shared" si="10"/>
        <v>0</v>
      </c>
      <c r="AO47" s="22">
        <f t="shared" si="10"/>
        <v>0</v>
      </c>
      <c r="AP47" s="22">
        <f t="shared" si="10"/>
        <v>0</v>
      </c>
    </row>
    <row r="48" spans="1:42" hidden="1" outlineLevel="1">
      <c r="A48" s="20">
        <f t="shared" si="8"/>
        <v>0</v>
      </c>
      <c r="B48" s="28">
        <f>IF(Cuestionario!$C$113="SI",0,+Catálogo!D20)</f>
        <v>0</v>
      </c>
      <c r="G48" s="22">
        <f t="shared" si="11"/>
        <v>0</v>
      </c>
      <c r="H48" s="22">
        <f t="shared" si="10"/>
        <v>0</v>
      </c>
      <c r="I48" s="22">
        <f t="shared" si="10"/>
        <v>0</v>
      </c>
      <c r="J48" s="22">
        <f t="shared" si="10"/>
        <v>0</v>
      </c>
      <c r="K48" s="22">
        <f t="shared" si="10"/>
        <v>0</v>
      </c>
      <c r="L48" s="22">
        <f t="shared" si="10"/>
        <v>0</v>
      </c>
      <c r="M48" s="22">
        <f t="shared" si="10"/>
        <v>0</v>
      </c>
      <c r="N48" s="22">
        <f t="shared" si="10"/>
        <v>0</v>
      </c>
      <c r="O48" s="22">
        <f t="shared" si="10"/>
        <v>0</v>
      </c>
      <c r="P48" s="22">
        <f t="shared" si="10"/>
        <v>0</v>
      </c>
      <c r="Q48" s="22">
        <f t="shared" si="10"/>
        <v>0</v>
      </c>
      <c r="R48" s="22">
        <f t="shared" si="10"/>
        <v>0</v>
      </c>
      <c r="S48" s="23">
        <f t="shared" si="10"/>
        <v>0</v>
      </c>
      <c r="T48" s="23">
        <f t="shared" ref="T48:AP48" si="12">$B48*T16</f>
        <v>0</v>
      </c>
      <c r="U48" s="23">
        <f t="shared" si="12"/>
        <v>0</v>
      </c>
      <c r="V48" s="23">
        <f t="shared" si="12"/>
        <v>0</v>
      </c>
      <c r="W48" s="23">
        <f t="shared" si="12"/>
        <v>0</v>
      </c>
      <c r="X48" s="23">
        <f t="shared" si="12"/>
        <v>0</v>
      </c>
      <c r="Y48" s="23">
        <f t="shared" si="12"/>
        <v>0</v>
      </c>
      <c r="Z48" s="23">
        <f t="shared" si="12"/>
        <v>0</v>
      </c>
      <c r="AA48" s="23">
        <f t="shared" si="12"/>
        <v>0</v>
      </c>
      <c r="AB48" s="23">
        <f t="shared" si="12"/>
        <v>0</v>
      </c>
      <c r="AC48" s="23">
        <f t="shared" si="12"/>
        <v>0</v>
      </c>
      <c r="AD48" s="23">
        <f t="shared" si="12"/>
        <v>0</v>
      </c>
      <c r="AE48" s="22">
        <f t="shared" si="12"/>
        <v>0</v>
      </c>
      <c r="AF48" s="22">
        <f t="shared" si="12"/>
        <v>0</v>
      </c>
      <c r="AG48" s="22">
        <f t="shared" si="12"/>
        <v>0</v>
      </c>
      <c r="AH48" s="22">
        <f t="shared" si="12"/>
        <v>0</v>
      </c>
      <c r="AI48" s="22">
        <f t="shared" si="12"/>
        <v>0</v>
      </c>
      <c r="AJ48" s="22">
        <f t="shared" si="12"/>
        <v>0</v>
      </c>
      <c r="AK48" s="22">
        <f t="shared" si="12"/>
        <v>0</v>
      </c>
      <c r="AL48" s="22">
        <f t="shared" si="12"/>
        <v>0</v>
      </c>
      <c r="AM48" s="22">
        <f t="shared" si="12"/>
        <v>0</v>
      </c>
      <c r="AN48" s="22">
        <f t="shared" si="12"/>
        <v>0</v>
      </c>
      <c r="AO48" s="22">
        <f t="shared" si="12"/>
        <v>0</v>
      </c>
      <c r="AP48" s="22">
        <f t="shared" si="12"/>
        <v>0</v>
      </c>
    </row>
    <row r="49" spans="1:42" s="24" customFormat="1" collapsed="1">
      <c r="A49" s="24" t="s">
        <v>78</v>
      </c>
      <c r="B49" s="27"/>
      <c r="G49" s="25">
        <f>SUM(G34:G48)</f>
        <v>0</v>
      </c>
      <c r="H49" s="25">
        <f>SUM(H34:H48)</f>
        <v>0</v>
      </c>
      <c r="I49" s="25">
        <f t="shared" ref="I49:AP49" si="13">SUM(I34:I48)</f>
        <v>0</v>
      </c>
      <c r="J49" s="25">
        <f t="shared" si="13"/>
        <v>0</v>
      </c>
      <c r="K49" s="25">
        <f t="shared" si="13"/>
        <v>0</v>
      </c>
      <c r="L49" s="25">
        <f t="shared" si="13"/>
        <v>0</v>
      </c>
      <c r="M49" s="25">
        <f t="shared" si="13"/>
        <v>0</v>
      </c>
      <c r="N49" s="25">
        <f t="shared" si="13"/>
        <v>0</v>
      </c>
      <c r="O49" s="25">
        <f t="shared" si="13"/>
        <v>0</v>
      </c>
      <c r="P49" s="25">
        <f t="shared" si="13"/>
        <v>0</v>
      </c>
      <c r="Q49" s="25">
        <f t="shared" si="13"/>
        <v>0</v>
      </c>
      <c r="R49" s="25">
        <f t="shared" si="13"/>
        <v>0</v>
      </c>
      <c r="S49" s="26">
        <f t="shared" si="13"/>
        <v>0</v>
      </c>
      <c r="T49" s="26">
        <f t="shared" si="13"/>
        <v>0</v>
      </c>
      <c r="U49" s="26">
        <f t="shared" si="13"/>
        <v>0</v>
      </c>
      <c r="V49" s="26">
        <f t="shared" si="13"/>
        <v>0</v>
      </c>
      <c r="W49" s="26">
        <f t="shared" si="13"/>
        <v>0</v>
      </c>
      <c r="X49" s="26">
        <f t="shared" si="13"/>
        <v>0</v>
      </c>
      <c r="Y49" s="26">
        <f t="shared" si="13"/>
        <v>0</v>
      </c>
      <c r="Z49" s="26">
        <f t="shared" si="13"/>
        <v>0</v>
      </c>
      <c r="AA49" s="26">
        <f t="shared" si="13"/>
        <v>0</v>
      </c>
      <c r="AB49" s="26">
        <f t="shared" si="13"/>
        <v>0</v>
      </c>
      <c r="AC49" s="26">
        <f t="shared" si="13"/>
        <v>0</v>
      </c>
      <c r="AD49" s="26">
        <f t="shared" si="13"/>
        <v>0</v>
      </c>
      <c r="AE49" s="25">
        <f t="shared" si="13"/>
        <v>0</v>
      </c>
      <c r="AF49" s="25">
        <f t="shared" si="13"/>
        <v>0</v>
      </c>
      <c r="AG49" s="25">
        <f t="shared" si="13"/>
        <v>0</v>
      </c>
      <c r="AH49" s="25">
        <f t="shared" si="13"/>
        <v>0</v>
      </c>
      <c r="AI49" s="25">
        <f t="shared" si="13"/>
        <v>0</v>
      </c>
      <c r="AJ49" s="25">
        <f t="shared" si="13"/>
        <v>0</v>
      </c>
      <c r="AK49" s="25">
        <f t="shared" si="13"/>
        <v>0</v>
      </c>
      <c r="AL49" s="25">
        <f t="shared" si="13"/>
        <v>0</v>
      </c>
      <c r="AM49" s="25">
        <f t="shared" si="13"/>
        <v>0</v>
      </c>
      <c r="AN49" s="25">
        <f t="shared" si="13"/>
        <v>0</v>
      </c>
      <c r="AO49" s="25">
        <f t="shared" si="13"/>
        <v>0</v>
      </c>
      <c r="AP49" s="25">
        <f t="shared" si="13"/>
        <v>0</v>
      </c>
    </row>
    <row r="50" spans="1:42" hidden="1" outlineLevel="1">
      <c r="A50" s="20">
        <f t="shared" ref="A50:A64" si="14">+A2</f>
        <v>0</v>
      </c>
      <c r="B50" s="28">
        <f>IF(Cuestionario!$C$113="si",0,+Catálogo!D6)</f>
        <v>0</v>
      </c>
      <c r="G50" s="22">
        <f t="shared" ref="G50:AP57" si="15">+G18*$B50</f>
        <v>0</v>
      </c>
      <c r="H50" s="22">
        <f t="shared" si="15"/>
        <v>0</v>
      </c>
      <c r="I50" s="22">
        <f t="shared" si="15"/>
        <v>0</v>
      </c>
      <c r="J50" s="22">
        <f t="shared" si="15"/>
        <v>0</v>
      </c>
      <c r="K50" s="22">
        <f t="shared" si="15"/>
        <v>0</v>
      </c>
      <c r="L50" s="22">
        <f t="shared" si="15"/>
        <v>0</v>
      </c>
      <c r="M50" s="22">
        <f t="shared" si="15"/>
        <v>0</v>
      </c>
      <c r="N50" s="22">
        <f t="shared" si="15"/>
        <v>0</v>
      </c>
      <c r="O50" s="22">
        <f t="shared" si="15"/>
        <v>0</v>
      </c>
      <c r="P50" s="22">
        <f t="shared" si="15"/>
        <v>0</v>
      </c>
      <c r="Q50" s="22">
        <f t="shared" si="15"/>
        <v>0</v>
      </c>
      <c r="R50" s="22">
        <f t="shared" si="15"/>
        <v>0</v>
      </c>
      <c r="S50" s="23">
        <f t="shared" si="15"/>
        <v>0</v>
      </c>
      <c r="T50" s="23">
        <f t="shared" si="15"/>
        <v>0</v>
      </c>
      <c r="U50" s="23">
        <f t="shared" si="15"/>
        <v>0</v>
      </c>
      <c r="V50" s="23">
        <f t="shared" si="15"/>
        <v>0</v>
      </c>
      <c r="W50" s="23">
        <f t="shared" si="15"/>
        <v>0</v>
      </c>
      <c r="X50" s="23">
        <f t="shared" si="15"/>
        <v>0</v>
      </c>
      <c r="Y50" s="23">
        <f t="shared" si="15"/>
        <v>0</v>
      </c>
      <c r="Z50" s="23">
        <f t="shared" si="15"/>
        <v>0</v>
      </c>
      <c r="AA50" s="23">
        <f t="shared" si="15"/>
        <v>0</v>
      </c>
      <c r="AB50" s="23">
        <f t="shared" si="15"/>
        <v>0</v>
      </c>
      <c r="AC50" s="23">
        <f t="shared" si="15"/>
        <v>0</v>
      </c>
      <c r="AD50" s="23">
        <f t="shared" si="15"/>
        <v>0</v>
      </c>
      <c r="AE50" s="22">
        <f t="shared" si="15"/>
        <v>0</v>
      </c>
      <c r="AF50" s="22">
        <f t="shared" si="15"/>
        <v>0</v>
      </c>
      <c r="AG50" s="22">
        <f t="shared" si="15"/>
        <v>0</v>
      </c>
      <c r="AH50" s="22">
        <f t="shared" si="15"/>
        <v>0</v>
      </c>
      <c r="AI50" s="22">
        <f t="shared" si="15"/>
        <v>0</v>
      </c>
      <c r="AJ50" s="22">
        <f t="shared" si="15"/>
        <v>0</v>
      </c>
      <c r="AK50" s="22">
        <f t="shared" si="15"/>
        <v>0</v>
      </c>
      <c r="AL50" s="22">
        <f t="shared" si="15"/>
        <v>0</v>
      </c>
      <c r="AM50" s="22">
        <f t="shared" si="15"/>
        <v>0</v>
      </c>
      <c r="AN50" s="22">
        <f t="shared" si="15"/>
        <v>0</v>
      </c>
      <c r="AO50" s="22">
        <f t="shared" si="15"/>
        <v>0</v>
      </c>
      <c r="AP50" s="22">
        <f t="shared" si="15"/>
        <v>0</v>
      </c>
    </row>
    <row r="51" spans="1:42" hidden="1" outlineLevel="1">
      <c r="A51" s="20">
        <f t="shared" si="14"/>
        <v>0</v>
      </c>
      <c r="B51" s="28">
        <f>IF(Cuestionario!$C$113="si",0,+Catálogo!D7)</f>
        <v>0</v>
      </c>
      <c r="G51" s="22">
        <f t="shared" si="15"/>
        <v>0</v>
      </c>
      <c r="H51" s="22">
        <f t="shared" si="15"/>
        <v>0</v>
      </c>
      <c r="I51" s="22">
        <f t="shared" si="15"/>
        <v>0</v>
      </c>
      <c r="J51" s="22">
        <f t="shared" si="15"/>
        <v>0</v>
      </c>
      <c r="K51" s="22">
        <f t="shared" si="15"/>
        <v>0</v>
      </c>
      <c r="L51" s="22">
        <f t="shared" si="15"/>
        <v>0</v>
      </c>
      <c r="M51" s="22">
        <f t="shared" si="15"/>
        <v>0</v>
      </c>
      <c r="N51" s="22">
        <f t="shared" si="15"/>
        <v>0</v>
      </c>
      <c r="O51" s="22">
        <f t="shared" si="15"/>
        <v>0</v>
      </c>
      <c r="P51" s="22">
        <f t="shared" si="15"/>
        <v>0</v>
      </c>
      <c r="Q51" s="22">
        <f t="shared" si="15"/>
        <v>0</v>
      </c>
      <c r="R51" s="22">
        <f t="shared" si="15"/>
        <v>0</v>
      </c>
      <c r="S51" s="23">
        <f t="shared" si="15"/>
        <v>0</v>
      </c>
      <c r="T51" s="23">
        <f t="shared" si="15"/>
        <v>0</v>
      </c>
      <c r="U51" s="23">
        <f t="shared" si="15"/>
        <v>0</v>
      </c>
      <c r="V51" s="23">
        <f t="shared" si="15"/>
        <v>0</v>
      </c>
      <c r="W51" s="23">
        <f t="shared" si="15"/>
        <v>0</v>
      </c>
      <c r="X51" s="23">
        <f t="shared" si="15"/>
        <v>0</v>
      </c>
      <c r="Y51" s="23">
        <f t="shared" si="15"/>
        <v>0</v>
      </c>
      <c r="Z51" s="23">
        <f t="shared" si="15"/>
        <v>0</v>
      </c>
      <c r="AA51" s="23">
        <f t="shared" si="15"/>
        <v>0</v>
      </c>
      <c r="AB51" s="23">
        <f t="shared" si="15"/>
        <v>0</v>
      </c>
      <c r="AC51" s="23">
        <f t="shared" si="15"/>
        <v>0</v>
      </c>
      <c r="AD51" s="23">
        <f t="shared" si="15"/>
        <v>0</v>
      </c>
      <c r="AE51" s="22">
        <f t="shared" si="15"/>
        <v>0</v>
      </c>
      <c r="AF51" s="22">
        <f t="shared" si="15"/>
        <v>0</v>
      </c>
      <c r="AG51" s="22">
        <f t="shared" si="15"/>
        <v>0</v>
      </c>
      <c r="AH51" s="22">
        <f t="shared" si="15"/>
        <v>0</v>
      </c>
      <c r="AI51" s="22">
        <f t="shared" si="15"/>
        <v>0</v>
      </c>
      <c r="AJ51" s="22">
        <f t="shared" si="15"/>
        <v>0</v>
      </c>
      <c r="AK51" s="22">
        <f t="shared" si="15"/>
        <v>0</v>
      </c>
      <c r="AL51" s="22">
        <f t="shared" si="15"/>
        <v>0</v>
      </c>
      <c r="AM51" s="22">
        <f t="shared" si="15"/>
        <v>0</v>
      </c>
      <c r="AN51" s="22">
        <f t="shared" si="15"/>
        <v>0</v>
      </c>
      <c r="AO51" s="22">
        <f t="shared" si="15"/>
        <v>0</v>
      </c>
      <c r="AP51" s="22">
        <f t="shared" si="15"/>
        <v>0</v>
      </c>
    </row>
    <row r="52" spans="1:42" hidden="1" outlineLevel="1">
      <c r="A52" s="20">
        <f t="shared" si="14"/>
        <v>0</v>
      </c>
      <c r="B52" s="28">
        <f>IF(Cuestionario!$C$113="si",0,+Catálogo!D8)</f>
        <v>0</v>
      </c>
      <c r="G52" s="22">
        <f t="shared" si="15"/>
        <v>0</v>
      </c>
      <c r="H52" s="22">
        <f t="shared" si="15"/>
        <v>0</v>
      </c>
      <c r="I52" s="22">
        <f t="shared" si="15"/>
        <v>0</v>
      </c>
      <c r="J52" s="22">
        <f t="shared" si="15"/>
        <v>0</v>
      </c>
      <c r="K52" s="22">
        <f t="shared" si="15"/>
        <v>0</v>
      </c>
      <c r="L52" s="22">
        <f t="shared" si="15"/>
        <v>0</v>
      </c>
      <c r="M52" s="22">
        <f t="shared" si="15"/>
        <v>0</v>
      </c>
      <c r="N52" s="22">
        <f t="shared" si="15"/>
        <v>0</v>
      </c>
      <c r="O52" s="22">
        <f t="shared" si="15"/>
        <v>0</v>
      </c>
      <c r="P52" s="22">
        <f t="shared" si="15"/>
        <v>0</v>
      </c>
      <c r="Q52" s="22">
        <f t="shared" si="15"/>
        <v>0</v>
      </c>
      <c r="R52" s="22">
        <f t="shared" si="15"/>
        <v>0</v>
      </c>
      <c r="S52" s="23">
        <f t="shared" si="15"/>
        <v>0</v>
      </c>
      <c r="T52" s="23">
        <f t="shared" si="15"/>
        <v>0</v>
      </c>
      <c r="U52" s="23">
        <f t="shared" si="15"/>
        <v>0</v>
      </c>
      <c r="V52" s="23">
        <f t="shared" si="15"/>
        <v>0</v>
      </c>
      <c r="W52" s="23">
        <f t="shared" si="15"/>
        <v>0</v>
      </c>
      <c r="X52" s="23">
        <f t="shared" si="15"/>
        <v>0</v>
      </c>
      <c r="Y52" s="23">
        <f t="shared" si="15"/>
        <v>0</v>
      </c>
      <c r="Z52" s="23">
        <f t="shared" si="15"/>
        <v>0</v>
      </c>
      <c r="AA52" s="23">
        <f t="shared" si="15"/>
        <v>0</v>
      </c>
      <c r="AB52" s="23">
        <f t="shared" si="15"/>
        <v>0</v>
      </c>
      <c r="AC52" s="23">
        <f t="shared" si="15"/>
        <v>0</v>
      </c>
      <c r="AD52" s="23">
        <f t="shared" si="15"/>
        <v>0</v>
      </c>
      <c r="AE52" s="22">
        <f t="shared" si="15"/>
        <v>0</v>
      </c>
      <c r="AF52" s="22">
        <f t="shared" si="15"/>
        <v>0</v>
      </c>
      <c r="AG52" s="22">
        <f t="shared" si="15"/>
        <v>0</v>
      </c>
      <c r="AH52" s="22">
        <f t="shared" si="15"/>
        <v>0</v>
      </c>
      <c r="AI52" s="22">
        <f t="shared" si="15"/>
        <v>0</v>
      </c>
      <c r="AJ52" s="22">
        <f t="shared" si="15"/>
        <v>0</v>
      </c>
      <c r="AK52" s="22">
        <f t="shared" si="15"/>
        <v>0</v>
      </c>
      <c r="AL52" s="22">
        <f t="shared" si="15"/>
        <v>0</v>
      </c>
      <c r="AM52" s="22">
        <f t="shared" si="15"/>
        <v>0</v>
      </c>
      <c r="AN52" s="22">
        <f t="shared" si="15"/>
        <v>0</v>
      </c>
      <c r="AO52" s="22">
        <f t="shared" si="15"/>
        <v>0</v>
      </c>
      <c r="AP52" s="22">
        <f t="shared" si="15"/>
        <v>0</v>
      </c>
    </row>
    <row r="53" spans="1:42" hidden="1" outlineLevel="1">
      <c r="A53" s="20">
        <f t="shared" si="14"/>
        <v>0</v>
      </c>
      <c r="B53" s="28">
        <f>IF(Cuestionario!$C$113="si",0,+Catálogo!D9)</f>
        <v>0</v>
      </c>
      <c r="G53" s="22">
        <f t="shared" si="15"/>
        <v>0</v>
      </c>
      <c r="H53" s="22">
        <f t="shared" si="15"/>
        <v>0</v>
      </c>
      <c r="I53" s="22">
        <f t="shared" si="15"/>
        <v>0</v>
      </c>
      <c r="J53" s="22">
        <f t="shared" si="15"/>
        <v>0</v>
      </c>
      <c r="K53" s="22">
        <f t="shared" si="15"/>
        <v>0</v>
      </c>
      <c r="L53" s="22">
        <f t="shared" si="15"/>
        <v>0</v>
      </c>
      <c r="M53" s="22">
        <f t="shared" si="15"/>
        <v>0</v>
      </c>
      <c r="N53" s="22">
        <f t="shared" si="15"/>
        <v>0</v>
      </c>
      <c r="O53" s="22">
        <f t="shared" si="15"/>
        <v>0</v>
      </c>
      <c r="P53" s="22">
        <f t="shared" si="15"/>
        <v>0</v>
      </c>
      <c r="Q53" s="22">
        <f t="shared" si="15"/>
        <v>0</v>
      </c>
      <c r="R53" s="22">
        <f t="shared" si="15"/>
        <v>0</v>
      </c>
      <c r="S53" s="23">
        <f t="shared" si="15"/>
        <v>0</v>
      </c>
      <c r="T53" s="23">
        <f t="shared" si="15"/>
        <v>0</v>
      </c>
      <c r="U53" s="23">
        <f t="shared" si="15"/>
        <v>0</v>
      </c>
      <c r="V53" s="23">
        <f t="shared" si="15"/>
        <v>0</v>
      </c>
      <c r="W53" s="23">
        <f t="shared" si="15"/>
        <v>0</v>
      </c>
      <c r="X53" s="23">
        <f t="shared" si="15"/>
        <v>0</v>
      </c>
      <c r="Y53" s="23">
        <f t="shared" si="15"/>
        <v>0</v>
      </c>
      <c r="Z53" s="23">
        <f t="shared" si="15"/>
        <v>0</v>
      </c>
      <c r="AA53" s="23">
        <f t="shared" si="15"/>
        <v>0</v>
      </c>
      <c r="AB53" s="23">
        <f t="shared" si="15"/>
        <v>0</v>
      </c>
      <c r="AC53" s="23">
        <f t="shared" si="15"/>
        <v>0</v>
      </c>
      <c r="AD53" s="23">
        <f t="shared" si="15"/>
        <v>0</v>
      </c>
      <c r="AE53" s="22">
        <f t="shared" si="15"/>
        <v>0</v>
      </c>
      <c r="AF53" s="22">
        <f t="shared" si="15"/>
        <v>0</v>
      </c>
      <c r="AG53" s="22">
        <f t="shared" si="15"/>
        <v>0</v>
      </c>
      <c r="AH53" s="22">
        <f t="shared" si="15"/>
        <v>0</v>
      </c>
      <c r="AI53" s="22">
        <f t="shared" si="15"/>
        <v>0</v>
      </c>
      <c r="AJ53" s="22">
        <f t="shared" si="15"/>
        <v>0</v>
      </c>
      <c r="AK53" s="22">
        <f t="shared" si="15"/>
        <v>0</v>
      </c>
      <c r="AL53" s="22">
        <f t="shared" si="15"/>
        <v>0</v>
      </c>
      <c r="AM53" s="22">
        <f t="shared" si="15"/>
        <v>0</v>
      </c>
      <c r="AN53" s="22">
        <f t="shared" si="15"/>
        <v>0</v>
      </c>
      <c r="AO53" s="22">
        <f t="shared" si="15"/>
        <v>0</v>
      </c>
      <c r="AP53" s="22">
        <f t="shared" si="15"/>
        <v>0</v>
      </c>
    </row>
    <row r="54" spans="1:42" hidden="1" outlineLevel="1">
      <c r="A54" s="20">
        <f t="shared" si="14"/>
        <v>0</v>
      </c>
      <c r="B54" s="28">
        <f>IF(Cuestionario!$C$113="si",0,+Catálogo!D10)</f>
        <v>0</v>
      </c>
      <c r="G54" s="22">
        <f t="shared" si="15"/>
        <v>0</v>
      </c>
      <c r="H54" s="22">
        <f t="shared" si="15"/>
        <v>0</v>
      </c>
      <c r="I54" s="22">
        <f t="shared" si="15"/>
        <v>0</v>
      </c>
      <c r="J54" s="22">
        <f t="shared" si="15"/>
        <v>0</v>
      </c>
      <c r="K54" s="22">
        <f t="shared" si="15"/>
        <v>0</v>
      </c>
      <c r="L54" s="22">
        <f t="shared" si="15"/>
        <v>0</v>
      </c>
      <c r="M54" s="22">
        <f t="shared" si="15"/>
        <v>0</v>
      </c>
      <c r="N54" s="22">
        <f t="shared" si="15"/>
        <v>0</v>
      </c>
      <c r="O54" s="22">
        <f t="shared" si="15"/>
        <v>0</v>
      </c>
      <c r="P54" s="22">
        <f t="shared" si="15"/>
        <v>0</v>
      </c>
      <c r="Q54" s="22">
        <f t="shared" si="15"/>
        <v>0</v>
      </c>
      <c r="R54" s="22">
        <f t="shared" si="15"/>
        <v>0</v>
      </c>
      <c r="S54" s="23">
        <f t="shared" si="15"/>
        <v>0</v>
      </c>
      <c r="T54" s="23">
        <f t="shared" si="15"/>
        <v>0</v>
      </c>
      <c r="U54" s="23">
        <f t="shared" si="15"/>
        <v>0</v>
      </c>
      <c r="V54" s="23">
        <f t="shared" si="15"/>
        <v>0</v>
      </c>
      <c r="W54" s="23">
        <f t="shared" si="15"/>
        <v>0</v>
      </c>
      <c r="X54" s="23">
        <f t="shared" si="15"/>
        <v>0</v>
      </c>
      <c r="Y54" s="23">
        <f t="shared" si="15"/>
        <v>0</v>
      </c>
      <c r="Z54" s="23">
        <f t="shared" si="15"/>
        <v>0</v>
      </c>
      <c r="AA54" s="23">
        <f t="shared" si="15"/>
        <v>0</v>
      </c>
      <c r="AB54" s="23">
        <f t="shared" si="15"/>
        <v>0</v>
      </c>
      <c r="AC54" s="23">
        <f t="shared" si="15"/>
        <v>0</v>
      </c>
      <c r="AD54" s="23">
        <f t="shared" si="15"/>
        <v>0</v>
      </c>
      <c r="AE54" s="22">
        <f t="shared" si="15"/>
        <v>0</v>
      </c>
      <c r="AF54" s="22">
        <f t="shared" si="15"/>
        <v>0</v>
      </c>
      <c r="AG54" s="22">
        <f t="shared" si="15"/>
        <v>0</v>
      </c>
      <c r="AH54" s="22">
        <f t="shared" si="15"/>
        <v>0</v>
      </c>
      <c r="AI54" s="22">
        <f t="shared" si="15"/>
        <v>0</v>
      </c>
      <c r="AJ54" s="22">
        <f t="shared" si="15"/>
        <v>0</v>
      </c>
      <c r="AK54" s="22">
        <f t="shared" si="15"/>
        <v>0</v>
      </c>
      <c r="AL54" s="22">
        <f t="shared" si="15"/>
        <v>0</v>
      </c>
      <c r="AM54" s="22">
        <f t="shared" si="15"/>
        <v>0</v>
      </c>
      <c r="AN54" s="22">
        <f t="shared" si="15"/>
        <v>0</v>
      </c>
      <c r="AO54" s="22">
        <f t="shared" si="15"/>
        <v>0</v>
      </c>
      <c r="AP54" s="22">
        <f t="shared" si="15"/>
        <v>0</v>
      </c>
    </row>
    <row r="55" spans="1:42" hidden="1" outlineLevel="1">
      <c r="A55" s="20">
        <f t="shared" si="14"/>
        <v>0</v>
      </c>
      <c r="B55" s="28">
        <f>IF(Cuestionario!$C$113="si",0,+Catálogo!D11)</f>
        <v>0</v>
      </c>
      <c r="G55" s="22">
        <f t="shared" si="15"/>
        <v>0</v>
      </c>
      <c r="H55" s="22">
        <f t="shared" si="15"/>
        <v>0</v>
      </c>
      <c r="I55" s="22">
        <f t="shared" si="15"/>
        <v>0</v>
      </c>
      <c r="J55" s="22">
        <f t="shared" si="15"/>
        <v>0</v>
      </c>
      <c r="K55" s="22">
        <f t="shared" si="15"/>
        <v>0</v>
      </c>
      <c r="L55" s="22">
        <f t="shared" si="15"/>
        <v>0</v>
      </c>
      <c r="M55" s="22">
        <f t="shared" si="15"/>
        <v>0</v>
      </c>
      <c r="N55" s="22">
        <f t="shared" si="15"/>
        <v>0</v>
      </c>
      <c r="O55" s="22">
        <f t="shared" si="15"/>
        <v>0</v>
      </c>
      <c r="P55" s="22">
        <f t="shared" si="15"/>
        <v>0</v>
      </c>
      <c r="Q55" s="22">
        <f t="shared" si="15"/>
        <v>0</v>
      </c>
      <c r="R55" s="22">
        <f t="shared" si="15"/>
        <v>0</v>
      </c>
      <c r="S55" s="23">
        <f t="shared" si="15"/>
        <v>0</v>
      </c>
      <c r="T55" s="23">
        <f t="shared" si="15"/>
        <v>0</v>
      </c>
      <c r="U55" s="23">
        <f t="shared" si="15"/>
        <v>0</v>
      </c>
      <c r="V55" s="23">
        <f t="shared" si="15"/>
        <v>0</v>
      </c>
      <c r="W55" s="23">
        <f t="shared" si="15"/>
        <v>0</v>
      </c>
      <c r="X55" s="23">
        <f t="shared" si="15"/>
        <v>0</v>
      </c>
      <c r="Y55" s="23">
        <f t="shared" si="15"/>
        <v>0</v>
      </c>
      <c r="Z55" s="23">
        <f t="shared" si="15"/>
        <v>0</v>
      </c>
      <c r="AA55" s="23">
        <f t="shared" si="15"/>
        <v>0</v>
      </c>
      <c r="AB55" s="23">
        <f t="shared" si="15"/>
        <v>0</v>
      </c>
      <c r="AC55" s="23">
        <f t="shared" si="15"/>
        <v>0</v>
      </c>
      <c r="AD55" s="23">
        <f t="shared" si="15"/>
        <v>0</v>
      </c>
      <c r="AE55" s="22">
        <f t="shared" si="15"/>
        <v>0</v>
      </c>
      <c r="AF55" s="22">
        <f t="shared" si="15"/>
        <v>0</v>
      </c>
      <c r="AG55" s="22">
        <f t="shared" si="15"/>
        <v>0</v>
      </c>
      <c r="AH55" s="22">
        <f t="shared" si="15"/>
        <v>0</v>
      </c>
      <c r="AI55" s="22">
        <f t="shared" si="15"/>
        <v>0</v>
      </c>
      <c r="AJ55" s="22">
        <f t="shared" si="15"/>
        <v>0</v>
      </c>
      <c r="AK55" s="22">
        <f t="shared" si="15"/>
        <v>0</v>
      </c>
      <c r="AL55" s="22">
        <f t="shared" si="15"/>
        <v>0</v>
      </c>
      <c r="AM55" s="22">
        <f t="shared" si="15"/>
        <v>0</v>
      </c>
      <c r="AN55" s="22">
        <f t="shared" si="15"/>
        <v>0</v>
      </c>
      <c r="AO55" s="22">
        <f t="shared" si="15"/>
        <v>0</v>
      </c>
      <c r="AP55" s="22">
        <f t="shared" si="15"/>
        <v>0</v>
      </c>
    </row>
    <row r="56" spans="1:42" hidden="1" outlineLevel="1">
      <c r="A56" s="20">
        <f t="shared" si="14"/>
        <v>0</v>
      </c>
      <c r="B56" s="28">
        <f>IF(Cuestionario!$C$113="si",0,+Catálogo!D12)</f>
        <v>0</v>
      </c>
      <c r="G56" s="22">
        <f t="shared" si="15"/>
        <v>0</v>
      </c>
      <c r="H56" s="22">
        <f t="shared" si="15"/>
        <v>0</v>
      </c>
      <c r="I56" s="22">
        <f t="shared" si="15"/>
        <v>0</v>
      </c>
      <c r="J56" s="22">
        <f t="shared" si="15"/>
        <v>0</v>
      </c>
      <c r="K56" s="22">
        <f t="shared" si="15"/>
        <v>0</v>
      </c>
      <c r="L56" s="22">
        <f t="shared" si="15"/>
        <v>0</v>
      </c>
      <c r="M56" s="22">
        <f t="shared" si="15"/>
        <v>0</v>
      </c>
      <c r="N56" s="22">
        <f t="shared" si="15"/>
        <v>0</v>
      </c>
      <c r="O56" s="22">
        <f t="shared" si="15"/>
        <v>0</v>
      </c>
      <c r="P56" s="22">
        <f t="shared" si="15"/>
        <v>0</v>
      </c>
      <c r="Q56" s="22">
        <f t="shared" si="15"/>
        <v>0</v>
      </c>
      <c r="R56" s="22">
        <f t="shared" si="15"/>
        <v>0</v>
      </c>
      <c r="S56" s="23">
        <f t="shared" si="15"/>
        <v>0</v>
      </c>
      <c r="T56" s="23">
        <f t="shared" si="15"/>
        <v>0</v>
      </c>
      <c r="U56" s="23">
        <f t="shared" si="15"/>
        <v>0</v>
      </c>
      <c r="V56" s="23">
        <f t="shared" si="15"/>
        <v>0</v>
      </c>
      <c r="W56" s="23">
        <f t="shared" si="15"/>
        <v>0</v>
      </c>
      <c r="X56" s="23">
        <f t="shared" si="15"/>
        <v>0</v>
      </c>
      <c r="Y56" s="23">
        <f t="shared" si="15"/>
        <v>0</v>
      </c>
      <c r="Z56" s="23">
        <f t="shared" si="15"/>
        <v>0</v>
      </c>
      <c r="AA56" s="23">
        <f t="shared" si="15"/>
        <v>0</v>
      </c>
      <c r="AB56" s="23">
        <f t="shared" si="15"/>
        <v>0</v>
      </c>
      <c r="AC56" s="23">
        <f t="shared" si="15"/>
        <v>0</v>
      </c>
      <c r="AD56" s="23">
        <f t="shared" si="15"/>
        <v>0</v>
      </c>
      <c r="AE56" s="22">
        <f t="shared" si="15"/>
        <v>0</v>
      </c>
      <c r="AF56" s="22">
        <f t="shared" si="15"/>
        <v>0</v>
      </c>
      <c r="AG56" s="22">
        <f t="shared" si="15"/>
        <v>0</v>
      </c>
      <c r="AH56" s="22">
        <f t="shared" si="15"/>
        <v>0</v>
      </c>
      <c r="AI56" s="22">
        <f t="shared" si="15"/>
        <v>0</v>
      </c>
      <c r="AJ56" s="22">
        <f t="shared" si="15"/>
        <v>0</v>
      </c>
      <c r="AK56" s="22">
        <f t="shared" si="15"/>
        <v>0</v>
      </c>
      <c r="AL56" s="22">
        <f t="shared" si="15"/>
        <v>0</v>
      </c>
      <c r="AM56" s="22">
        <f t="shared" si="15"/>
        <v>0</v>
      </c>
      <c r="AN56" s="22">
        <f t="shared" si="15"/>
        <v>0</v>
      </c>
      <c r="AO56" s="22">
        <f t="shared" si="15"/>
        <v>0</v>
      </c>
      <c r="AP56" s="22">
        <f t="shared" si="15"/>
        <v>0</v>
      </c>
    </row>
    <row r="57" spans="1:42" hidden="1" outlineLevel="1">
      <c r="A57" s="20">
        <f t="shared" si="14"/>
        <v>0</v>
      </c>
      <c r="B57" s="28">
        <f>IF(Cuestionario!$C$113="si",0,+Catálogo!D13)</f>
        <v>0</v>
      </c>
      <c r="G57" s="22">
        <f t="shared" si="15"/>
        <v>0</v>
      </c>
      <c r="H57" s="22">
        <f t="shared" si="15"/>
        <v>0</v>
      </c>
      <c r="I57" s="22">
        <f t="shared" si="15"/>
        <v>0</v>
      </c>
      <c r="J57" s="22">
        <f t="shared" ref="H57:AP64" si="16">+J25*$B57</f>
        <v>0</v>
      </c>
      <c r="K57" s="22">
        <f t="shared" si="16"/>
        <v>0</v>
      </c>
      <c r="L57" s="22">
        <f t="shared" si="16"/>
        <v>0</v>
      </c>
      <c r="M57" s="22">
        <f t="shared" si="16"/>
        <v>0</v>
      </c>
      <c r="N57" s="22">
        <f t="shared" si="16"/>
        <v>0</v>
      </c>
      <c r="O57" s="22">
        <f t="shared" si="16"/>
        <v>0</v>
      </c>
      <c r="P57" s="22">
        <f t="shared" si="16"/>
        <v>0</v>
      </c>
      <c r="Q57" s="22">
        <f t="shared" si="16"/>
        <v>0</v>
      </c>
      <c r="R57" s="22">
        <f t="shared" si="16"/>
        <v>0</v>
      </c>
      <c r="S57" s="23">
        <f t="shared" si="16"/>
        <v>0</v>
      </c>
      <c r="T57" s="23">
        <f t="shared" si="16"/>
        <v>0</v>
      </c>
      <c r="U57" s="23">
        <f t="shared" si="16"/>
        <v>0</v>
      </c>
      <c r="V57" s="23">
        <f t="shared" si="16"/>
        <v>0</v>
      </c>
      <c r="W57" s="23">
        <f t="shared" si="16"/>
        <v>0</v>
      </c>
      <c r="X57" s="23">
        <f t="shared" si="16"/>
        <v>0</v>
      </c>
      <c r="Y57" s="23">
        <f t="shared" si="16"/>
        <v>0</v>
      </c>
      <c r="Z57" s="23">
        <f t="shared" si="16"/>
        <v>0</v>
      </c>
      <c r="AA57" s="23">
        <f t="shared" si="16"/>
        <v>0</v>
      </c>
      <c r="AB57" s="23">
        <f t="shared" si="16"/>
        <v>0</v>
      </c>
      <c r="AC57" s="23">
        <f t="shared" si="16"/>
        <v>0</v>
      </c>
      <c r="AD57" s="23">
        <f t="shared" si="16"/>
        <v>0</v>
      </c>
      <c r="AE57" s="22">
        <f t="shared" si="16"/>
        <v>0</v>
      </c>
      <c r="AF57" s="22">
        <f t="shared" si="16"/>
        <v>0</v>
      </c>
      <c r="AG57" s="22">
        <f t="shared" si="16"/>
        <v>0</v>
      </c>
      <c r="AH57" s="22">
        <f t="shared" si="16"/>
        <v>0</v>
      </c>
      <c r="AI57" s="22">
        <f t="shared" si="16"/>
        <v>0</v>
      </c>
      <c r="AJ57" s="22">
        <f t="shared" si="16"/>
        <v>0</v>
      </c>
      <c r="AK57" s="22">
        <f t="shared" si="16"/>
        <v>0</v>
      </c>
      <c r="AL57" s="22">
        <f t="shared" si="16"/>
        <v>0</v>
      </c>
      <c r="AM57" s="22">
        <f t="shared" si="16"/>
        <v>0</v>
      </c>
      <c r="AN57" s="22">
        <f t="shared" si="16"/>
        <v>0</v>
      </c>
      <c r="AO57" s="22">
        <f t="shared" si="16"/>
        <v>0</v>
      </c>
      <c r="AP57" s="22">
        <f t="shared" si="16"/>
        <v>0</v>
      </c>
    </row>
    <row r="58" spans="1:42" hidden="1" outlineLevel="1">
      <c r="A58" s="20">
        <f t="shared" si="14"/>
        <v>0</v>
      </c>
      <c r="B58" s="28">
        <f>IF(Cuestionario!$C$113="si",0,+Catálogo!D14)</f>
        <v>0</v>
      </c>
      <c r="G58" s="22">
        <f t="shared" ref="G58:G64" si="17">+G26*$B58</f>
        <v>0</v>
      </c>
      <c r="H58" s="22">
        <f t="shared" si="16"/>
        <v>0</v>
      </c>
      <c r="I58" s="22">
        <f t="shared" si="16"/>
        <v>0</v>
      </c>
      <c r="J58" s="22">
        <f t="shared" si="16"/>
        <v>0</v>
      </c>
      <c r="K58" s="22">
        <f t="shared" si="16"/>
        <v>0</v>
      </c>
      <c r="L58" s="22">
        <f t="shared" si="16"/>
        <v>0</v>
      </c>
      <c r="M58" s="22">
        <f t="shared" si="16"/>
        <v>0</v>
      </c>
      <c r="N58" s="22">
        <f t="shared" si="16"/>
        <v>0</v>
      </c>
      <c r="O58" s="22">
        <f t="shared" si="16"/>
        <v>0</v>
      </c>
      <c r="P58" s="22">
        <f t="shared" si="16"/>
        <v>0</v>
      </c>
      <c r="Q58" s="22">
        <f t="shared" si="16"/>
        <v>0</v>
      </c>
      <c r="R58" s="22">
        <f t="shared" si="16"/>
        <v>0</v>
      </c>
      <c r="S58" s="23">
        <f t="shared" si="16"/>
        <v>0</v>
      </c>
      <c r="T58" s="23">
        <f t="shared" si="16"/>
        <v>0</v>
      </c>
      <c r="U58" s="23">
        <f t="shared" si="16"/>
        <v>0</v>
      </c>
      <c r="V58" s="23">
        <f t="shared" si="16"/>
        <v>0</v>
      </c>
      <c r="W58" s="23">
        <f t="shared" si="16"/>
        <v>0</v>
      </c>
      <c r="X58" s="23">
        <f t="shared" si="16"/>
        <v>0</v>
      </c>
      <c r="Y58" s="23">
        <f t="shared" si="16"/>
        <v>0</v>
      </c>
      <c r="Z58" s="23">
        <f t="shared" si="16"/>
        <v>0</v>
      </c>
      <c r="AA58" s="23">
        <f t="shared" si="16"/>
        <v>0</v>
      </c>
      <c r="AB58" s="23">
        <f t="shared" si="16"/>
        <v>0</v>
      </c>
      <c r="AC58" s="23">
        <f t="shared" si="16"/>
        <v>0</v>
      </c>
      <c r="AD58" s="23">
        <f t="shared" si="16"/>
        <v>0</v>
      </c>
      <c r="AE58" s="22">
        <f t="shared" si="16"/>
        <v>0</v>
      </c>
      <c r="AF58" s="22">
        <f t="shared" si="16"/>
        <v>0</v>
      </c>
      <c r="AG58" s="22">
        <f t="shared" si="16"/>
        <v>0</v>
      </c>
      <c r="AH58" s="22">
        <f t="shared" si="16"/>
        <v>0</v>
      </c>
      <c r="AI58" s="22">
        <f t="shared" si="16"/>
        <v>0</v>
      </c>
      <c r="AJ58" s="22">
        <f t="shared" si="16"/>
        <v>0</v>
      </c>
      <c r="AK58" s="22">
        <f t="shared" si="16"/>
        <v>0</v>
      </c>
      <c r="AL58" s="22">
        <f t="shared" si="16"/>
        <v>0</v>
      </c>
      <c r="AM58" s="22">
        <f t="shared" si="16"/>
        <v>0</v>
      </c>
      <c r="AN58" s="22">
        <f t="shared" si="16"/>
        <v>0</v>
      </c>
      <c r="AO58" s="22">
        <f t="shared" si="16"/>
        <v>0</v>
      </c>
      <c r="AP58" s="22">
        <f t="shared" si="16"/>
        <v>0</v>
      </c>
    </row>
    <row r="59" spans="1:42" hidden="1" outlineLevel="1">
      <c r="A59" s="20">
        <f t="shared" si="14"/>
        <v>0</v>
      </c>
      <c r="B59" s="28">
        <f>IF(Cuestionario!$C$113="si",0,+Catálogo!D15)</f>
        <v>0</v>
      </c>
      <c r="G59" s="22">
        <f t="shared" si="17"/>
        <v>0</v>
      </c>
      <c r="H59" s="22">
        <f t="shared" si="16"/>
        <v>0</v>
      </c>
      <c r="I59" s="22">
        <f t="shared" si="16"/>
        <v>0</v>
      </c>
      <c r="J59" s="22">
        <f t="shared" si="16"/>
        <v>0</v>
      </c>
      <c r="K59" s="22">
        <f t="shared" si="16"/>
        <v>0</v>
      </c>
      <c r="L59" s="22">
        <f t="shared" si="16"/>
        <v>0</v>
      </c>
      <c r="M59" s="22">
        <f t="shared" si="16"/>
        <v>0</v>
      </c>
      <c r="N59" s="22">
        <f t="shared" si="16"/>
        <v>0</v>
      </c>
      <c r="O59" s="22">
        <f t="shared" si="16"/>
        <v>0</v>
      </c>
      <c r="P59" s="22">
        <f t="shared" si="16"/>
        <v>0</v>
      </c>
      <c r="Q59" s="22">
        <f t="shared" si="16"/>
        <v>0</v>
      </c>
      <c r="R59" s="22">
        <f t="shared" si="16"/>
        <v>0</v>
      </c>
      <c r="S59" s="23">
        <f t="shared" si="16"/>
        <v>0</v>
      </c>
      <c r="T59" s="23">
        <f t="shared" si="16"/>
        <v>0</v>
      </c>
      <c r="U59" s="23">
        <f t="shared" si="16"/>
        <v>0</v>
      </c>
      <c r="V59" s="23">
        <f t="shared" si="16"/>
        <v>0</v>
      </c>
      <c r="W59" s="23">
        <f t="shared" si="16"/>
        <v>0</v>
      </c>
      <c r="X59" s="23">
        <f t="shared" si="16"/>
        <v>0</v>
      </c>
      <c r="Y59" s="23">
        <f t="shared" si="16"/>
        <v>0</v>
      </c>
      <c r="Z59" s="23">
        <f t="shared" si="16"/>
        <v>0</v>
      </c>
      <c r="AA59" s="23">
        <f t="shared" si="16"/>
        <v>0</v>
      </c>
      <c r="AB59" s="23">
        <f t="shared" si="16"/>
        <v>0</v>
      </c>
      <c r="AC59" s="23">
        <f t="shared" si="16"/>
        <v>0</v>
      </c>
      <c r="AD59" s="23">
        <f t="shared" si="16"/>
        <v>0</v>
      </c>
      <c r="AE59" s="22">
        <f t="shared" si="16"/>
        <v>0</v>
      </c>
      <c r="AF59" s="22">
        <f t="shared" si="16"/>
        <v>0</v>
      </c>
      <c r="AG59" s="22">
        <f t="shared" si="16"/>
        <v>0</v>
      </c>
      <c r="AH59" s="22">
        <f t="shared" si="16"/>
        <v>0</v>
      </c>
      <c r="AI59" s="22">
        <f t="shared" si="16"/>
        <v>0</v>
      </c>
      <c r="AJ59" s="22">
        <f t="shared" si="16"/>
        <v>0</v>
      </c>
      <c r="AK59" s="22">
        <f t="shared" si="16"/>
        <v>0</v>
      </c>
      <c r="AL59" s="22">
        <f t="shared" si="16"/>
        <v>0</v>
      </c>
      <c r="AM59" s="22">
        <f t="shared" si="16"/>
        <v>0</v>
      </c>
      <c r="AN59" s="22">
        <f t="shared" si="16"/>
        <v>0</v>
      </c>
      <c r="AO59" s="22">
        <f t="shared" si="16"/>
        <v>0</v>
      </c>
      <c r="AP59" s="22">
        <f t="shared" si="16"/>
        <v>0</v>
      </c>
    </row>
    <row r="60" spans="1:42" hidden="1" outlineLevel="1">
      <c r="A60" s="20">
        <f t="shared" si="14"/>
        <v>0</v>
      </c>
      <c r="B60" s="28">
        <f>IF(Cuestionario!$C$113="si",0,+Catálogo!D16)</f>
        <v>0</v>
      </c>
      <c r="G60" s="22">
        <f t="shared" si="17"/>
        <v>0</v>
      </c>
      <c r="H60" s="22">
        <f t="shared" si="16"/>
        <v>0</v>
      </c>
      <c r="I60" s="22">
        <f t="shared" si="16"/>
        <v>0</v>
      </c>
      <c r="J60" s="22">
        <f t="shared" si="16"/>
        <v>0</v>
      </c>
      <c r="K60" s="22">
        <f t="shared" si="16"/>
        <v>0</v>
      </c>
      <c r="L60" s="22">
        <f t="shared" si="16"/>
        <v>0</v>
      </c>
      <c r="M60" s="22">
        <f t="shared" si="16"/>
        <v>0</v>
      </c>
      <c r="N60" s="22">
        <f t="shared" si="16"/>
        <v>0</v>
      </c>
      <c r="O60" s="22">
        <f t="shared" si="16"/>
        <v>0</v>
      </c>
      <c r="P60" s="22">
        <f t="shared" si="16"/>
        <v>0</v>
      </c>
      <c r="Q60" s="22">
        <f t="shared" si="16"/>
        <v>0</v>
      </c>
      <c r="R60" s="22">
        <f t="shared" si="16"/>
        <v>0</v>
      </c>
      <c r="S60" s="23">
        <f t="shared" si="16"/>
        <v>0</v>
      </c>
      <c r="T60" s="23">
        <f t="shared" si="16"/>
        <v>0</v>
      </c>
      <c r="U60" s="23">
        <f t="shared" si="16"/>
        <v>0</v>
      </c>
      <c r="V60" s="23">
        <f t="shared" si="16"/>
        <v>0</v>
      </c>
      <c r="W60" s="23">
        <f t="shared" si="16"/>
        <v>0</v>
      </c>
      <c r="X60" s="23">
        <f t="shared" si="16"/>
        <v>0</v>
      </c>
      <c r="Y60" s="23">
        <f t="shared" si="16"/>
        <v>0</v>
      </c>
      <c r="Z60" s="23">
        <f t="shared" si="16"/>
        <v>0</v>
      </c>
      <c r="AA60" s="23">
        <f t="shared" si="16"/>
        <v>0</v>
      </c>
      <c r="AB60" s="23">
        <f t="shared" si="16"/>
        <v>0</v>
      </c>
      <c r="AC60" s="23">
        <f t="shared" si="16"/>
        <v>0</v>
      </c>
      <c r="AD60" s="23">
        <f t="shared" si="16"/>
        <v>0</v>
      </c>
      <c r="AE60" s="22">
        <f t="shared" si="16"/>
        <v>0</v>
      </c>
      <c r="AF60" s="22">
        <f t="shared" si="16"/>
        <v>0</v>
      </c>
      <c r="AG60" s="22">
        <f t="shared" si="16"/>
        <v>0</v>
      </c>
      <c r="AH60" s="22">
        <f t="shared" si="16"/>
        <v>0</v>
      </c>
      <c r="AI60" s="22">
        <f t="shared" si="16"/>
        <v>0</v>
      </c>
      <c r="AJ60" s="22">
        <f t="shared" si="16"/>
        <v>0</v>
      </c>
      <c r="AK60" s="22">
        <f t="shared" si="16"/>
        <v>0</v>
      </c>
      <c r="AL60" s="22">
        <f t="shared" si="16"/>
        <v>0</v>
      </c>
      <c r="AM60" s="22">
        <f t="shared" si="16"/>
        <v>0</v>
      </c>
      <c r="AN60" s="22">
        <f t="shared" si="16"/>
        <v>0</v>
      </c>
      <c r="AO60" s="22">
        <f t="shared" si="16"/>
        <v>0</v>
      </c>
      <c r="AP60" s="22">
        <f t="shared" si="16"/>
        <v>0</v>
      </c>
    </row>
    <row r="61" spans="1:42" hidden="1" outlineLevel="1">
      <c r="A61" s="20">
        <f t="shared" si="14"/>
        <v>0</v>
      </c>
      <c r="B61" s="28">
        <f>IF(Cuestionario!$C$113="si",0,+Catálogo!D17)</f>
        <v>0</v>
      </c>
      <c r="G61" s="22">
        <f t="shared" si="17"/>
        <v>0</v>
      </c>
      <c r="H61" s="22">
        <f t="shared" si="16"/>
        <v>0</v>
      </c>
      <c r="I61" s="22">
        <f t="shared" si="16"/>
        <v>0</v>
      </c>
      <c r="J61" s="22">
        <f t="shared" si="16"/>
        <v>0</v>
      </c>
      <c r="K61" s="22">
        <f t="shared" si="16"/>
        <v>0</v>
      </c>
      <c r="L61" s="22">
        <f t="shared" si="16"/>
        <v>0</v>
      </c>
      <c r="M61" s="22">
        <f t="shared" si="16"/>
        <v>0</v>
      </c>
      <c r="N61" s="22">
        <f t="shared" si="16"/>
        <v>0</v>
      </c>
      <c r="O61" s="22">
        <f t="shared" si="16"/>
        <v>0</v>
      </c>
      <c r="P61" s="22">
        <f t="shared" si="16"/>
        <v>0</v>
      </c>
      <c r="Q61" s="22">
        <f t="shared" si="16"/>
        <v>0</v>
      </c>
      <c r="R61" s="22">
        <f t="shared" si="16"/>
        <v>0</v>
      </c>
      <c r="S61" s="23">
        <f t="shared" si="16"/>
        <v>0</v>
      </c>
      <c r="T61" s="23">
        <f t="shared" si="16"/>
        <v>0</v>
      </c>
      <c r="U61" s="23">
        <f t="shared" si="16"/>
        <v>0</v>
      </c>
      <c r="V61" s="23">
        <f t="shared" si="16"/>
        <v>0</v>
      </c>
      <c r="W61" s="23">
        <f t="shared" si="16"/>
        <v>0</v>
      </c>
      <c r="X61" s="23">
        <f t="shared" si="16"/>
        <v>0</v>
      </c>
      <c r="Y61" s="23">
        <f t="shared" si="16"/>
        <v>0</v>
      </c>
      <c r="Z61" s="23">
        <f t="shared" si="16"/>
        <v>0</v>
      </c>
      <c r="AA61" s="23">
        <f t="shared" si="16"/>
        <v>0</v>
      </c>
      <c r="AB61" s="23">
        <f t="shared" si="16"/>
        <v>0</v>
      </c>
      <c r="AC61" s="23">
        <f t="shared" si="16"/>
        <v>0</v>
      </c>
      <c r="AD61" s="23">
        <f t="shared" si="16"/>
        <v>0</v>
      </c>
      <c r="AE61" s="22">
        <f t="shared" si="16"/>
        <v>0</v>
      </c>
      <c r="AF61" s="22">
        <f t="shared" si="16"/>
        <v>0</v>
      </c>
      <c r="AG61" s="22">
        <f t="shared" si="16"/>
        <v>0</v>
      </c>
      <c r="AH61" s="22">
        <f t="shared" si="16"/>
        <v>0</v>
      </c>
      <c r="AI61" s="22">
        <f t="shared" si="16"/>
        <v>0</v>
      </c>
      <c r="AJ61" s="22">
        <f t="shared" si="16"/>
        <v>0</v>
      </c>
      <c r="AK61" s="22">
        <f t="shared" si="16"/>
        <v>0</v>
      </c>
      <c r="AL61" s="22">
        <f t="shared" si="16"/>
        <v>0</v>
      </c>
      <c r="AM61" s="22">
        <f t="shared" si="16"/>
        <v>0</v>
      </c>
      <c r="AN61" s="22">
        <f t="shared" si="16"/>
        <v>0</v>
      </c>
      <c r="AO61" s="22">
        <f t="shared" si="16"/>
        <v>0</v>
      </c>
      <c r="AP61" s="22">
        <f t="shared" si="16"/>
        <v>0</v>
      </c>
    </row>
    <row r="62" spans="1:42" hidden="1" outlineLevel="1">
      <c r="A62" s="20">
        <f t="shared" si="14"/>
        <v>0</v>
      </c>
      <c r="B62" s="28">
        <f>IF(Cuestionario!$C$113="si",0,+Catálogo!D18)</f>
        <v>0</v>
      </c>
      <c r="G62" s="22">
        <f t="shared" si="17"/>
        <v>0</v>
      </c>
      <c r="H62" s="22">
        <f t="shared" si="16"/>
        <v>0</v>
      </c>
      <c r="I62" s="22">
        <f t="shared" si="16"/>
        <v>0</v>
      </c>
      <c r="J62" s="22">
        <f t="shared" si="16"/>
        <v>0</v>
      </c>
      <c r="K62" s="22">
        <f t="shared" si="16"/>
        <v>0</v>
      </c>
      <c r="L62" s="22">
        <f t="shared" si="16"/>
        <v>0</v>
      </c>
      <c r="M62" s="22">
        <f t="shared" si="16"/>
        <v>0</v>
      </c>
      <c r="N62" s="22">
        <f t="shared" si="16"/>
        <v>0</v>
      </c>
      <c r="O62" s="22">
        <f t="shared" si="16"/>
        <v>0</v>
      </c>
      <c r="P62" s="22">
        <f t="shared" si="16"/>
        <v>0</v>
      </c>
      <c r="Q62" s="22">
        <f t="shared" si="16"/>
        <v>0</v>
      </c>
      <c r="R62" s="22">
        <f t="shared" si="16"/>
        <v>0</v>
      </c>
      <c r="S62" s="23">
        <f t="shared" si="16"/>
        <v>0</v>
      </c>
      <c r="T62" s="23">
        <f t="shared" si="16"/>
        <v>0</v>
      </c>
      <c r="U62" s="23">
        <f t="shared" si="16"/>
        <v>0</v>
      </c>
      <c r="V62" s="23">
        <f t="shared" si="16"/>
        <v>0</v>
      </c>
      <c r="W62" s="23">
        <f t="shared" si="16"/>
        <v>0</v>
      </c>
      <c r="X62" s="23">
        <f t="shared" si="16"/>
        <v>0</v>
      </c>
      <c r="Y62" s="23">
        <f t="shared" si="16"/>
        <v>0</v>
      </c>
      <c r="Z62" s="23">
        <f t="shared" si="16"/>
        <v>0</v>
      </c>
      <c r="AA62" s="23">
        <f t="shared" si="16"/>
        <v>0</v>
      </c>
      <c r="AB62" s="23">
        <f t="shared" si="16"/>
        <v>0</v>
      </c>
      <c r="AC62" s="23">
        <f t="shared" si="16"/>
        <v>0</v>
      </c>
      <c r="AD62" s="23">
        <f t="shared" si="16"/>
        <v>0</v>
      </c>
      <c r="AE62" s="22">
        <f t="shared" si="16"/>
        <v>0</v>
      </c>
      <c r="AF62" s="22">
        <f t="shared" si="16"/>
        <v>0</v>
      </c>
      <c r="AG62" s="22">
        <f t="shared" si="16"/>
        <v>0</v>
      </c>
      <c r="AH62" s="22">
        <f t="shared" si="16"/>
        <v>0</v>
      </c>
      <c r="AI62" s="22">
        <f t="shared" si="16"/>
        <v>0</v>
      </c>
      <c r="AJ62" s="22">
        <f t="shared" si="16"/>
        <v>0</v>
      </c>
      <c r="AK62" s="22">
        <f t="shared" si="16"/>
        <v>0</v>
      </c>
      <c r="AL62" s="22">
        <f t="shared" si="16"/>
        <v>0</v>
      </c>
      <c r="AM62" s="22">
        <f t="shared" si="16"/>
        <v>0</v>
      </c>
      <c r="AN62" s="22">
        <f t="shared" si="16"/>
        <v>0</v>
      </c>
      <c r="AO62" s="22">
        <f t="shared" si="16"/>
        <v>0</v>
      </c>
      <c r="AP62" s="22">
        <f t="shared" si="16"/>
        <v>0</v>
      </c>
    </row>
    <row r="63" spans="1:42" hidden="1" outlineLevel="1">
      <c r="A63" s="20">
        <f t="shared" si="14"/>
        <v>0</v>
      </c>
      <c r="B63" s="28">
        <f>IF(Cuestionario!$C$113="si",0,+Catálogo!D19)</f>
        <v>0</v>
      </c>
      <c r="G63" s="22">
        <f t="shared" si="17"/>
        <v>0</v>
      </c>
      <c r="H63" s="22">
        <f t="shared" si="16"/>
        <v>0</v>
      </c>
      <c r="I63" s="22">
        <f t="shared" si="16"/>
        <v>0</v>
      </c>
      <c r="J63" s="22">
        <f t="shared" si="16"/>
        <v>0</v>
      </c>
      <c r="K63" s="22">
        <f t="shared" si="16"/>
        <v>0</v>
      </c>
      <c r="L63" s="22">
        <f t="shared" si="16"/>
        <v>0</v>
      </c>
      <c r="M63" s="22">
        <f t="shared" si="16"/>
        <v>0</v>
      </c>
      <c r="N63" s="22">
        <f t="shared" si="16"/>
        <v>0</v>
      </c>
      <c r="O63" s="22">
        <f t="shared" si="16"/>
        <v>0</v>
      </c>
      <c r="P63" s="22">
        <f t="shared" si="16"/>
        <v>0</v>
      </c>
      <c r="Q63" s="22">
        <f t="shared" si="16"/>
        <v>0</v>
      </c>
      <c r="R63" s="22">
        <f t="shared" si="16"/>
        <v>0</v>
      </c>
      <c r="S63" s="23">
        <f t="shared" si="16"/>
        <v>0</v>
      </c>
      <c r="T63" s="23">
        <f t="shared" si="16"/>
        <v>0</v>
      </c>
      <c r="U63" s="23">
        <f t="shared" si="16"/>
        <v>0</v>
      </c>
      <c r="V63" s="23">
        <f t="shared" si="16"/>
        <v>0</v>
      </c>
      <c r="W63" s="23">
        <f t="shared" si="16"/>
        <v>0</v>
      </c>
      <c r="X63" s="23">
        <f t="shared" si="16"/>
        <v>0</v>
      </c>
      <c r="Y63" s="23">
        <f t="shared" si="16"/>
        <v>0</v>
      </c>
      <c r="Z63" s="23">
        <f t="shared" si="16"/>
        <v>0</v>
      </c>
      <c r="AA63" s="23">
        <f t="shared" si="16"/>
        <v>0</v>
      </c>
      <c r="AB63" s="23">
        <f t="shared" si="16"/>
        <v>0</v>
      </c>
      <c r="AC63" s="23">
        <f t="shared" si="16"/>
        <v>0</v>
      </c>
      <c r="AD63" s="23">
        <f t="shared" si="16"/>
        <v>0</v>
      </c>
      <c r="AE63" s="22">
        <f t="shared" si="16"/>
        <v>0</v>
      </c>
      <c r="AF63" s="22">
        <f t="shared" si="16"/>
        <v>0</v>
      </c>
      <c r="AG63" s="22">
        <f t="shared" si="16"/>
        <v>0</v>
      </c>
      <c r="AH63" s="22">
        <f t="shared" si="16"/>
        <v>0</v>
      </c>
      <c r="AI63" s="22">
        <f t="shared" si="16"/>
        <v>0</v>
      </c>
      <c r="AJ63" s="22">
        <f t="shared" si="16"/>
        <v>0</v>
      </c>
      <c r="AK63" s="22">
        <f t="shared" si="16"/>
        <v>0</v>
      </c>
      <c r="AL63" s="22">
        <f t="shared" si="16"/>
        <v>0</v>
      </c>
      <c r="AM63" s="22">
        <f t="shared" si="16"/>
        <v>0</v>
      </c>
      <c r="AN63" s="22">
        <f t="shared" si="16"/>
        <v>0</v>
      </c>
      <c r="AO63" s="22">
        <f t="shared" si="16"/>
        <v>0</v>
      </c>
      <c r="AP63" s="22">
        <f t="shared" si="16"/>
        <v>0</v>
      </c>
    </row>
    <row r="64" spans="1:42" hidden="1" outlineLevel="1">
      <c r="A64" s="20">
        <f t="shared" si="14"/>
        <v>0</v>
      </c>
      <c r="B64" s="28">
        <f>IF(Cuestionario!$C$113="si",0,+Catálogo!D20)</f>
        <v>0</v>
      </c>
      <c r="G64" s="22">
        <f t="shared" si="17"/>
        <v>0</v>
      </c>
      <c r="H64" s="22">
        <f t="shared" si="16"/>
        <v>0</v>
      </c>
      <c r="I64" s="22">
        <f t="shared" si="16"/>
        <v>0</v>
      </c>
      <c r="J64" s="22">
        <f t="shared" si="16"/>
        <v>0</v>
      </c>
      <c r="K64" s="22">
        <f t="shared" si="16"/>
        <v>0</v>
      </c>
      <c r="L64" s="22">
        <f t="shared" si="16"/>
        <v>0</v>
      </c>
      <c r="M64" s="22">
        <f t="shared" si="16"/>
        <v>0</v>
      </c>
      <c r="N64" s="22">
        <f t="shared" si="16"/>
        <v>0</v>
      </c>
      <c r="O64" s="22">
        <f t="shared" si="16"/>
        <v>0</v>
      </c>
      <c r="P64" s="22">
        <f t="shared" si="16"/>
        <v>0</v>
      </c>
      <c r="Q64" s="22">
        <f t="shared" si="16"/>
        <v>0</v>
      </c>
      <c r="R64" s="22">
        <f t="shared" si="16"/>
        <v>0</v>
      </c>
      <c r="S64" s="23">
        <f t="shared" si="16"/>
        <v>0</v>
      </c>
      <c r="T64" s="23">
        <f t="shared" ref="T64:AP64" si="18">+T32*$B64</f>
        <v>0</v>
      </c>
      <c r="U64" s="23">
        <f t="shared" si="18"/>
        <v>0</v>
      </c>
      <c r="V64" s="23">
        <f t="shared" si="18"/>
        <v>0</v>
      </c>
      <c r="W64" s="23">
        <f t="shared" si="18"/>
        <v>0</v>
      </c>
      <c r="X64" s="23">
        <f t="shared" si="18"/>
        <v>0</v>
      </c>
      <c r="Y64" s="23">
        <f t="shared" si="18"/>
        <v>0</v>
      </c>
      <c r="Z64" s="23">
        <f t="shared" si="18"/>
        <v>0</v>
      </c>
      <c r="AA64" s="23">
        <f t="shared" si="18"/>
        <v>0</v>
      </c>
      <c r="AB64" s="23">
        <f t="shared" si="18"/>
        <v>0</v>
      </c>
      <c r="AC64" s="23">
        <f t="shared" si="18"/>
        <v>0</v>
      </c>
      <c r="AD64" s="23">
        <f t="shared" si="18"/>
        <v>0</v>
      </c>
      <c r="AE64" s="22">
        <f t="shared" si="18"/>
        <v>0</v>
      </c>
      <c r="AF64" s="22">
        <f t="shared" si="18"/>
        <v>0</v>
      </c>
      <c r="AG64" s="22">
        <f t="shared" si="18"/>
        <v>0</v>
      </c>
      <c r="AH64" s="22">
        <f t="shared" si="18"/>
        <v>0</v>
      </c>
      <c r="AI64" s="22">
        <f t="shared" si="18"/>
        <v>0</v>
      </c>
      <c r="AJ64" s="22">
        <f t="shared" si="18"/>
        <v>0</v>
      </c>
      <c r="AK64" s="22">
        <f t="shared" si="18"/>
        <v>0</v>
      </c>
      <c r="AL64" s="22">
        <f t="shared" si="18"/>
        <v>0</v>
      </c>
      <c r="AM64" s="22">
        <f t="shared" si="18"/>
        <v>0</v>
      </c>
      <c r="AN64" s="22">
        <f t="shared" si="18"/>
        <v>0</v>
      </c>
      <c r="AO64" s="22">
        <f t="shared" si="18"/>
        <v>0</v>
      </c>
      <c r="AP64" s="22">
        <f t="shared" si="18"/>
        <v>0</v>
      </c>
    </row>
    <row r="65" spans="1:42" s="24" customFormat="1" collapsed="1">
      <c r="A65" s="24" t="s">
        <v>79</v>
      </c>
      <c r="B65" s="27"/>
      <c r="G65" s="25">
        <f t="shared" ref="G65:AP65" si="19">SUM(G50:G59)</f>
        <v>0</v>
      </c>
      <c r="H65" s="25">
        <f>SUM(H50:H59)</f>
        <v>0</v>
      </c>
      <c r="I65" s="25">
        <f t="shared" si="19"/>
        <v>0</v>
      </c>
      <c r="J65" s="25">
        <f t="shared" si="19"/>
        <v>0</v>
      </c>
      <c r="K65" s="25">
        <f t="shared" si="19"/>
        <v>0</v>
      </c>
      <c r="L65" s="25">
        <f t="shared" si="19"/>
        <v>0</v>
      </c>
      <c r="M65" s="25">
        <f t="shared" si="19"/>
        <v>0</v>
      </c>
      <c r="N65" s="25">
        <f t="shared" si="19"/>
        <v>0</v>
      </c>
      <c r="O65" s="25">
        <f t="shared" si="19"/>
        <v>0</v>
      </c>
      <c r="P65" s="25">
        <f t="shared" si="19"/>
        <v>0</v>
      </c>
      <c r="Q65" s="25">
        <f t="shared" si="19"/>
        <v>0</v>
      </c>
      <c r="R65" s="25">
        <f t="shared" si="19"/>
        <v>0</v>
      </c>
      <c r="S65" s="26">
        <f t="shared" si="19"/>
        <v>0</v>
      </c>
      <c r="T65" s="26">
        <f t="shared" si="19"/>
        <v>0</v>
      </c>
      <c r="U65" s="26">
        <f t="shared" si="19"/>
        <v>0</v>
      </c>
      <c r="V65" s="26">
        <f t="shared" si="19"/>
        <v>0</v>
      </c>
      <c r="W65" s="26">
        <f t="shared" si="19"/>
        <v>0</v>
      </c>
      <c r="X65" s="26">
        <f t="shared" si="19"/>
        <v>0</v>
      </c>
      <c r="Y65" s="26">
        <f t="shared" si="19"/>
        <v>0</v>
      </c>
      <c r="Z65" s="26">
        <f t="shared" si="19"/>
        <v>0</v>
      </c>
      <c r="AA65" s="26">
        <f t="shared" si="19"/>
        <v>0</v>
      </c>
      <c r="AB65" s="26">
        <f t="shared" si="19"/>
        <v>0</v>
      </c>
      <c r="AC65" s="26">
        <f t="shared" si="19"/>
        <v>0</v>
      </c>
      <c r="AD65" s="26">
        <f t="shared" si="19"/>
        <v>0</v>
      </c>
      <c r="AE65" s="25">
        <f t="shared" si="19"/>
        <v>0</v>
      </c>
      <c r="AF65" s="25">
        <f t="shared" si="19"/>
        <v>0</v>
      </c>
      <c r="AG65" s="25">
        <f t="shared" si="19"/>
        <v>0</v>
      </c>
      <c r="AH65" s="25">
        <f t="shared" si="19"/>
        <v>0</v>
      </c>
      <c r="AI65" s="25">
        <f t="shared" si="19"/>
        <v>0</v>
      </c>
      <c r="AJ65" s="25">
        <f t="shared" si="19"/>
        <v>0</v>
      </c>
      <c r="AK65" s="25">
        <f t="shared" si="19"/>
        <v>0</v>
      </c>
      <c r="AL65" s="25">
        <f t="shared" si="19"/>
        <v>0</v>
      </c>
      <c r="AM65" s="25">
        <f t="shared" si="19"/>
        <v>0</v>
      </c>
      <c r="AN65" s="25">
        <f t="shared" si="19"/>
        <v>0</v>
      </c>
      <c r="AO65" s="25">
        <f t="shared" si="19"/>
        <v>0</v>
      </c>
      <c r="AP65" s="25">
        <f t="shared" si="19"/>
        <v>0</v>
      </c>
    </row>
    <row r="66" spans="1:42" ht="37.5">
      <c r="A66" s="17" t="s">
        <v>80</v>
      </c>
      <c r="B66" s="17" t="s">
        <v>81</v>
      </c>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t="s">
        <v>44</v>
      </c>
      <c r="AF66" s="29"/>
      <c r="AG66" s="29"/>
      <c r="AH66" s="29"/>
      <c r="AI66" s="29"/>
      <c r="AJ66" s="29"/>
      <c r="AK66" s="29"/>
      <c r="AL66" s="29"/>
      <c r="AM66" s="29"/>
      <c r="AN66" s="29"/>
      <c r="AO66" s="29"/>
      <c r="AP66" s="29"/>
    </row>
    <row r="67" spans="1:42" hidden="1" outlineLevel="1">
      <c r="A67" s="19">
        <f t="shared" ref="A67:A81" si="20">+A2</f>
        <v>0</v>
      </c>
      <c r="C67" s="29">
        <f t="shared" ref="C67:F81" si="21">IF($B83&gt;=0,0,$G67)</f>
        <v>0</v>
      </c>
      <c r="D67" s="29">
        <f t="shared" si="21"/>
        <v>0</v>
      </c>
      <c r="E67" s="29">
        <f t="shared" si="21"/>
        <v>0</v>
      </c>
      <c r="F67" s="29">
        <f t="shared" si="21"/>
        <v>0</v>
      </c>
      <c r="G67" s="22">
        <f>IF(G2=0,0,(+G2*Catálogo!$H6))</f>
        <v>0</v>
      </c>
      <c r="H67" s="22">
        <f>IF(H2=0,0,(+H2*Catálogo!$H6))</f>
        <v>0</v>
      </c>
      <c r="I67" s="22">
        <f>IF(I2=0,0,(+I2*Catálogo!$H6))</f>
        <v>0</v>
      </c>
      <c r="J67" s="22">
        <f>IF(J2=0,0,(+J2*Catálogo!$H6))</f>
        <v>0</v>
      </c>
      <c r="K67" s="22">
        <f>IF(K2=0,0,(+K2*Catálogo!$H6))</f>
        <v>0</v>
      </c>
      <c r="L67" s="22">
        <f>IF(L2=0,0,(+L2*Catálogo!$H6))</f>
        <v>0</v>
      </c>
      <c r="M67" s="22">
        <f>IF(M2=0,0,(+M2*Catálogo!$H6))</f>
        <v>0</v>
      </c>
      <c r="N67" s="22">
        <f>IF(N2=0,0,(+N2*Catálogo!$H6))</f>
        <v>0</v>
      </c>
      <c r="O67" s="22">
        <f>IF(O2=0,0,(+O2*Catálogo!$H6))</f>
        <v>0</v>
      </c>
      <c r="P67" s="22">
        <f>IF(P2=0,0,(+P2*Catálogo!$H6))</f>
        <v>0</v>
      </c>
      <c r="Q67" s="22">
        <f>IF(Q2=0,0,(+Q2*Catálogo!$H6))</f>
        <v>0</v>
      </c>
      <c r="R67" s="22">
        <f>IF(R2=0,0,(+R2*Catálogo!$H6))</f>
        <v>0</v>
      </c>
      <c r="S67" s="23">
        <f>IF(S2=0,0,(+S2*Catálogo!$H25))</f>
        <v>0</v>
      </c>
      <c r="T67" s="23">
        <f>IF(T2=0,0,(+T2*Catálogo!$H25))</f>
        <v>0</v>
      </c>
      <c r="U67" s="23">
        <f>IF(U2=0,0,(+U2*Catálogo!$H25))</f>
        <v>0</v>
      </c>
      <c r="V67" s="23">
        <f>IF(V2=0,0,(+V2*Catálogo!$H25))</f>
        <v>0</v>
      </c>
      <c r="W67" s="23">
        <f>IF(W2=0,0,(+W2*Catálogo!$H25))</f>
        <v>0</v>
      </c>
      <c r="X67" s="23">
        <f>IF(X2=0,0,(+X2*Catálogo!$H25))</f>
        <v>0</v>
      </c>
      <c r="Y67" s="23">
        <f>IF(Y2=0,0,(+Y2*Catálogo!$H25))</f>
        <v>0</v>
      </c>
      <c r="Z67" s="23">
        <f>IF(Z2=0,0,(+Z2*Catálogo!$H25))</f>
        <v>0</v>
      </c>
      <c r="AA67" s="23">
        <f>IF(AA2=0,0,(+AA2*Catálogo!$H25))</f>
        <v>0</v>
      </c>
      <c r="AB67" s="23">
        <f>IF(AB2=0,0,(+AB2*Catálogo!$H25))</f>
        <v>0</v>
      </c>
      <c r="AC67" s="23">
        <f>IF(AC2=0,0,(+AC2*Catálogo!$H25))</f>
        <v>0</v>
      </c>
      <c r="AD67" s="23">
        <f>IF(AD2=0,0,(+AD2*Catálogo!$H25))</f>
        <v>0</v>
      </c>
      <c r="AE67" s="22">
        <f>IF(AE2=0,0,(+AE2*Catálogo!$H43))</f>
        <v>0</v>
      </c>
      <c r="AF67" s="22">
        <f>IF(AF2=0,0,(+AF2*Catálogo!$H43))</f>
        <v>0</v>
      </c>
      <c r="AG67" s="22">
        <f>IF(AG2=0,0,(+AG2*Catálogo!$H43))</f>
        <v>0</v>
      </c>
      <c r="AH67" s="22">
        <f>IF(AH2=0,0,(+AH2*Catálogo!$H43))</f>
        <v>0</v>
      </c>
      <c r="AI67" s="22">
        <f>IF(AI2=0,0,(+AI2*Catálogo!$H43))</f>
        <v>0</v>
      </c>
      <c r="AJ67" s="22">
        <f>IF(AJ2=0,0,(+AJ2*Catálogo!$H43))</f>
        <v>0</v>
      </c>
      <c r="AK67" s="22">
        <f>IF(AK2=0,0,(+AK2*Catálogo!$H43))</f>
        <v>0</v>
      </c>
      <c r="AL67" s="22">
        <f>IF(AL2=0,0,(+AL2*Catálogo!$H43))</f>
        <v>0</v>
      </c>
      <c r="AM67" s="22">
        <f>IF(AM2=0,0,(+AM2*Catálogo!$H43))</f>
        <v>0</v>
      </c>
      <c r="AN67" s="22">
        <f>IF(AN2=0,0,(+AN2*Catálogo!$H43))</f>
        <v>0</v>
      </c>
      <c r="AO67" s="22">
        <f>IF(AO2=0,0,(+AO2*Catálogo!$H43))</f>
        <v>0</v>
      </c>
      <c r="AP67" s="22">
        <f>IF(AP2=0,0,(+AP2*Catálogo!$H43))</f>
        <v>0</v>
      </c>
    </row>
    <row r="68" spans="1:42" hidden="1" outlineLevel="1">
      <c r="A68" s="19">
        <f t="shared" si="20"/>
        <v>0</v>
      </c>
      <c r="C68" s="29">
        <f t="shared" si="21"/>
        <v>0</v>
      </c>
      <c r="D68" s="29">
        <f t="shared" si="21"/>
        <v>0</v>
      </c>
      <c r="E68" s="29">
        <f t="shared" si="21"/>
        <v>0</v>
      </c>
      <c r="F68" s="29">
        <f t="shared" si="21"/>
        <v>0</v>
      </c>
      <c r="G68" s="22">
        <f>IF(G3=0,0,(+G3*Catálogo!$H7))</f>
        <v>0</v>
      </c>
      <c r="H68" s="22">
        <f>IF(H3=0,0,(+H3*Catálogo!$H7))</f>
        <v>0</v>
      </c>
      <c r="I68" s="22">
        <f>IF(I3=0,0,(+I3*Catálogo!$H7))</f>
        <v>0</v>
      </c>
      <c r="J68" s="22">
        <f>IF(J3=0,0,(+J3*Catálogo!$H7))</f>
        <v>0</v>
      </c>
      <c r="K68" s="22">
        <f>IF(K3=0,0,(+K3*Catálogo!$H7))</f>
        <v>0</v>
      </c>
      <c r="L68" s="22">
        <f>IF(L3=0,0,(+L3*Catálogo!$H7))</f>
        <v>0</v>
      </c>
      <c r="M68" s="22">
        <f>IF(M3=0,0,(+M3*Catálogo!$H7))</f>
        <v>0</v>
      </c>
      <c r="N68" s="22">
        <f>IF(N3=0,0,(+N3*Catálogo!$H7))</f>
        <v>0</v>
      </c>
      <c r="O68" s="22">
        <f>IF(O3=0,0,(+O3*Catálogo!$H7))</f>
        <v>0</v>
      </c>
      <c r="P68" s="22">
        <f>IF(P3=0,0,(+P3*Catálogo!$H7))</f>
        <v>0</v>
      </c>
      <c r="Q68" s="22">
        <f>IF(Q3=0,0,(+Q3*Catálogo!$H7))</f>
        <v>0</v>
      </c>
      <c r="R68" s="22">
        <f>IF(R3=0,0,(+R3*Catálogo!$H7))</f>
        <v>0</v>
      </c>
      <c r="S68" s="23">
        <f>IF(S3=0,0,(+S3*Catálogo!$H26))</f>
        <v>0</v>
      </c>
      <c r="T68" s="23">
        <f>IF(T3=0,0,(+T3*Catálogo!$H26))</f>
        <v>0</v>
      </c>
      <c r="U68" s="23">
        <f>IF(U3=0,0,(+U3*Catálogo!$H26))</f>
        <v>0</v>
      </c>
      <c r="V68" s="23">
        <f>IF(V3=0,0,(+V3*Catálogo!$H26))</f>
        <v>0</v>
      </c>
      <c r="W68" s="23">
        <f>IF(W3=0,0,(+W3*Catálogo!$H26))</f>
        <v>0</v>
      </c>
      <c r="X68" s="23">
        <f>IF(X3=0,0,(+X3*Catálogo!$H26))</f>
        <v>0</v>
      </c>
      <c r="Y68" s="23">
        <f>IF(Y3=0,0,(+Y3*Catálogo!$H26))</f>
        <v>0</v>
      </c>
      <c r="Z68" s="23">
        <f>IF(Z3=0,0,(+Z3*Catálogo!$H26))</f>
        <v>0</v>
      </c>
      <c r="AA68" s="23">
        <f>IF(AA3=0,0,(+AA3*Catálogo!$H26))</f>
        <v>0</v>
      </c>
      <c r="AB68" s="23">
        <f>IF(AB3=0,0,(+AB3*Catálogo!$H26))</f>
        <v>0</v>
      </c>
      <c r="AC68" s="23">
        <f>IF(AC3=0,0,(+AC3*Catálogo!$H26))</f>
        <v>0</v>
      </c>
      <c r="AD68" s="23">
        <f>IF(AD3=0,0,(+AD3*Catálogo!$H26))</f>
        <v>0</v>
      </c>
      <c r="AE68" s="22">
        <f>IF(AE3=0,0,(+AE3*Catálogo!$H44))</f>
        <v>0</v>
      </c>
      <c r="AF68" s="22">
        <f>IF(AF3=0,0,(+AF3*Catálogo!$H44))</f>
        <v>0</v>
      </c>
      <c r="AG68" s="22">
        <f>IF(AG3=0,0,(+AG3*Catálogo!$H44))</f>
        <v>0</v>
      </c>
      <c r="AH68" s="22">
        <f>IF(AH3=0,0,(+AH3*Catálogo!$H44))</f>
        <v>0</v>
      </c>
      <c r="AI68" s="22">
        <f>IF(AI3=0,0,(+AI3*Catálogo!$H44))</f>
        <v>0</v>
      </c>
      <c r="AJ68" s="22">
        <f>IF(AJ3=0,0,(+AJ3*Catálogo!$H44))</f>
        <v>0</v>
      </c>
      <c r="AK68" s="22">
        <f>IF(AK3=0,0,(+AK3*Catálogo!$H44))</f>
        <v>0</v>
      </c>
      <c r="AL68" s="22">
        <f>IF(AL3=0,0,(+AL3*Catálogo!$H44))</f>
        <v>0</v>
      </c>
      <c r="AM68" s="22">
        <f>IF(AM3=0,0,(+AM3*Catálogo!$H44))</f>
        <v>0</v>
      </c>
      <c r="AN68" s="22">
        <f>IF(AN3=0,0,(+AN3*Catálogo!$H44))</f>
        <v>0</v>
      </c>
      <c r="AO68" s="22">
        <f>IF(AO3=0,0,(+AO3*Catálogo!$H44))</f>
        <v>0</v>
      </c>
      <c r="AP68" s="22">
        <f>IF(AP3=0,0,(+AP3*Catálogo!$H44))</f>
        <v>0</v>
      </c>
    </row>
    <row r="69" spans="1:42" hidden="1" outlineLevel="1">
      <c r="A69" s="19">
        <f t="shared" si="20"/>
        <v>0</v>
      </c>
      <c r="C69" s="29">
        <f t="shared" si="21"/>
        <v>0</v>
      </c>
      <c r="D69" s="29">
        <f t="shared" si="21"/>
        <v>0</v>
      </c>
      <c r="E69" s="29">
        <f t="shared" si="21"/>
        <v>0</v>
      </c>
      <c r="F69" s="29">
        <f t="shared" si="21"/>
        <v>0</v>
      </c>
      <c r="G69" s="22">
        <f>IF(G4=0,0,(+G4*Catálogo!$H8))</f>
        <v>0</v>
      </c>
      <c r="H69" s="22">
        <f>IF(H4=0,0,(+H4*Catálogo!$H8))</f>
        <v>0</v>
      </c>
      <c r="I69" s="22">
        <f>IF(I4=0,0,(+I4*Catálogo!$H8))</f>
        <v>0</v>
      </c>
      <c r="J69" s="22">
        <f>IF(J4=0,0,(+J4*Catálogo!$H8))</f>
        <v>0</v>
      </c>
      <c r="K69" s="22">
        <f>IF(K4=0,0,(+K4*Catálogo!$H8))</f>
        <v>0</v>
      </c>
      <c r="L69" s="22">
        <f>IF(L4=0,0,(+L4*Catálogo!$H8))</f>
        <v>0</v>
      </c>
      <c r="M69" s="22">
        <f>IF(M4=0,0,(+M4*Catálogo!$H8))</f>
        <v>0</v>
      </c>
      <c r="N69" s="22">
        <f>IF(N4=0,0,(+N4*Catálogo!$H8))</f>
        <v>0</v>
      </c>
      <c r="O69" s="22">
        <f>IF(O4=0,0,(+O4*Catálogo!$H8))</f>
        <v>0</v>
      </c>
      <c r="P69" s="22">
        <f>IF(P4=0,0,(+P4*Catálogo!$H8))</f>
        <v>0</v>
      </c>
      <c r="Q69" s="22">
        <f>IF(Q4=0,0,(+Q4*Catálogo!$H8))</f>
        <v>0</v>
      </c>
      <c r="R69" s="22">
        <f>IF(R4=0,0,(+R4*Catálogo!$H8))</f>
        <v>0</v>
      </c>
      <c r="S69" s="23">
        <f>IF(S4=0,0,(+S4*Catálogo!$H27))</f>
        <v>0</v>
      </c>
      <c r="T69" s="23">
        <f>IF(T4=0,0,(+T4*Catálogo!$H27))</f>
        <v>0</v>
      </c>
      <c r="U69" s="23">
        <f>IF(U4=0,0,(+U4*Catálogo!$H27))</f>
        <v>0</v>
      </c>
      <c r="V69" s="23">
        <f>IF(V4=0,0,(+V4*Catálogo!$H27))</f>
        <v>0</v>
      </c>
      <c r="W69" s="23">
        <f>IF(W4=0,0,(+W4*Catálogo!$H27))</f>
        <v>0</v>
      </c>
      <c r="X69" s="23">
        <f>IF(X4=0,0,(+X4*Catálogo!$H27))</f>
        <v>0</v>
      </c>
      <c r="Y69" s="23">
        <f>IF(Y4=0,0,(+Y4*Catálogo!$H27))</f>
        <v>0</v>
      </c>
      <c r="Z69" s="23">
        <f>IF(Z4=0,0,(+Z4*Catálogo!$H27))</f>
        <v>0</v>
      </c>
      <c r="AA69" s="23">
        <f>IF(AA4=0,0,(+AA4*Catálogo!$H27))</f>
        <v>0</v>
      </c>
      <c r="AB69" s="23">
        <f>IF(AB4=0,0,(+AB4*Catálogo!$H27))</f>
        <v>0</v>
      </c>
      <c r="AC69" s="23">
        <f>IF(AC4=0,0,(+AC4*Catálogo!$H27))</f>
        <v>0</v>
      </c>
      <c r="AD69" s="23">
        <f>IF(AD4=0,0,(+AD4*Catálogo!$H27))</f>
        <v>0</v>
      </c>
      <c r="AE69" s="22">
        <f>IF(AE4=0,0,(+AE4*Catálogo!$H45))</f>
        <v>0</v>
      </c>
      <c r="AF69" s="22">
        <f>IF(AF4=0,0,(+AF4*Catálogo!$H45))</f>
        <v>0</v>
      </c>
      <c r="AG69" s="22">
        <f>IF(AG4=0,0,(+AG4*Catálogo!$H45))</f>
        <v>0</v>
      </c>
      <c r="AH69" s="22">
        <f>IF(AH4=0,0,(+AH4*Catálogo!$H45))</f>
        <v>0</v>
      </c>
      <c r="AI69" s="22">
        <f>IF(AI4=0,0,(+AI4*Catálogo!$H45))</f>
        <v>0</v>
      </c>
      <c r="AJ69" s="22">
        <f>IF(AJ4=0,0,(+AJ4*Catálogo!$H45))</f>
        <v>0</v>
      </c>
      <c r="AK69" s="22">
        <f>IF(AK4=0,0,(+AK4*Catálogo!$H45))</f>
        <v>0</v>
      </c>
      <c r="AL69" s="22">
        <f>IF(AL4=0,0,(+AL4*Catálogo!$H45))</f>
        <v>0</v>
      </c>
      <c r="AM69" s="22">
        <f>IF(AM4=0,0,(+AM4*Catálogo!$H45))</f>
        <v>0</v>
      </c>
      <c r="AN69" s="22">
        <f>IF(AN4=0,0,(+AN4*Catálogo!$H45))</f>
        <v>0</v>
      </c>
      <c r="AO69" s="22">
        <f>IF(AO4=0,0,(+AO4*Catálogo!$H45))</f>
        <v>0</v>
      </c>
      <c r="AP69" s="22">
        <f>IF(AP4=0,0,(+AP4*Catálogo!$H45))</f>
        <v>0</v>
      </c>
    </row>
    <row r="70" spans="1:42" hidden="1" outlineLevel="1">
      <c r="A70" s="19">
        <f t="shared" si="20"/>
        <v>0</v>
      </c>
      <c r="C70" s="29">
        <f t="shared" si="21"/>
        <v>0</v>
      </c>
      <c r="D70" s="29">
        <f t="shared" si="21"/>
        <v>0</v>
      </c>
      <c r="E70" s="29">
        <f t="shared" si="21"/>
        <v>0</v>
      </c>
      <c r="F70" s="29">
        <f t="shared" si="21"/>
        <v>0</v>
      </c>
      <c r="G70" s="22">
        <f>IF(G5=0,0,(+G5*Catálogo!$H9))</f>
        <v>0</v>
      </c>
      <c r="H70" s="22">
        <f>IF(H5=0,0,(+H5*Catálogo!$H9))</f>
        <v>0</v>
      </c>
      <c r="I70" s="22">
        <f>IF(I5=0,0,(+I5*Catálogo!$H9))</f>
        <v>0</v>
      </c>
      <c r="J70" s="22">
        <f>IF(J5=0,0,(+J5*Catálogo!$H9))</f>
        <v>0</v>
      </c>
      <c r="K70" s="22">
        <f>IF(K5=0,0,(+K5*Catálogo!$H9))</f>
        <v>0</v>
      </c>
      <c r="L70" s="22">
        <f>IF(L5=0,0,(+L5*Catálogo!$H9))</f>
        <v>0</v>
      </c>
      <c r="M70" s="22">
        <f>IF(M5=0,0,(+M5*Catálogo!$H9))</f>
        <v>0</v>
      </c>
      <c r="N70" s="22">
        <f>IF(N5=0,0,(+N5*Catálogo!$H9))</f>
        <v>0</v>
      </c>
      <c r="O70" s="22">
        <f>IF(O5=0,0,(+O5*Catálogo!$H9))</f>
        <v>0</v>
      </c>
      <c r="P70" s="22">
        <f>IF(P5=0,0,(+P5*Catálogo!$H9))</f>
        <v>0</v>
      </c>
      <c r="Q70" s="22">
        <f>IF(Q5=0,0,(+Q5*Catálogo!$H9))</f>
        <v>0</v>
      </c>
      <c r="R70" s="22">
        <f>IF(R5=0,0,(+R5*Catálogo!$H9))</f>
        <v>0</v>
      </c>
      <c r="S70" s="23">
        <f>IF(S5=0,0,(+S5*Catálogo!$H28))</f>
        <v>0</v>
      </c>
      <c r="T70" s="23">
        <f>IF(T5=0,0,(+T5*Catálogo!$H28))</f>
        <v>0</v>
      </c>
      <c r="U70" s="23">
        <f>IF(U5=0,0,(+U5*Catálogo!$H28))</f>
        <v>0</v>
      </c>
      <c r="V70" s="23">
        <f>IF(V5=0,0,(+V5*Catálogo!$H28))</f>
        <v>0</v>
      </c>
      <c r="W70" s="23">
        <f>IF(W5=0,0,(+W5*Catálogo!$H28))</f>
        <v>0</v>
      </c>
      <c r="X70" s="23">
        <f>IF(X5=0,0,(+X5*Catálogo!$H28))</f>
        <v>0</v>
      </c>
      <c r="Y70" s="23">
        <f>IF(Y5=0,0,(+Y5*Catálogo!$H28))</f>
        <v>0</v>
      </c>
      <c r="Z70" s="23">
        <f>IF(Z5=0,0,(+Z5*Catálogo!$H28))</f>
        <v>0</v>
      </c>
      <c r="AA70" s="23">
        <f>IF(AA5=0,0,(+AA5*Catálogo!$H28))</f>
        <v>0</v>
      </c>
      <c r="AB70" s="23">
        <f>IF(AB5=0,0,(+AB5*Catálogo!$H28))</f>
        <v>0</v>
      </c>
      <c r="AC70" s="23">
        <f>IF(AC5=0,0,(+AC5*Catálogo!$H28))</f>
        <v>0</v>
      </c>
      <c r="AD70" s="23">
        <f>IF(AD5=0,0,(+AD5*Catálogo!$H28))</f>
        <v>0</v>
      </c>
      <c r="AE70" s="22">
        <f>IF(AE5=0,0,(+AE5*Catálogo!$H46))</f>
        <v>0</v>
      </c>
      <c r="AF70" s="22">
        <f>IF(AF5=0,0,(+AF5*Catálogo!$H46))</f>
        <v>0</v>
      </c>
      <c r="AG70" s="22">
        <f>IF(AG5=0,0,(+AG5*Catálogo!$H46))</f>
        <v>0</v>
      </c>
      <c r="AH70" s="22">
        <f>IF(AH5=0,0,(+AH5*Catálogo!$H46))</f>
        <v>0</v>
      </c>
      <c r="AI70" s="22">
        <f>IF(AI5=0,0,(+AI5*Catálogo!$H46))</f>
        <v>0</v>
      </c>
      <c r="AJ70" s="22">
        <f>IF(AJ5=0,0,(+AJ5*Catálogo!$H46))</f>
        <v>0</v>
      </c>
      <c r="AK70" s="22">
        <f>IF(AK5=0,0,(+AK5*Catálogo!$H46))</f>
        <v>0</v>
      </c>
      <c r="AL70" s="22">
        <f>IF(AL5=0,0,(+AL5*Catálogo!$H46))</f>
        <v>0</v>
      </c>
      <c r="AM70" s="22">
        <f>IF(AM5=0,0,(+AM5*Catálogo!$H46))</f>
        <v>0</v>
      </c>
      <c r="AN70" s="22">
        <f>IF(AN5=0,0,(+AN5*Catálogo!$H46))</f>
        <v>0</v>
      </c>
      <c r="AO70" s="22">
        <f>IF(AO5=0,0,(+AO5*Catálogo!$H46))</f>
        <v>0</v>
      </c>
      <c r="AP70" s="22">
        <f>IF(AP5=0,0,(+AP5*Catálogo!$H46))</f>
        <v>0</v>
      </c>
    </row>
    <row r="71" spans="1:42" hidden="1" outlineLevel="1">
      <c r="A71" s="19">
        <f t="shared" si="20"/>
        <v>0</v>
      </c>
      <c r="C71" s="29">
        <f t="shared" si="21"/>
        <v>0</v>
      </c>
      <c r="D71" s="29">
        <f t="shared" si="21"/>
        <v>0</v>
      </c>
      <c r="E71" s="29">
        <f t="shared" si="21"/>
        <v>0</v>
      </c>
      <c r="F71" s="29">
        <f t="shared" si="21"/>
        <v>0</v>
      </c>
      <c r="G71" s="22">
        <f>IF(G6=0,0,(+G6*Catálogo!$H10))</f>
        <v>0</v>
      </c>
      <c r="H71" s="22">
        <f>IF(H6=0,0,(+H6*Catálogo!$H10))</f>
        <v>0</v>
      </c>
      <c r="I71" s="22">
        <f>IF(I6=0,0,(+I6*Catálogo!$H10))</f>
        <v>0</v>
      </c>
      <c r="J71" s="22">
        <f>IF(J6=0,0,(+J6*Catálogo!$H10))</f>
        <v>0</v>
      </c>
      <c r="K71" s="22">
        <f>IF(K6=0,0,(+K6*Catálogo!$H10))</f>
        <v>0</v>
      </c>
      <c r="L71" s="22">
        <f>IF(L6=0,0,(+L6*Catálogo!$H10))</f>
        <v>0</v>
      </c>
      <c r="M71" s="22">
        <f>IF(M6=0,0,(+M6*Catálogo!$H10))</f>
        <v>0</v>
      </c>
      <c r="N71" s="22">
        <f>IF(N6=0,0,(+N6*Catálogo!$H10))</f>
        <v>0</v>
      </c>
      <c r="O71" s="22">
        <f>IF(O6=0,0,(+O6*Catálogo!$H10))</f>
        <v>0</v>
      </c>
      <c r="P71" s="22">
        <f>IF(P6=0,0,(+P6*Catálogo!$H10))</f>
        <v>0</v>
      </c>
      <c r="Q71" s="22">
        <f>IF(Q6=0,0,(+Q6*Catálogo!$H10))</f>
        <v>0</v>
      </c>
      <c r="R71" s="22">
        <f>IF(R6=0,0,(+R6*Catálogo!$H10))</f>
        <v>0</v>
      </c>
      <c r="S71" s="23">
        <f>IF(S6=0,0,(+S6*Catálogo!$H29))</f>
        <v>0</v>
      </c>
      <c r="T71" s="23">
        <f>IF(T6=0,0,(+T6*Catálogo!$H29))</f>
        <v>0</v>
      </c>
      <c r="U71" s="23">
        <f>IF(U6=0,0,(+U6*Catálogo!$H29))</f>
        <v>0</v>
      </c>
      <c r="V71" s="23">
        <f>IF(V6=0,0,(+V6*Catálogo!$H29))</f>
        <v>0</v>
      </c>
      <c r="W71" s="23">
        <f>IF(W6=0,0,(+W6*Catálogo!$H29))</f>
        <v>0</v>
      </c>
      <c r="X71" s="23">
        <f>IF(X6=0,0,(+X6*Catálogo!$H29))</f>
        <v>0</v>
      </c>
      <c r="Y71" s="23">
        <f>IF(Y6=0,0,(+Y6*Catálogo!$H29))</f>
        <v>0</v>
      </c>
      <c r="Z71" s="23">
        <f>IF(Z6=0,0,(+Z6*Catálogo!$H29))</f>
        <v>0</v>
      </c>
      <c r="AA71" s="23">
        <f>IF(AA6=0,0,(+AA6*Catálogo!$H29))</f>
        <v>0</v>
      </c>
      <c r="AB71" s="23">
        <f>IF(AB6=0,0,(+AB6*Catálogo!$H29))</f>
        <v>0</v>
      </c>
      <c r="AC71" s="23">
        <f>IF(AC6=0,0,(+AC6*Catálogo!$H29))</f>
        <v>0</v>
      </c>
      <c r="AD71" s="23">
        <f>IF(AD6=0,0,(+AD6*Catálogo!$H29))</f>
        <v>0</v>
      </c>
      <c r="AE71" s="22">
        <f>IF(AE6=0,0,(+AE6*Catálogo!$H47))</f>
        <v>0</v>
      </c>
      <c r="AF71" s="22">
        <f>IF(AF6=0,0,(+AF6*Catálogo!$H47))</f>
        <v>0</v>
      </c>
      <c r="AG71" s="22">
        <f>IF(AG6=0,0,(+AG6*Catálogo!$H47))</f>
        <v>0</v>
      </c>
      <c r="AH71" s="22">
        <f>IF(AH6=0,0,(+AH6*Catálogo!$H47))</f>
        <v>0</v>
      </c>
      <c r="AI71" s="22">
        <f>IF(AI6=0,0,(+AI6*Catálogo!$H47))</f>
        <v>0</v>
      </c>
      <c r="AJ71" s="22">
        <f>IF(AJ6=0,0,(+AJ6*Catálogo!$H47))</f>
        <v>0</v>
      </c>
      <c r="AK71" s="22">
        <f>IF(AK6=0,0,(+AK6*Catálogo!$H47))</f>
        <v>0</v>
      </c>
      <c r="AL71" s="22">
        <f>IF(AL6=0,0,(+AL6*Catálogo!$H47))</f>
        <v>0</v>
      </c>
      <c r="AM71" s="22">
        <f>IF(AM6=0,0,(+AM6*Catálogo!$H47))</f>
        <v>0</v>
      </c>
      <c r="AN71" s="22">
        <f>IF(AN6=0,0,(+AN6*Catálogo!$H47))</f>
        <v>0</v>
      </c>
      <c r="AO71" s="22">
        <f>IF(AO6=0,0,(+AO6*Catálogo!$H47))</f>
        <v>0</v>
      </c>
      <c r="AP71" s="22">
        <f>IF(AP6=0,0,(+AP6*Catálogo!$H47))</f>
        <v>0</v>
      </c>
    </row>
    <row r="72" spans="1:42" hidden="1" outlineLevel="1">
      <c r="A72" s="19">
        <f t="shared" si="20"/>
        <v>0</v>
      </c>
      <c r="C72" s="29">
        <f t="shared" si="21"/>
        <v>0</v>
      </c>
      <c r="D72" s="29">
        <f t="shared" si="21"/>
        <v>0</v>
      </c>
      <c r="E72" s="29">
        <f t="shared" si="21"/>
        <v>0</v>
      </c>
      <c r="F72" s="29">
        <f t="shared" si="21"/>
        <v>0</v>
      </c>
      <c r="G72" s="22">
        <f>IF(G7=0,0,(+G7*Catálogo!$H11))</f>
        <v>0</v>
      </c>
      <c r="H72" s="22">
        <f>IF(H7=0,0,(+H7*Catálogo!$H11))</f>
        <v>0</v>
      </c>
      <c r="I72" s="22">
        <f>IF(I7=0,0,(+I7*Catálogo!$H11))</f>
        <v>0</v>
      </c>
      <c r="J72" s="22">
        <f>IF(J7=0,0,(+J7*Catálogo!$H11))</f>
        <v>0</v>
      </c>
      <c r="K72" s="22">
        <f>IF(K7=0,0,(+K7*Catálogo!$H11))</f>
        <v>0</v>
      </c>
      <c r="L72" s="22">
        <f>IF(L7=0,0,(+L7*Catálogo!$H11))</f>
        <v>0</v>
      </c>
      <c r="M72" s="22">
        <f>IF(M7=0,0,(+M7*Catálogo!$H11))</f>
        <v>0</v>
      </c>
      <c r="N72" s="22">
        <f>IF(N7=0,0,(+N7*Catálogo!$H11))</f>
        <v>0</v>
      </c>
      <c r="O72" s="22">
        <f>IF(O7=0,0,(+O7*Catálogo!$H11))</f>
        <v>0</v>
      </c>
      <c r="P72" s="22">
        <f>IF(P7=0,0,(+P7*Catálogo!$H11))</f>
        <v>0</v>
      </c>
      <c r="Q72" s="22">
        <f>IF(Q7=0,0,(+Q7*Catálogo!$H11))</f>
        <v>0</v>
      </c>
      <c r="R72" s="22">
        <f>IF(R7=0,0,(+R7*Catálogo!$H11))</f>
        <v>0</v>
      </c>
      <c r="S72" s="23">
        <f>IF(S7=0,0,(+S7*Catálogo!$H30))</f>
        <v>0</v>
      </c>
      <c r="T72" s="23">
        <f>IF(T7=0,0,(+T7*Catálogo!$H30))</f>
        <v>0</v>
      </c>
      <c r="U72" s="23">
        <f>IF(U7=0,0,(+U7*Catálogo!$H30))</f>
        <v>0</v>
      </c>
      <c r="V72" s="23">
        <f>IF(V7=0,0,(+V7*Catálogo!$H30))</f>
        <v>0</v>
      </c>
      <c r="W72" s="23">
        <f>IF(W7=0,0,(+W7*Catálogo!$H30))</f>
        <v>0</v>
      </c>
      <c r="X72" s="23">
        <f>IF(X7=0,0,(+X7*Catálogo!$H30))</f>
        <v>0</v>
      </c>
      <c r="Y72" s="23">
        <f>IF(Y7=0,0,(+Y7*Catálogo!$H30))</f>
        <v>0</v>
      </c>
      <c r="Z72" s="23">
        <f>IF(Z7=0,0,(+Z7*Catálogo!$H30))</f>
        <v>0</v>
      </c>
      <c r="AA72" s="23">
        <f>IF(AA7=0,0,(+AA7*Catálogo!$H30))</f>
        <v>0</v>
      </c>
      <c r="AB72" s="23">
        <f>IF(AB7=0,0,(+AB7*Catálogo!$H30))</f>
        <v>0</v>
      </c>
      <c r="AC72" s="23">
        <f>IF(AC7=0,0,(+AC7*Catálogo!$H30))</f>
        <v>0</v>
      </c>
      <c r="AD72" s="23">
        <f>IF(AD7=0,0,(+AD7*Catálogo!$H30))</f>
        <v>0</v>
      </c>
      <c r="AE72" s="22">
        <f>IF(AE7=0,0,(+AE7*Catálogo!$H48))</f>
        <v>0</v>
      </c>
      <c r="AF72" s="22">
        <f>IF(AF7=0,0,(+AF7*Catálogo!$H48))</f>
        <v>0</v>
      </c>
      <c r="AG72" s="22">
        <f>IF(AG7=0,0,(+AG7*Catálogo!$H48))</f>
        <v>0</v>
      </c>
      <c r="AH72" s="22">
        <f>IF(AH7=0,0,(+AH7*Catálogo!$H48))</f>
        <v>0</v>
      </c>
      <c r="AI72" s="22">
        <f>IF(AI7=0,0,(+AI7*Catálogo!$H48))</f>
        <v>0</v>
      </c>
      <c r="AJ72" s="22">
        <f>IF(AJ7=0,0,(+AJ7*Catálogo!$H48))</f>
        <v>0</v>
      </c>
      <c r="AK72" s="22">
        <f>IF(AK7=0,0,(+AK7*Catálogo!$H48))</f>
        <v>0</v>
      </c>
      <c r="AL72" s="22">
        <f>IF(AL7=0,0,(+AL7*Catálogo!$H48))</f>
        <v>0</v>
      </c>
      <c r="AM72" s="22">
        <f>IF(AM7=0,0,(+AM7*Catálogo!$H48))</f>
        <v>0</v>
      </c>
      <c r="AN72" s="22">
        <f>IF(AN7=0,0,(+AN7*Catálogo!$H48))</f>
        <v>0</v>
      </c>
      <c r="AO72" s="22">
        <f>IF(AO7=0,0,(+AO7*Catálogo!$H48))</f>
        <v>0</v>
      </c>
      <c r="AP72" s="22">
        <f>IF(AP7=0,0,(+AP7*Catálogo!$H48))</f>
        <v>0</v>
      </c>
    </row>
    <row r="73" spans="1:42" hidden="1" outlineLevel="1">
      <c r="A73" s="19">
        <f t="shared" si="20"/>
        <v>0</v>
      </c>
      <c r="C73" s="29">
        <f t="shared" si="21"/>
        <v>0</v>
      </c>
      <c r="D73" s="29">
        <f t="shared" si="21"/>
        <v>0</v>
      </c>
      <c r="E73" s="29">
        <f t="shared" si="21"/>
        <v>0</v>
      </c>
      <c r="F73" s="29">
        <f t="shared" si="21"/>
        <v>0</v>
      </c>
      <c r="G73" s="22">
        <f>IF(G8=0,0,(+G8*Catálogo!$H12))</f>
        <v>0</v>
      </c>
      <c r="H73" s="22">
        <f>IF(H8=0,0,(+H8*Catálogo!$H12))</f>
        <v>0</v>
      </c>
      <c r="I73" s="22">
        <f>IF(I8=0,0,(+I8*Catálogo!$H12))</f>
        <v>0</v>
      </c>
      <c r="J73" s="22">
        <f>IF(J8=0,0,(+J8*Catálogo!$H12))</f>
        <v>0</v>
      </c>
      <c r="K73" s="22">
        <f>IF(K8=0,0,(+K8*Catálogo!$H12))</f>
        <v>0</v>
      </c>
      <c r="L73" s="22">
        <f>IF(L8=0,0,(+L8*Catálogo!$H12))</f>
        <v>0</v>
      </c>
      <c r="M73" s="22">
        <f>IF(M8=0,0,(+M8*Catálogo!$H12))</f>
        <v>0</v>
      </c>
      <c r="N73" s="22">
        <f>IF(N8=0,0,(+N8*Catálogo!$H12))</f>
        <v>0</v>
      </c>
      <c r="O73" s="22">
        <f>IF(O8=0,0,(+O8*Catálogo!$H12))</f>
        <v>0</v>
      </c>
      <c r="P73" s="22">
        <f>IF(P8=0,0,(+P8*Catálogo!$H12))</f>
        <v>0</v>
      </c>
      <c r="Q73" s="22">
        <f>IF(Q8=0,0,(+Q8*Catálogo!$H12))</f>
        <v>0</v>
      </c>
      <c r="R73" s="22">
        <f>IF(R8=0,0,(+R8*Catálogo!$H12))</f>
        <v>0</v>
      </c>
      <c r="S73" s="23">
        <f>IF(S8=0,0,(+S8*Catálogo!$H31))</f>
        <v>0</v>
      </c>
      <c r="T73" s="23">
        <f>IF(T8=0,0,(+T8*Catálogo!$H31))</f>
        <v>0</v>
      </c>
      <c r="U73" s="23">
        <f>IF(U8=0,0,(+U8*Catálogo!$H31))</f>
        <v>0</v>
      </c>
      <c r="V73" s="23">
        <f>IF(V8=0,0,(+V8*Catálogo!$H31))</f>
        <v>0</v>
      </c>
      <c r="W73" s="23">
        <f>IF(W8=0,0,(+W8*Catálogo!$H31))</f>
        <v>0</v>
      </c>
      <c r="X73" s="23">
        <f>IF(X8=0,0,(+X8*Catálogo!$H31))</f>
        <v>0</v>
      </c>
      <c r="Y73" s="23">
        <f>IF(Y8=0,0,(+Y8*Catálogo!$H31))</f>
        <v>0</v>
      </c>
      <c r="Z73" s="23">
        <f>IF(Z8=0,0,(+Z8*Catálogo!$H31))</f>
        <v>0</v>
      </c>
      <c r="AA73" s="23">
        <f>IF(AA8=0,0,(+AA8*Catálogo!$H31))</f>
        <v>0</v>
      </c>
      <c r="AB73" s="23">
        <f>IF(AB8=0,0,(+AB8*Catálogo!$H31))</f>
        <v>0</v>
      </c>
      <c r="AC73" s="23">
        <f>IF(AC8=0,0,(+AC8*Catálogo!$H31))</f>
        <v>0</v>
      </c>
      <c r="AD73" s="23">
        <f>IF(AD8=0,0,(+AD8*Catálogo!$H31))</f>
        <v>0</v>
      </c>
      <c r="AE73" s="22">
        <f>IF(AE8=0,0,(+AE8*Catálogo!$H49))</f>
        <v>0</v>
      </c>
      <c r="AF73" s="22">
        <f>IF(AF8=0,0,(+AF8*Catálogo!$H49))</f>
        <v>0</v>
      </c>
      <c r="AG73" s="22">
        <f>IF(AG8=0,0,(+AG8*Catálogo!$H49))</f>
        <v>0</v>
      </c>
      <c r="AH73" s="22">
        <f>IF(AH8=0,0,(+AH8*Catálogo!$H49))</f>
        <v>0</v>
      </c>
      <c r="AI73" s="22">
        <f>IF(AI8=0,0,(+AI8*Catálogo!$H49))</f>
        <v>0</v>
      </c>
      <c r="AJ73" s="22">
        <f>IF(AJ8=0,0,(+AJ8*Catálogo!$H49))</f>
        <v>0</v>
      </c>
      <c r="AK73" s="22">
        <f>IF(AK8=0,0,(+AK8*Catálogo!$H49))</f>
        <v>0</v>
      </c>
      <c r="AL73" s="22">
        <f>IF(AL8=0,0,(+AL8*Catálogo!$H49))</f>
        <v>0</v>
      </c>
      <c r="AM73" s="22">
        <f>IF(AM8=0,0,(+AM8*Catálogo!$H49))</f>
        <v>0</v>
      </c>
      <c r="AN73" s="22">
        <f>IF(AN8=0,0,(+AN8*Catálogo!$H49))</f>
        <v>0</v>
      </c>
      <c r="AO73" s="22">
        <f>IF(AO8=0,0,(+AO8*Catálogo!$H49))</f>
        <v>0</v>
      </c>
      <c r="AP73" s="22">
        <f>IF(AP8=0,0,(+AP8*Catálogo!$H49))</f>
        <v>0</v>
      </c>
    </row>
    <row r="74" spans="1:42" hidden="1" outlineLevel="1">
      <c r="A74" s="19">
        <f t="shared" si="20"/>
        <v>0</v>
      </c>
      <c r="C74" s="29">
        <f t="shared" si="21"/>
        <v>0</v>
      </c>
      <c r="D74" s="29">
        <f t="shared" si="21"/>
        <v>0</v>
      </c>
      <c r="E74" s="29">
        <f t="shared" si="21"/>
        <v>0</v>
      </c>
      <c r="F74" s="29">
        <f t="shared" si="21"/>
        <v>0</v>
      </c>
      <c r="G74" s="22">
        <f>IF(G9=0,0,(+G9*Catálogo!$H13))</f>
        <v>0</v>
      </c>
      <c r="H74" s="22">
        <f>IF(H9=0,0,(+H9*Catálogo!$H13))</f>
        <v>0</v>
      </c>
      <c r="I74" s="22">
        <f>IF(I9=0,0,(+I9*Catálogo!$H13))</f>
        <v>0</v>
      </c>
      <c r="J74" s="22">
        <f>IF(J9=0,0,(+J9*Catálogo!$H13))</f>
        <v>0</v>
      </c>
      <c r="K74" s="22">
        <f>IF(K9=0,0,(+K9*Catálogo!$H13))</f>
        <v>0</v>
      </c>
      <c r="L74" s="22">
        <f>IF(L9=0,0,(+L9*Catálogo!$H13))</f>
        <v>0</v>
      </c>
      <c r="M74" s="22">
        <f>IF(M9=0,0,(+M9*Catálogo!$H13))</f>
        <v>0</v>
      </c>
      <c r="N74" s="22">
        <f>IF(N9=0,0,(+N9*Catálogo!$H13))</f>
        <v>0</v>
      </c>
      <c r="O74" s="22">
        <f>IF(O9=0,0,(+O9*Catálogo!$H13))</f>
        <v>0</v>
      </c>
      <c r="P74" s="22">
        <f>IF(P9=0,0,(+P9*Catálogo!$H13))</f>
        <v>0</v>
      </c>
      <c r="Q74" s="22">
        <f>IF(Q9=0,0,(+Q9*Catálogo!$H13))</f>
        <v>0</v>
      </c>
      <c r="R74" s="22">
        <f>IF(R9=0,0,(+R9*Catálogo!$H13))</f>
        <v>0</v>
      </c>
      <c r="S74" s="23">
        <f>IF(S9=0,0,(+S9*Catálogo!$H32))</f>
        <v>0</v>
      </c>
      <c r="T74" s="23">
        <f>IF(T9=0,0,(+T9*Catálogo!$H32))</f>
        <v>0</v>
      </c>
      <c r="U74" s="23">
        <f>IF(U9=0,0,(+U9*Catálogo!$H32))</f>
        <v>0</v>
      </c>
      <c r="V74" s="23">
        <f>IF(V9=0,0,(+V9*Catálogo!$H32))</f>
        <v>0</v>
      </c>
      <c r="W74" s="23">
        <f>IF(W9=0,0,(+W9*Catálogo!$H32))</f>
        <v>0</v>
      </c>
      <c r="X74" s="23">
        <f>IF(X9=0,0,(+X9*Catálogo!$H32))</f>
        <v>0</v>
      </c>
      <c r="Y74" s="23">
        <f>IF(Y9=0,0,(+Y9*Catálogo!$H32))</f>
        <v>0</v>
      </c>
      <c r="Z74" s="23">
        <f>IF(Z9=0,0,(+Z9*Catálogo!$H32))</f>
        <v>0</v>
      </c>
      <c r="AA74" s="23">
        <f>IF(AA9=0,0,(+AA9*Catálogo!$H32))</f>
        <v>0</v>
      </c>
      <c r="AB74" s="23">
        <f>IF(AB9=0,0,(+AB9*Catálogo!$H32))</f>
        <v>0</v>
      </c>
      <c r="AC74" s="23">
        <f>IF(AC9=0,0,(+AC9*Catálogo!$H32))</f>
        <v>0</v>
      </c>
      <c r="AD74" s="23">
        <f>IF(AD9=0,0,(+AD9*Catálogo!$H32))</f>
        <v>0</v>
      </c>
      <c r="AE74" s="22">
        <f>IF(AE9=0,0,(+AE9*Catálogo!$H50))</f>
        <v>0</v>
      </c>
      <c r="AF74" s="22">
        <f>IF(AF9=0,0,(+AF9*Catálogo!$H50))</f>
        <v>0</v>
      </c>
      <c r="AG74" s="22">
        <f>IF(AG9=0,0,(+AG9*Catálogo!$H50))</f>
        <v>0</v>
      </c>
      <c r="AH74" s="22">
        <f>IF(AH9=0,0,(+AH9*Catálogo!$H50))</f>
        <v>0</v>
      </c>
      <c r="AI74" s="22">
        <f>IF(AI9=0,0,(+AI9*Catálogo!$H50))</f>
        <v>0</v>
      </c>
      <c r="AJ74" s="22">
        <f>IF(AJ9=0,0,(+AJ9*Catálogo!$H50))</f>
        <v>0</v>
      </c>
      <c r="AK74" s="22">
        <f>IF(AK9=0,0,(+AK9*Catálogo!$H50))</f>
        <v>0</v>
      </c>
      <c r="AL74" s="22">
        <f>IF(AL9=0,0,(+AL9*Catálogo!$H50))</f>
        <v>0</v>
      </c>
      <c r="AM74" s="22">
        <f>IF(AM9=0,0,(+AM9*Catálogo!$H50))</f>
        <v>0</v>
      </c>
      <c r="AN74" s="22">
        <f>IF(AN9=0,0,(+AN9*Catálogo!$H50))</f>
        <v>0</v>
      </c>
      <c r="AO74" s="22">
        <f>IF(AO9=0,0,(+AO9*Catálogo!$H50))</f>
        <v>0</v>
      </c>
      <c r="AP74" s="22">
        <f>IF(AP9=0,0,(+AP9*Catálogo!$H50))</f>
        <v>0</v>
      </c>
    </row>
    <row r="75" spans="1:42" hidden="1" outlineLevel="1">
      <c r="A75" s="19">
        <f t="shared" si="20"/>
        <v>0</v>
      </c>
      <c r="C75" s="29">
        <f t="shared" si="21"/>
        <v>0</v>
      </c>
      <c r="D75" s="29">
        <f t="shared" si="21"/>
        <v>0</v>
      </c>
      <c r="E75" s="29">
        <f t="shared" si="21"/>
        <v>0</v>
      </c>
      <c r="F75" s="29">
        <f t="shared" si="21"/>
        <v>0</v>
      </c>
      <c r="G75" s="22">
        <f>IF(G10=0,0,(+G10*Catálogo!$H14))</f>
        <v>0</v>
      </c>
      <c r="H75" s="22">
        <f>IF(H10=0,0,(+H10*Catálogo!$H14))</f>
        <v>0</v>
      </c>
      <c r="I75" s="22">
        <f>IF(I10=0,0,(+I10*Catálogo!$H14))</f>
        <v>0</v>
      </c>
      <c r="J75" s="22">
        <f>IF(J10=0,0,(+J10*Catálogo!$H14))</f>
        <v>0</v>
      </c>
      <c r="K75" s="22">
        <f>IF(K10=0,0,(+K10*Catálogo!$H14))</f>
        <v>0</v>
      </c>
      <c r="L75" s="22">
        <f>IF(L10=0,0,(+L10*Catálogo!$H14))</f>
        <v>0</v>
      </c>
      <c r="M75" s="22">
        <f>IF(M10=0,0,(+M10*Catálogo!$H14))</f>
        <v>0</v>
      </c>
      <c r="N75" s="22">
        <f>IF(N10=0,0,(+N10*Catálogo!$H14))</f>
        <v>0</v>
      </c>
      <c r="O75" s="22">
        <f>IF(O10=0,0,(+O10*Catálogo!$H14))</f>
        <v>0</v>
      </c>
      <c r="P75" s="22">
        <f>IF(P10=0,0,(+P10*Catálogo!$H14))</f>
        <v>0</v>
      </c>
      <c r="Q75" s="22">
        <f>IF(Q10=0,0,(+Q10*Catálogo!$H14))</f>
        <v>0</v>
      </c>
      <c r="R75" s="22">
        <f>IF(R10=0,0,(+R10*Catálogo!$H14))</f>
        <v>0</v>
      </c>
      <c r="S75" s="23">
        <f>IF(S10=0,0,(+S10*Catálogo!$H33))</f>
        <v>0</v>
      </c>
      <c r="T75" s="23">
        <f>IF(T10=0,0,(+T10*Catálogo!$H33))</f>
        <v>0</v>
      </c>
      <c r="U75" s="23">
        <f>IF(U10=0,0,(+U10*Catálogo!$H33))</f>
        <v>0</v>
      </c>
      <c r="V75" s="23">
        <f>IF(V10=0,0,(+V10*Catálogo!$H33))</f>
        <v>0</v>
      </c>
      <c r="W75" s="23">
        <f>IF(W10=0,0,(+W10*Catálogo!$H33))</f>
        <v>0</v>
      </c>
      <c r="X75" s="23">
        <f>IF(X10=0,0,(+X10*Catálogo!$H33))</f>
        <v>0</v>
      </c>
      <c r="Y75" s="23">
        <f>IF(Y10=0,0,(+Y10*Catálogo!$H33))</f>
        <v>0</v>
      </c>
      <c r="Z75" s="23">
        <f>IF(Z10=0,0,(+Z10*Catálogo!$H33))</f>
        <v>0</v>
      </c>
      <c r="AA75" s="23">
        <f>IF(AA10=0,0,(+AA10*Catálogo!$H33))</f>
        <v>0</v>
      </c>
      <c r="AB75" s="23">
        <f>IF(AB10=0,0,(+AB10*Catálogo!$H33))</f>
        <v>0</v>
      </c>
      <c r="AC75" s="23">
        <f>IF(AC10=0,0,(+AC10*Catálogo!$H33))</f>
        <v>0</v>
      </c>
      <c r="AD75" s="23">
        <f>IF(AD10=0,0,(+AD10*Catálogo!$H33))</f>
        <v>0</v>
      </c>
      <c r="AE75" s="22">
        <f>IF(AE10=0,0,(+AE10*Catálogo!$H51))</f>
        <v>0</v>
      </c>
      <c r="AF75" s="22">
        <f>IF(AF10=0,0,(+AF10*Catálogo!$H51))</f>
        <v>0</v>
      </c>
      <c r="AG75" s="22">
        <f>IF(AG10=0,0,(+AG10*Catálogo!$H51))</f>
        <v>0</v>
      </c>
      <c r="AH75" s="22">
        <f>IF(AH10=0,0,(+AH10*Catálogo!$H51))</f>
        <v>0</v>
      </c>
      <c r="AI75" s="22">
        <f>IF(AI10=0,0,(+AI10*Catálogo!$H51))</f>
        <v>0</v>
      </c>
      <c r="AJ75" s="22">
        <f>IF(AJ10=0,0,(+AJ10*Catálogo!$H51))</f>
        <v>0</v>
      </c>
      <c r="AK75" s="22">
        <f>IF(AK10=0,0,(+AK10*Catálogo!$H51))</f>
        <v>0</v>
      </c>
      <c r="AL75" s="22">
        <f>IF(AL10=0,0,(+AL10*Catálogo!$H51))</f>
        <v>0</v>
      </c>
      <c r="AM75" s="22">
        <f>IF(AM10=0,0,(+AM10*Catálogo!$H51))</f>
        <v>0</v>
      </c>
      <c r="AN75" s="22">
        <f>IF(AN10=0,0,(+AN10*Catálogo!$H51))</f>
        <v>0</v>
      </c>
      <c r="AO75" s="22">
        <f>IF(AO10=0,0,(+AO10*Catálogo!$H51))</f>
        <v>0</v>
      </c>
      <c r="AP75" s="22">
        <f>IF(AP10=0,0,(+AP10*Catálogo!$H51))</f>
        <v>0</v>
      </c>
    </row>
    <row r="76" spans="1:42" ht="15.75" hidden="1" customHeight="1" outlineLevel="1">
      <c r="A76" s="19">
        <f t="shared" si="20"/>
        <v>0</v>
      </c>
      <c r="C76" s="29">
        <f t="shared" si="21"/>
        <v>0</v>
      </c>
      <c r="D76" s="29">
        <f t="shared" si="21"/>
        <v>0</v>
      </c>
      <c r="E76" s="29">
        <f t="shared" si="21"/>
        <v>0</v>
      </c>
      <c r="F76" s="29">
        <f t="shared" si="21"/>
        <v>0</v>
      </c>
      <c r="G76" s="22">
        <f>IF(G11=0,0,(+G11*Catálogo!$H15))</f>
        <v>0</v>
      </c>
      <c r="H76" s="22">
        <f>IF(H11=0,0,(+H11*Catálogo!$H15))</f>
        <v>0</v>
      </c>
      <c r="I76" s="22">
        <f>IF(I11=0,0,(+I11*Catálogo!$H15))</f>
        <v>0</v>
      </c>
      <c r="J76" s="22">
        <f>IF(J11=0,0,(+J11*Catálogo!$H15))</f>
        <v>0</v>
      </c>
      <c r="K76" s="22">
        <f>IF(K11=0,0,(+K11*Catálogo!$H15))</f>
        <v>0</v>
      </c>
      <c r="L76" s="22">
        <f>IF(L11=0,0,(+L11*Catálogo!$H15))</f>
        <v>0</v>
      </c>
      <c r="M76" s="22">
        <f>IF(M11=0,0,(+M11*Catálogo!$H15))</f>
        <v>0</v>
      </c>
      <c r="N76" s="22">
        <f>IF(N11=0,0,(+N11*Catálogo!$H15))</f>
        <v>0</v>
      </c>
      <c r="O76" s="22">
        <f>IF(O11=0,0,(+O11*Catálogo!$H15))</f>
        <v>0</v>
      </c>
      <c r="P76" s="22">
        <f>IF(P11=0,0,(+P11*Catálogo!$H15))</f>
        <v>0</v>
      </c>
      <c r="Q76" s="22">
        <f>IF(Q11=0,0,(+Q11*Catálogo!$H15))</f>
        <v>0</v>
      </c>
      <c r="R76" s="22">
        <f>IF(R11=0,0,(+R11*Catálogo!$H15))</f>
        <v>0</v>
      </c>
      <c r="S76" s="23">
        <f>IF(S11=0,0,(+S11*Catálogo!$H34))</f>
        <v>0</v>
      </c>
      <c r="T76" s="23">
        <f>IF(T11=0,0,(+T11*Catálogo!$H34))</f>
        <v>0</v>
      </c>
      <c r="U76" s="23">
        <f>IF(U11=0,0,(+U11*Catálogo!$H34))</f>
        <v>0</v>
      </c>
      <c r="V76" s="23">
        <f>IF(V11=0,0,(+V11*Catálogo!$H34))</f>
        <v>0</v>
      </c>
      <c r="W76" s="23">
        <f>IF(W11=0,0,(+W11*Catálogo!$H34))</f>
        <v>0</v>
      </c>
      <c r="X76" s="23">
        <f>IF(X11=0,0,(+X11*Catálogo!$H34))</f>
        <v>0</v>
      </c>
      <c r="Y76" s="23">
        <f>IF(Y11=0,0,(+Y11*Catálogo!$H34))</f>
        <v>0</v>
      </c>
      <c r="Z76" s="23">
        <f>IF(Z11=0,0,(+Z11*Catálogo!$H34))</f>
        <v>0</v>
      </c>
      <c r="AA76" s="23">
        <f>IF(AA11=0,0,(+AA11*Catálogo!$H34))</f>
        <v>0</v>
      </c>
      <c r="AB76" s="23">
        <f>IF(AB11=0,0,(+AB11*Catálogo!$H34))</f>
        <v>0</v>
      </c>
      <c r="AC76" s="23">
        <f>IF(AC11=0,0,(+AC11*Catálogo!$H34))</f>
        <v>0</v>
      </c>
      <c r="AD76" s="23">
        <f>IF(AD11=0,0,(+AD11*Catálogo!$H34))</f>
        <v>0</v>
      </c>
      <c r="AE76" s="22">
        <f>IF(AE11=0,0,(+AE11*Catálogo!$H52))</f>
        <v>0</v>
      </c>
      <c r="AF76" s="22">
        <f>IF(AF11=0,0,(+AF11*Catálogo!$H52))</f>
        <v>0</v>
      </c>
      <c r="AG76" s="22">
        <f>IF(AG11=0,0,(+AG11*Catálogo!$H52))</f>
        <v>0</v>
      </c>
      <c r="AH76" s="22">
        <f>IF(AH11=0,0,(+AH11*Catálogo!$H52))</f>
        <v>0</v>
      </c>
      <c r="AI76" s="22">
        <f>IF(AI11=0,0,(+AI11*Catálogo!$H52))</f>
        <v>0</v>
      </c>
      <c r="AJ76" s="22">
        <f>IF(AJ11=0,0,(+AJ11*Catálogo!$H52))</f>
        <v>0</v>
      </c>
      <c r="AK76" s="22">
        <f>IF(AK11=0,0,(+AK11*Catálogo!$H52))</f>
        <v>0</v>
      </c>
      <c r="AL76" s="22">
        <f>IF(AL11=0,0,(+AL11*Catálogo!$H52))</f>
        <v>0</v>
      </c>
      <c r="AM76" s="22">
        <f>IF(AM11=0,0,(+AM11*Catálogo!$H52))</f>
        <v>0</v>
      </c>
      <c r="AN76" s="22">
        <f>IF(AN11=0,0,(+AN11*Catálogo!$H52))</f>
        <v>0</v>
      </c>
      <c r="AO76" s="22">
        <f>IF(AO11=0,0,(+AO11*Catálogo!$H52))</f>
        <v>0</v>
      </c>
      <c r="AP76" s="22">
        <f>IF(AP11=0,0,(+AP11*Catálogo!$H52))</f>
        <v>0</v>
      </c>
    </row>
    <row r="77" spans="1:42" ht="15.75" hidden="1" customHeight="1" outlineLevel="1">
      <c r="A77" s="19">
        <f t="shared" si="20"/>
        <v>0</v>
      </c>
      <c r="C77" s="29">
        <f t="shared" si="21"/>
        <v>0</v>
      </c>
      <c r="D77" s="29">
        <f t="shared" si="21"/>
        <v>0</v>
      </c>
      <c r="E77" s="29">
        <f t="shared" si="21"/>
        <v>0</v>
      </c>
      <c r="F77" s="29">
        <f t="shared" si="21"/>
        <v>0</v>
      </c>
      <c r="G77" s="22">
        <f>IF(G12=0,0,(+G12*Catálogo!$H16))</f>
        <v>0</v>
      </c>
      <c r="H77" s="22">
        <f>IF(H12=0,0,(+H12*Catálogo!$H16))</f>
        <v>0</v>
      </c>
      <c r="I77" s="22">
        <f>IF(I12=0,0,(+I12*Catálogo!$H16))</f>
        <v>0</v>
      </c>
      <c r="J77" s="22">
        <f>IF(J12=0,0,(+J12*Catálogo!$H16))</f>
        <v>0</v>
      </c>
      <c r="K77" s="22">
        <f>IF(K12=0,0,(+K12*Catálogo!$H16))</f>
        <v>0</v>
      </c>
      <c r="L77" s="22">
        <f>IF(L12=0,0,(+L12*Catálogo!$H16))</f>
        <v>0</v>
      </c>
      <c r="M77" s="22">
        <f>IF(M12=0,0,(+M12*Catálogo!$H16))</f>
        <v>0</v>
      </c>
      <c r="N77" s="22">
        <f>IF(N12=0,0,(+N12*Catálogo!$H16))</f>
        <v>0</v>
      </c>
      <c r="O77" s="22">
        <f>IF(O12=0,0,(+O12*Catálogo!$H16))</f>
        <v>0</v>
      </c>
      <c r="P77" s="22">
        <f>IF(P12=0,0,(+P12*Catálogo!$H16))</f>
        <v>0</v>
      </c>
      <c r="Q77" s="22">
        <f>IF(Q12=0,0,(+Q12*Catálogo!$H16))</f>
        <v>0</v>
      </c>
      <c r="R77" s="22">
        <f>IF(R12=0,0,(+R12*Catálogo!$H16))</f>
        <v>0</v>
      </c>
      <c r="S77" s="23">
        <f>IF(S12=0,0,(+S12*Catálogo!$H35))</f>
        <v>0</v>
      </c>
      <c r="T77" s="23">
        <f>IF(T12=0,0,(+T12*Catálogo!$H35))</f>
        <v>0</v>
      </c>
      <c r="U77" s="23">
        <f>IF(U12=0,0,(+U12*Catálogo!$H35))</f>
        <v>0</v>
      </c>
      <c r="V77" s="23">
        <f>IF(V12=0,0,(+V12*Catálogo!$H35))</f>
        <v>0</v>
      </c>
      <c r="W77" s="23">
        <f>IF(W12=0,0,(+W12*Catálogo!$H35))</f>
        <v>0</v>
      </c>
      <c r="X77" s="23">
        <f>IF(X12=0,0,(+X12*Catálogo!$H35))</f>
        <v>0</v>
      </c>
      <c r="Y77" s="23">
        <f>IF(Y12=0,0,(+Y12*Catálogo!$H35))</f>
        <v>0</v>
      </c>
      <c r="Z77" s="23">
        <f>IF(Z12=0,0,(+Z12*Catálogo!$H35))</f>
        <v>0</v>
      </c>
      <c r="AA77" s="23">
        <f>IF(AA12=0,0,(+AA12*Catálogo!$H35))</f>
        <v>0</v>
      </c>
      <c r="AB77" s="23">
        <f>IF(AB12=0,0,(+AB12*Catálogo!$H35))</f>
        <v>0</v>
      </c>
      <c r="AC77" s="23">
        <f>IF(AC12=0,0,(+AC12*Catálogo!$H35))</f>
        <v>0</v>
      </c>
      <c r="AD77" s="23">
        <f>IF(AD12=0,0,(+AD12*Catálogo!$H35))</f>
        <v>0</v>
      </c>
      <c r="AE77" s="22">
        <f>IF(AE12=0,0,(+AE12*Catálogo!$H53))</f>
        <v>0</v>
      </c>
      <c r="AF77" s="22">
        <f>IF(AF12=0,0,(+AF12*Catálogo!$H53))</f>
        <v>0</v>
      </c>
      <c r="AG77" s="22">
        <f>IF(AG12=0,0,(+AG12*Catálogo!$H53))</f>
        <v>0</v>
      </c>
      <c r="AH77" s="22">
        <f>IF(AH12=0,0,(+AH12*Catálogo!$H53))</f>
        <v>0</v>
      </c>
      <c r="AI77" s="22">
        <f>IF(AI12=0,0,(+AI12*Catálogo!$H53))</f>
        <v>0</v>
      </c>
      <c r="AJ77" s="22">
        <f>IF(AJ12=0,0,(+AJ12*Catálogo!$H53))</f>
        <v>0</v>
      </c>
      <c r="AK77" s="22">
        <f>IF(AK12=0,0,(+AK12*Catálogo!$H53))</f>
        <v>0</v>
      </c>
      <c r="AL77" s="22">
        <f>IF(AL12=0,0,(+AL12*Catálogo!$H53))</f>
        <v>0</v>
      </c>
      <c r="AM77" s="22">
        <f>IF(AM12=0,0,(+AM12*Catálogo!$H53))</f>
        <v>0</v>
      </c>
      <c r="AN77" s="22">
        <f>IF(AN12=0,0,(+AN12*Catálogo!$H53))</f>
        <v>0</v>
      </c>
      <c r="AO77" s="22">
        <f>IF(AO12=0,0,(+AO12*Catálogo!$H53))</f>
        <v>0</v>
      </c>
      <c r="AP77" s="22">
        <f>IF(AP12=0,0,(+AP12*Catálogo!$H53))</f>
        <v>0</v>
      </c>
    </row>
    <row r="78" spans="1:42" ht="15.75" hidden="1" customHeight="1" outlineLevel="1">
      <c r="A78" s="19">
        <f t="shared" si="20"/>
        <v>0</v>
      </c>
      <c r="C78" s="29">
        <f t="shared" si="21"/>
        <v>0</v>
      </c>
      <c r="D78" s="29">
        <f t="shared" si="21"/>
        <v>0</v>
      </c>
      <c r="E78" s="29">
        <f t="shared" si="21"/>
        <v>0</v>
      </c>
      <c r="F78" s="29">
        <f t="shared" si="21"/>
        <v>0</v>
      </c>
      <c r="G78" s="22">
        <f>IF(G13=0,0,(+G13*Catálogo!$H17))</f>
        <v>0</v>
      </c>
      <c r="H78" s="22">
        <f>IF(H13=0,0,(+H13*Catálogo!$H17))</f>
        <v>0</v>
      </c>
      <c r="I78" s="22">
        <f>IF(I13=0,0,(+I13*Catálogo!$H17))</f>
        <v>0</v>
      </c>
      <c r="J78" s="22">
        <f>IF(J13=0,0,(+J13*Catálogo!$H17))</f>
        <v>0</v>
      </c>
      <c r="K78" s="22">
        <f>IF(K13=0,0,(+K13*Catálogo!$H17))</f>
        <v>0</v>
      </c>
      <c r="L78" s="22">
        <f>IF(L13=0,0,(+L13*Catálogo!$H17))</f>
        <v>0</v>
      </c>
      <c r="M78" s="22">
        <f>IF(M13=0,0,(+M13*Catálogo!$H17))</f>
        <v>0</v>
      </c>
      <c r="N78" s="22">
        <f>IF(N13=0,0,(+N13*Catálogo!$H17))</f>
        <v>0</v>
      </c>
      <c r="O78" s="22">
        <f>IF(O13=0,0,(+O13*Catálogo!$H17))</f>
        <v>0</v>
      </c>
      <c r="P78" s="22">
        <f>IF(P13=0,0,(+P13*Catálogo!$H17))</f>
        <v>0</v>
      </c>
      <c r="Q78" s="22">
        <f>IF(Q13=0,0,(+Q13*Catálogo!$H17))</f>
        <v>0</v>
      </c>
      <c r="R78" s="22">
        <f>IF(R13=0,0,(+R13*Catálogo!$H17))</f>
        <v>0</v>
      </c>
      <c r="S78" s="23">
        <f>IF(S13=0,0,(+S13*Catálogo!$H36))</f>
        <v>0</v>
      </c>
      <c r="T78" s="23">
        <f>IF(T13=0,0,(+T13*Catálogo!$H36))</f>
        <v>0</v>
      </c>
      <c r="U78" s="23">
        <f>IF(U13=0,0,(+U13*Catálogo!$H36))</f>
        <v>0</v>
      </c>
      <c r="V78" s="23">
        <f>IF(V13=0,0,(+V13*Catálogo!$H36))</f>
        <v>0</v>
      </c>
      <c r="W78" s="23">
        <f>IF(W13=0,0,(+W13*Catálogo!$H36))</f>
        <v>0</v>
      </c>
      <c r="X78" s="23">
        <f>IF(X13=0,0,(+X13*Catálogo!$H36))</f>
        <v>0</v>
      </c>
      <c r="Y78" s="23">
        <f>IF(Y13=0,0,(+Y13*Catálogo!$H36))</f>
        <v>0</v>
      </c>
      <c r="Z78" s="23">
        <f>IF(Z13=0,0,(+Z13*Catálogo!$H36))</f>
        <v>0</v>
      </c>
      <c r="AA78" s="23">
        <f>IF(AA13=0,0,(+AA13*Catálogo!$H36))</f>
        <v>0</v>
      </c>
      <c r="AB78" s="23">
        <f>IF(AB13=0,0,(+AB13*Catálogo!$H36))</f>
        <v>0</v>
      </c>
      <c r="AC78" s="23">
        <f>IF(AC13=0,0,(+AC13*Catálogo!$H36))</f>
        <v>0</v>
      </c>
      <c r="AD78" s="23">
        <f>IF(AD13=0,0,(+AD13*Catálogo!$H36))</f>
        <v>0</v>
      </c>
      <c r="AE78" s="22">
        <f>IF(AE13=0,0,(+AE13*Catálogo!$H54))</f>
        <v>0</v>
      </c>
      <c r="AF78" s="22">
        <f>IF(AF13=0,0,(+AF13*Catálogo!$H54))</f>
        <v>0</v>
      </c>
      <c r="AG78" s="22">
        <f>IF(AG13=0,0,(+AG13*Catálogo!$H54))</f>
        <v>0</v>
      </c>
      <c r="AH78" s="22">
        <f>IF(AH13=0,0,(+AH13*Catálogo!$H54))</f>
        <v>0</v>
      </c>
      <c r="AI78" s="22">
        <f>IF(AI13=0,0,(+AI13*Catálogo!$H54))</f>
        <v>0</v>
      </c>
      <c r="AJ78" s="22">
        <f>IF(AJ13=0,0,(+AJ13*Catálogo!$H54))</f>
        <v>0</v>
      </c>
      <c r="AK78" s="22">
        <f>IF(AK13=0,0,(+AK13*Catálogo!$H54))</f>
        <v>0</v>
      </c>
      <c r="AL78" s="22">
        <f>IF(AL13=0,0,(+AL13*Catálogo!$H54))</f>
        <v>0</v>
      </c>
      <c r="AM78" s="22">
        <f>IF(AM13=0,0,(+AM13*Catálogo!$H54))</f>
        <v>0</v>
      </c>
      <c r="AN78" s="22">
        <f>IF(AN13=0,0,(+AN13*Catálogo!$H54))</f>
        <v>0</v>
      </c>
      <c r="AO78" s="22">
        <f>IF(AO13=0,0,(+AO13*Catálogo!$H54))</f>
        <v>0</v>
      </c>
      <c r="AP78" s="22">
        <f>IF(AP13=0,0,(+AP13*Catálogo!$H54))</f>
        <v>0</v>
      </c>
    </row>
    <row r="79" spans="1:42" ht="15.75" hidden="1" customHeight="1" outlineLevel="1">
      <c r="A79" s="19">
        <f t="shared" si="20"/>
        <v>0</v>
      </c>
      <c r="C79" s="29">
        <f t="shared" si="21"/>
        <v>0</v>
      </c>
      <c r="D79" s="29">
        <f t="shared" si="21"/>
        <v>0</v>
      </c>
      <c r="E79" s="29">
        <f t="shared" si="21"/>
        <v>0</v>
      </c>
      <c r="F79" s="29">
        <f t="shared" si="21"/>
        <v>0</v>
      </c>
      <c r="G79" s="22">
        <f>IF(G14=0,0,(+G14*Catálogo!$H18))</f>
        <v>0</v>
      </c>
      <c r="H79" s="22">
        <f>IF(H14=0,0,(+H14*Catálogo!$H18))</f>
        <v>0</v>
      </c>
      <c r="I79" s="22">
        <f>IF(I14=0,0,(+I14*Catálogo!$H18))</f>
        <v>0</v>
      </c>
      <c r="J79" s="22">
        <f>IF(J14=0,0,(+J14*Catálogo!$H18))</f>
        <v>0</v>
      </c>
      <c r="K79" s="22">
        <f>IF(K14=0,0,(+K14*Catálogo!$H18))</f>
        <v>0</v>
      </c>
      <c r="L79" s="22">
        <f>IF(L14=0,0,(+L14*Catálogo!$H18))</f>
        <v>0</v>
      </c>
      <c r="M79" s="22">
        <f>IF(M14=0,0,(+M14*Catálogo!$H18))</f>
        <v>0</v>
      </c>
      <c r="N79" s="22">
        <f>IF(N14=0,0,(+N14*Catálogo!$H18))</f>
        <v>0</v>
      </c>
      <c r="O79" s="22">
        <f>IF(O14=0,0,(+O14*Catálogo!$H18))</f>
        <v>0</v>
      </c>
      <c r="P79" s="22">
        <f>IF(P14=0,0,(+P14*Catálogo!$H18))</f>
        <v>0</v>
      </c>
      <c r="Q79" s="22">
        <f>IF(Q14=0,0,(+Q14*Catálogo!$H18))</f>
        <v>0</v>
      </c>
      <c r="R79" s="22">
        <f>IF(R14=0,0,(+R14*Catálogo!$H18))</f>
        <v>0</v>
      </c>
      <c r="S79" s="23">
        <f>IF(S14=0,0,(+S14*Catálogo!$H37))</f>
        <v>0</v>
      </c>
      <c r="T79" s="23">
        <f>IF(T14=0,0,(+T14*Catálogo!$H37))</f>
        <v>0</v>
      </c>
      <c r="U79" s="23">
        <f>IF(U14=0,0,(+U14*Catálogo!$H37))</f>
        <v>0</v>
      </c>
      <c r="V79" s="23">
        <f>IF(V14=0,0,(+V14*Catálogo!$H37))</f>
        <v>0</v>
      </c>
      <c r="W79" s="23">
        <f>IF(W14=0,0,(+W14*Catálogo!$H37))</f>
        <v>0</v>
      </c>
      <c r="X79" s="23">
        <f>IF(X14=0,0,(+X14*Catálogo!$H37))</f>
        <v>0</v>
      </c>
      <c r="Y79" s="23">
        <f>IF(Y14=0,0,(+Y14*Catálogo!$H37))</f>
        <v>0</v>
      </c>
      <c r="Z79" s="23">
        <f>IF(Z14=0,0,(+Z14*Catálogo!$H37))</f>
        <v>0</v>
      </c>
      <c r="AA79" s="23">
        <f>IF(AA14=0,0,(+AA14*Catálogo!$H37))</f>
        <v>0</v>
      </c>
      <c r="AB79" s="23">
        <f>IF(AB14=0,0,(+AB14*Catálogo!$H37))</f>
        <v>0</v>
      </c>
      <c r="AC79" s="23">
        <f>IF(AC14=0,0,(+AC14*Catálogo!$H37))</f>
        <v>0</v>
      </c>
      <c r="AD79" s="23">
        <f>IF(AD14=0,0,(+AD14*Catálogo!$H37))</f>
        <v>0</v>
      </c>
      <c r="AE79" s="22">
        <f>IF(AE14=0,0,(+AE14*Catálogo!$H55))</f>
        <v>0</v>
      </c>
      <c r="AF79" s="22">
        <f>IF(AF14=0,0,(+AF14*Catálogo!$H55))</f>
        <v>0</v>
      </c>
      <c r="AG79" s="22">
        <f>IF(AG14=0,0,(+AG14*Catálogo!$H55))</f>
        <v>0</v>
      </c>
      <c r="AH79" s="22">
        <f>IF(AH14=0,0,(+AH14*Catálogo!$H55))</f>
        <v>0</v>
      </c>
      <c r="AI79" s="22">
        <f>IF(AI14=0,0,(+AI14*Catálogo!$H55))</f>
        <v>0</v>
      </c>
      <c r="AJ79" s="22">
        <f>IF(AJ14=0,0,(+AJ14*Catálogo!$H55))</f>
        <v>0</v>
      </c>
      <c r="AK79" s="22">
        <f>IF(AK14=0,0,(+AK14*Catálogo!$H55))</f>
        <v>0</v>
      </c>
      <c r="AL79" s="22">
        <f>IF(AL14=0,0,(+AL14*Catálogo!$H55))</f>
        <v>0</v>
      </c>
      <c r="AM79" s="22">
        <f>IF(AM14=0,0,(+AM14*Catálogo!$H55))</f>
        <v>0</v>
      </c>
      <c r="AN79" s="22">
        <f>IF(AN14=0,0,(+AN14*Catálogo!$H55))</f>
        <v>0</v>
      </c>
      <c r="AO79" s="22">
        <f>IF(AO14=0,0,(+AO14*Catálogo!$H55))</f>
        <v>0</v>
      </c>
      <c r="AP79" s="22">
        <f>IF(AP14=0,0,(+AP14*Catálogo!$H55))</f>
        <v>0</v>
      </c>
    </row>
    <row r="80" spans="1:42" ht="15.75" hidden="1" customHeight="1" outlineLevel="1">
      <c r="A80" s="19">
        <f t="shared" si="20"/>
        <v>0</v>
      </c>
      <c r="C80" s="29">
        <f t="shared" si="21"/>
        <v>0</v>
      </c>
      <c r="D80" s="29">
        <f t="shared" si="21"/>
        <v>0</v>
      </c>
      <c r="E80" s="29">
        <f t="shared" si="21"/>
        <v>0</v>
      </c>
      <c r="F80" s="29">
        <f t="shared" si="21"/>
        <v>0</v>
      </c>
      <c r="G80" s="22">
        <f>IF(G15=0,0,(+G15*Catálogo!$H19))</f>
        <v>0</v>
      </c>
      <c r="H80" s="22">
        <f>IF(H15=0,0,(+H15*Catálogo!$H19))</f>
        <v>0</v>
      </c>
      <c r="I80" s="22">
        <f>IF(I15=0,0,(+I15*Catálogo!$H19))</f>
        <v>0</v>
      </c>
      <c r="J80" s="22">
        <f>IF(J15=0,0,(+J15*Catálogo!$H19))</f>
        <v>0</v>
      </c>
      <c r="K80" s="22">
        <f>IF(K15=0,0,(+K15*Catálogo!$H19))</f>
        <v>0</v>
      </c>
      <c r="L80" s="22">
        <f>IF(L15=0,0,(+L15*Catálogo!$H19))</f>
        <v>0</v>
      </c>
      <c r="M80" s="22">
        <f>IF(M15=0,0,(+M15*Catálogo!$H19))</f>
        <v>0</v>
      </c>
      <c r="N80" s="22">
        <f>IF(N15=0,0,(+N15*Catálogo!$H19))</f>
        <v>0</v>
      </c>
      <c r="O80" s="22">
        <f>IF(O15=0,0,(+O15*Catálogo!$H19))</f>
        <v>0</v>
      </c>
      <c r="P80" s="22">
        <f>IF(P15=0,0,(+P15*Catálogo!$H19))</f>
        <v>0</v>
      </c>
      <c r="Q80" s="22">
        <f>IF(Q15=0,0,(+Q15*Catálogo!$H19))</f>
        <v>0</v>
      </c>
      <c r="R80" s="22">
        <f>IF(R15=0,0,(+R15*Catálogo!$H19))</f>
        <v>0</v>
      </c>
      <c r="S80" s="23">
        <f>IF(S15=0,0,(+S15*Catálogo!$H38))</f>
        <v>0</v>
      </c>
      <c r="T80" s="23">
        <f>IF(T15=0,0,(+T15*Catálogo!$H38))</f>
        <v>0</v>
      </c>
      <c r="U80" s="23">
        <f>IF(U15=0,0,(+U15*Catálogo!$H38))</f>
        <v>0</v>
      </c>
      <c r="V80" s="23">
        <f>IF(V15=0,0,(+V15*Catálogo!$H38))</f>
        <v>0</v>
      </c>
      <c r="W80" s="23">
        <f>IF(W15=0,0,(+W15*Catálogo!$H38))</f>
        <v>0</v>
      </c>
      <c r="X80" s="23">
        <f>IF(X15=0,0,(+X15*Catálogo!$H38))</f>
        <v>0</v>
      </c>
      <c r="Y80" s="23">
        <f>IF(Y15=0,0,(+Y15*Catálogo!$H38))</f>
        <v>0</v>
      </c>
      <c r="Z80" s="23">
        <f>IF(Z15=0,0,(+Z15*Catálogo!$H38))</f>
        <v>0</v>
      </c>
      <c r="AA80" s="23">
        <f>IF(AA15=0,0,(+AA15*Catálogo!$H38))</f>
        <v>0</v>
      </c>
      <c r="AB80" s="23">
        <f>IF(AB15=0,0,(+AB15*Catálogo!$H38))</f>
        <v>0</v>
      </c>
      <c r="AC80" s="23">
        <f>IF(AC15=0,0,(+AC15*Catálogo!$H38))</f>
        <v>0</v>
      </c>
      <c r="AD80" s="23">
        <f>IF(AD15=0,0,(+AD15*Catálogo!$H38))</f>
        <v>0</v>
      </c>
      <c r="AE80" s="22">
        <f>IF(AE15=0,0,(+AE15*Catálogo!$H56))</f>
        <v>0</v>
      </c>
      <c r="AF80" s="22">
        <f>IF(AF15=0,0,(+AF15*Catálogo!$H56))</f>
        <v>0</v>
      </c>
      <c r="AG80" s="22">
        <f>IF(AG15=0,0,(+AG15*Catálogo!$H56))</f>
        <v>0</v>
      </c>
      <c r="AH80" s="22">
        <f>IF(AH15=0,0,(+AH15*Catálogo!$H56))</f>
        <v>0</v>
      </c>
      <c r="AI80" s="22">
        <f>IF(AI15=0,0,(+AI15*Catálogo!$H56))</f>
        <v>0</v>
      </c>
      <c r="AJ80" s="22">
        <f>IF(AJ15=0,0,(+AJ15*Catálogo!$H56))</f>
        <v>0</v>
      </c>
      <c r="AK80" s="22">
        <f>IF(AK15=0,0,(+AK15*Catálogo!$H56))</f>
        <v>0</v>
      </c>
      <c r="AL80" s="22">
        <f>IF(AL15=0,0,(+AL15*Catálogo!$H56))</f>
        <v>0</v>
      </c>
      <c r="AM80" s="22">
        <f>IF(AM15=0,0,(+AM15*Catálogo!$H56))</f>
        <v>0</v>
      </c>
      <c r="AN80" s="22">
        <f>IF(AN15=0,0,(+AN15*Catálogo!$H56))</f>
        <v>0</v>
      </c>
      <c r="AO80" s="22">
        <f>IF(AO15=0,0,(+AO15*Catálogo!$H56))</f>
        <v>0</v>
      </c>
      <c r="AP80" s="22">
        <f>IF(AP15=0,0,(+AP15*Catálogo!$H56))</f>
        <v>0</v>
      </c>
    </row>
    <row r="81" spans="1:44" ht="15.75" hidden="1" customHeight="1" outlineLevel="1">
      <c r="A81" s="19">
        <f t="shared" si="20"/>
        <v>0</v>
      </c>
      <c r="C81" s="29">
        <f t="shared" si="21"/>
        <v>0</v>
      </c>
      <c r="D81" s="29">
        <f t="shared" si="21"/>
        <v>0</v>
      </c>
      <c r="E81" s="29">
        <f t="shared" si="21"/>
        <v>0</v>
      </c>
      <c r="F81" s="29">
        <f t="shared" si="21"/>
        <v>0</v>
      </c>
      <c r="G81" s="22">
        <f>IF(G16=0,0,(+G16*Catálogo!$H20))</f>
        <v>0</v>
      </c>
      <c r="H81" s="22">
        <f>IF(H16=0,0,(+H16*Catálogo!$H20))</f>
        <v>0</v>
      </c>
      <c r="I81" s="22">
        <f>IF(I16=0,0,(+I16*Catálogo!$H20))</f>
        <v>0</v>
      </c>
      <c r="J81" s="22">
        <f>IF(J16=0,0,(+J16*Catálogo!$H20))</f>
        <v>0</v>
      </c>
      <c r="K81" s="22">
        <f>IF(K16=0,0,(+K16*Catálogo!$H20))</f>
        <v>0</v>
      </c>
      <c r="L81" s="22">
        <f>IF(L16=0,0,(+L16*Catálogo!$H20))</f>
        <v>0</v>
      </c>
      <c r="M81" s="22">
        <f>IF(M16=0,0,(+M16*Catálogo!$H20))</f>
        <v>0</v>
      </c>
      <c r="N81" s="22">
        <f>IF(N16=0,0,(+N16*Catálogo!$H20))</f>
        <v>0</v>
      </c>
      <c r="O81" s="22">
        <f>IF(O16=0,0,(+O16*Catálogo!$H20))</f>
        <v>0</v>
      </c>
      <c r="P81" s="22">
        <f>IF(P16=0,0,(+P16*Catálogo!$H20))</f>
        <v>0</v>
      </c>
      <c r="Q81" s="22">
        <f>IF(Q16=0,0,(+Q16*Catálogo!$H20))</f>
        <v>0</v>
      </c>
      <c r="R81" s="22">
        <f>IF(R16=0,0,(+R16*Catálogo!$H20))</f>
        <v>0</v>
      </c>
      <c r="S81" s="23">
        <f>IF(S16=0,0,(+S16*Catálogo!$H39))</f>
        <v>0</v>
      </c>
      <c r="T81" s="23">
        <f>IF(T16=0,0,(+T16*Catálogo!$H39))</f>
        <v>0</v>
      </c>
      <c r="U81" s="23">
        <f>IF(U16=0,0,(+U16*Catálogo!$H39))</f>
        <v>0</v>
      </c>
      <c r="V81" s="23">
        <f>IF(V16=0,0,(+V16*Catálogo!$H39))</f>
        <v>0</v>
      </c>
      <c r="W81" s="23">
        <f>IF(W16=0,0,(+W16*Catálogo!$H39))</f>
        <v>0</v>
      </c>
      <c r="X81" s="23">
        <f>IF(X16=0,0,(+X16*Catálogo!$H39))</f>
        <v>0</v>
      </c>
      <c r="Y81" s="23">
        <f>IF(Y16=0,0,(+Y16*Catálogo!$H39))</f>
        <v>0</v>
      </c>
      <c r="Z81" s="23">
        <f>IF(Z16=0,0,(+Z16*Catálogo!$H39))</f>
        <v>0</v>
      </c>
      <c r="AA81" s="23">
        <f>IF(AA16=0,0,(+AA16*Catálogo!$H39))</f>
        <v>0</v>
      </c>
      <c r="AB81" s="23">
        <f>IF(AB16=0,0,(+AB16*Catálogo!$H39))</f>
        <v>0</v>
      </c>
      <c r="AC81" s="23">
        <f>IF(AC16=0,0,(+AC16*Catálogo!$H39))</f>
        <v>0</v>
      </c>
      <c r="AD81" s="23">
        <f>IF(AD16=0,0,(+AD16*Catálogo!$H39))</f>
        <v>0</v>
      </c>
      <c r="AE81" s="22">
        <f>IF(AE16=0,0,(+AE16*Catálogo!$H57))</f>
        <v>0</v>
      </c>
      <c r="AF81" s="22">
        <f>IF(AF16=0,0,(+AF16*Catálogo!$H57))</f>
        <v>0</v>
      </c>
      <c r="AG81" s="22">
        <f>IF(AG16=0,0,(+AG16*Catálogo!$H57))</f>
        <v>0</v>
      </c>
      <c r="AH81" s="22">
        <f>IF(AH16=0,0,(+AH16*Catálogo!$H57))</f>
        <v>0</v>
      </c>
      <c r="AI81" s="22">
        <f>IF(AI16=0,0,(+AI16*Catálogo!$H57))</f>
        <v>0</v>
      </c>
      <c r="AJ81" s="22">
        <f>IF(AJ16=0,0,(+AJ16*Catálogo!$H57))</f>
        <v>0</v>
      </c>
      <c r="AK81" s="22">
        <f>IF(AK16=0,0,(+AK16*Catálogo!$H57))</f>
        <v>0</v>
      </c>
      <c r="AL81" s="22">
        <f>IF(AL16=0,0,(+AL16*Catálogo!$H57))</f>
        <v>0</v>
      </c>
      <c r="AM81" s="22">
        <f>IF(AM16=0,0,(+AM16*Catálogo!$H57))</f>
        <v>0</v>
      </c>
      <c r="AN81" s="22">
        <f>IF(AN16=0,0,(+AN16*Catálogo!$H57))</f>
        <v>0</v>
      </c>
      <c r="AO81" s="22">
        <f>IF(AO16=0,0,(+AO16*Catálogo!$H57))</f>
        <v>0</v>
      </c>
      <c r="AP81" s="22">
        <f>IF(AP16=0,0,(+AP16*Catálogo!$H57))</f>
        <v>0</v>
      </c>
    </row>
    <row r="82" spans="1:44" s="24" customFormat="1" collapsed="1">
      <c r="A82" s="24" t="s">
        <v>82</v>
      </c>
      <c r="G82" s="25">
        <f>SUM(G67:G81)</f>
        <v>0</v>
      </c>
      <c r="H82" s="25">
        <f t="shared" ref="H82:AP82" si="22">SUM(H67:H81)</f>
        <v>0</v>
      </c>
      <c r="I82" s="25">
        <f t="shared" si="22"/>
        <v>0</v>
      </c>
      <c r="J82" s="25">
        <f t="shared" si="22"/>
        <v>0</v>
      </c>
      <c r="K82" s="25">
        <f t="shared" si="22"/>
        <v>0</v>
      </c>
      <c r="L82" s="25">
        <f t="shared" si="22"/>
        <v>0</v>
      </c>
      <c r="M82" s="25">
        <f t="shared" si="22"/>
        <v>0</v>
      </c>
      <c r="N82" s="25">
        <f t="shared" si="22"/>
        <v>0</v>
      </c>
      <c r="O82" s="25">
        <f t="shared" si="22"/>
        <v>0</v>
      </c>
      <c r="P82" s="25">
        <f t="shared" si="22"/>
        <v>0</v>
      </c>
      <c r="Q82" s="25">
        <f t="shared" si="22"/>
        <v>0</v>
      </c>
      <c r="R82" s="25">
        <f t="shared" si="22"/>
        <v>0</v>
      </c>
      <c r="S82" s="25">
        <f t="shared" si="22"/>
        <v>0</v>
      </c>
      <c r="T82" s="25">
        <f t="shared" si="22"/>
        <v>0</v>
      </c>
      <c r="U82" s="25">
        <f t="shared" si="22"/>
        <v>0</v>
      </c>
      <c r="V82" s="25">
        <f t="shared" si="22"/>
        <v>0</v>
      </c>
      <c r="W82" s="25">
        <f t="shared" si="22"/>
        <v>0</v>
      </c>
      <c r="X82" s="25">
        <f t="shared" si="22"/>
        <v>0</v>
      </c>
      <c r="Y82" s="25">
        <f t="shared" si="22"/>
        <v>0</v>
      </c>
      <c r="Z82" s="25">
        <f t="shared" si="22"/>
        <v>0</v>
      </c>
      <c r="AA82" s="25">
        <f t="shared" si="22"/>
        <v>0</v>
      </c>
      <c r="AB82" s="25">
        <f t="shared" si="22"/>
        <v>0</v>
      </c>
      <c r="AC82" s="25">
        <f t="shared" si="22"/>
        <v>0</v>
      </c>
      <c r="AD82" s="25">
        <f t="shared" si="22"/>
        <v>0</v>
      </c>
      <c r="AE82" s="25">
        <f t="shared" si="22"/>
        <v>0</v>
      </c>
      <c r="AF82" s="25">
        <f t="shared" si="22"/>
        <v>0</v>
      </c>
      <c r="AG82" s="25">
        <f t="shared" si="22"/>
        <v>0</v>
      </c>
      <c r="AH82" s="25">
        <f t="shared" si="22"/>
        <v>0</v>
      </c>
      <c r="AI82" s="25">
        <f t="shared" si="22"/>
        <v>0</v>
      </c>
      <c r="AJ82" s="25">
        <f t="shared" si="22"/>
        <v>0</v>
      </c>
      <c r="AK82" s="25">
        <f t="shared" si="22"/>
        <v>0</v>
      </c>
      <c r="AL82" s="25">
        <f t="shared" si="22"/>
        <v>0</v>
      </c>
      <c r="AM82" s="25">
        <f t="shared" si="22"/>
        <v>0</v>
      </c>
      <c r="AN82" s="25">
        <f t="shared" si="22"/>
        <v>0</v>
      </c>
      <c r="AO82" s="25">
        <f t="shared" si="22"/>
        <v>0</v>
      </c>
      <c r="AP82" s="25">
        <f t="shared" si="22"/>
        <v>0</v>
      </c>
      <c r="AQ82" s="24" t="s">
        <v>335</v>
      </c>
      <c r="AR82" s="24" t="s">
        <v>334</v>
      </c>
    </row>
    <row r="83" spans="1:44" hidden="1" outlineLevel="1">
      <c r="A83" s="19">
        <f t="shared" ref="A83:A97" si="23">+A2</f>
        <v>0</v>
      </c>
      <c r="B83" s="21">
        <f>+Catálogo!I6</f>
        <v>0</v>
      </c>
      <c r="C83" s="29"/>
      <c r="D83" s="29"/>
      <c r="E83" s="29"/>
      <c r="F83" s="29"/>
      <c r="G83" s="22">
        <f>IF($B83=0,G67,IF($B83=30,F67,IF($B83=60,E67,IF($B83=90,D67,IF($B83=-30,H67+G67,IF($B83=-60,SUM($G67:I67),IF($B83=-90,SUM($G67:J67),IF($B83=-120,SUM($G67:K67)))))))))</f>
        <v>0</v>
      </c>
      <c r="H83" s="22">
        <f>IF($B83=0,H67,IF($B83=30,G67,IF($B83=60,F67,IF($B83=90,E67,IF($B83=-30,I67,IF($B83=-60,J67,IF($B83=-90,K67,IF($B83=-120,L67))))))))</f>
        <v>0</v>
      </c>
      <c r="I83" s="22">
        <f t="shared" ref="I83:AP90" si="24">IF($B83=0,I67,IF($B83=30,H67,IF($B83=60,G67,IF($B83=90,F67,IF($B83=-30,J67,IF($B83=-60,K67,IF($B83=-90,L67,IF($B83=-120,M67))))))))</f>
        <v>0</v>
      </c>
      <c r="J83" s="22">
        <f t="shared" si="24"/>
        <v>0</v>
      </c>
      <c r="K83" s="22">
        <f t="shared" si="24"/>
        <v>0</v>
      </c>
      <c r="L83" s="22">
        <f t="shared" si="24"/>
        <v>0</v>
      </c>
      <c r="M83" s="22">
        <f t="shared" si="24"/>
        <v>0</v>
      </c>
      <c r="N83" s="22">
        <f t="shared" si="24"/>
        <v>0</v>
      </c>
      <c r="O83" s="22">
        <f t="shared" si="24"/>
        <v>0</v>
      </c>
      <c r="P83" s="22">
        <f t="shared" si="24"/>
        <v>0</v>
      </c>
      <c r="Q83" s="22">
        <f t="shared" si="24"/>
        <v>0</v>
      </c>
      <c r="R83" s="22">
        <f t="shared" si="24"/>
        <v>0</v>
      </c>
      <c r="S83" s="23">
        <f t="shared" si="24"/>
        <v>0</v>
      </c>
      <c r="T83" s="23">
        <f t="shared" si="24"/>
        <v>0</v>
      </c>
      <c r="U83" s="23">
        <f t="shared" si="24"/>
        <v>0</v>
      </c>
      <c r="V83" s="23">
        <f t="shared" si="24"/>
        <v>0</v>
      </c>
      <c r="W83" s="23">
        <f t="shared" si="24"/>
        <v>0</v>
      </c>
      <c r="X83" s="23">
        <f t="shared" si="24"/>
        <v>0</v>
      </c>
      <c r="Y83" s="23">
        <f t="shared" si="24"/>
        <v>0</v>
      </c>
      <c r="Z83" s="23">
        <f t="shared" si="24"/>
        <v>0</v>
      </c>
      <c r="AA83" s="23">
        <f t="shared" si="24"/>
        <v>0</v>
      </c>
      <c r="AB83" s="23">
        <f t="shared" si="24"/>
        <v>0</v>
      </c>
      <c r="AC83" s="23">
        <f t="shared" si="24"/>
        <v>0</v>
      </c>
      <c r="AD83" s="23">
        <f t="shared" si="24"/>
        <v>0</v>
      </c>
      <c r="AE83" s="22">
        <f t="shared" si="24"/>
        <v>0</v>
      </c>
      <c r="AF83" s="22">
        <f t="shared" si="24"/>
        <v>0</v>
      </c>
      <c r="AG83" s="22">
        <f t="shared" si="24"/>
        <v>0</v>
      </c>
      <c r="AH83" s="22">
        <f t="shared" si="24"/>
        <v>0</v>
      </c>
      <c r="AI83" s="22">
        <f t="shared" si="24"/>
        <v>0</v>
      </c>
      <c r="AJ83" s="22">
        <f t="shared" si="24"/>
        <v>0</v>
      </c>
      <c r="AK83" s="22">
        <f t="shared" si="24"/>
        <v>0</v>
      </c>
      <c r="AL83" s="22">
        <f t="shared" si="24"/>
        <v>0</v>
      </c>
      <c r="AM83" s="22">
        <f t="shared" si="24"/>
        <v>0</v>
      </c>
      <c r="AN83" s="22">
        <f t="shared" si="24"/>
        <v>0</v>
      </c>
      <c r="AO83" s="22">
        <f t="shared" si="24"/>
        <v>0</v>
      </c>
      <c r="AP83" s="22">
        <f t="shared" si="24"/>
        <v>0</v>
      </c>
      <c r="AQ83" s="19">
        <f>+Catálogo!I25</f>
        <v>0</v>
      </c>
      <c r="AR83" s="19">
        <f>+Catálogo!I43</f>
        <v>0</v>
      </c>
    </row>
    <row r="84" spans="1:44" hidden="1" outlineLevel="1">
      <c r="A84" s="19">
        <f t="shared" si="23"/>
        <v>0</v>
      </c>
      <c r="B84" s="21">
        <f>+Catálogo!I7</f>
        <v>0</v>
      </c>
      <c r="C84" s="29"/>
      <c r="D84" s="29"/>
      <c r="E84" s="29"/>
      <c r="F84" s="29"/>
      <c r="G84" s="22">
        <f>IF($B84=0,G68,IF($B84=30,F68,IF($B84=60,E68,IF($B84=90,D68,IF($B84=-30,H68+G68,IF($B84=-60,SUM($G68:I68),IF($B84=-90,SUM($G68:J68),IF($B84=-120,SUM($G68:K68)))))))))</f>
        <v>0</v>
      </c>
      <c r="H84" s="22">
        <f t="shared" ref="H84:H97" si="25">IF($B84=0,H68,IF($B84=30,G68,IF($B84=60,F68,IF($B84=90,E68,IF($B84=-30,I68,IF($B84=-60,J68,IF($B84=-90,K68,IF($B84=-120,L68))))))))</f>
        <v>0</v>
      </c>
      <c r="I84" s="22">
        <f t="shared" si="24"/>
        <v>0</v>
      </c>
      <c r="J84" s="22">
        <f t="shared" si="24"/>
        <v>0</v>
      </c>
      <c r="K84" s="22">
        <f t="shared" si="24"/>
        <v>0</v>
      </c>
      <c r="L84" s="22">
        <f t="shared" si="24"/>
        <v>0</v>
      </c>
      <c r="M84" s="22">
        <f t="shared" si="24"/>
        <v>0</v>
      </c>
      <c r="N84" s="22">
        <f t="shared" si="24"/>
        <v>0</v>
      </c>
      <c r="O84" s="22">
        <f t="shared" si="24"/>
        <v>0</v>
      </c>
      <c r="P84" s="22">
        <f t="shared" si="24"/>
        <v>0</v>
      </c>
      <c r="Q84" s="22">
        <f t="shared" si="24"/>
        <v>0</v>
      </c>
      <c r="R84" s="22">
        <f t="shared" si="24"/>
        <v>0</v>
      </c>
      <c r="S84" s="23">
        <f t="shared" si="24"/>
        <v>0</v>
      </c>
      <c r="T84" s="23">
        <f t="shared" si="24"/>
        <v>0</v>
      </c>
      <c r="U84" s="23">
        <f t="shared" si="24"/>
        <v>0</v>
      </c>
      <c r="V84" s="23">
        <f t="shared" si="24"/>
        <v>0</v>
      </c>
      <c r="W84" s="23">
        <f t="shared" si="24"/>
        <v>0</v>
      </c>
      <c r="X84" s="23">
        <f t="shared" si="24"/>
        <v>0</v>
      </c>
      <c r="Y84" s="23">
        <f t="shared" si="24"/>
        <v>0</v>
      </c>
      <c r="Z84" s="23">
        <f t="shared" si="24"/>
        <v>0</v>
      </c>
      <c r="AA84" s="23">
        <f t="shared" si="24"/>
        <v>0</v>
      </c>
      <c r="AB84" s="23">
        <f t="shared" si="24"/>
        <v>0</v>
      </c>
      <c r="AC84" s="23">
        <f t="shared" si="24"/>
        <v>0</v>
      </c>
      <c r="AD84" s="23">
        <f t="shared" si="24"/>
        <v>0</v>
      </c>
      <c r="AE84" s="22">
        <f t="shared" si="24"/>
        <v>0</v>
      </c>
      <c r="AF84" s="22">
        <f t="shared" si="24"/>
        <v>0</v>
      </c>
      <c r="AG84" s="22">
        <f t="shared" si="24"/>
        <v>0</v>
      </c>
      <c r="AH84" s="22">
        <f t="shared" si="24"/>
        <v>0</v>
      </c>
      <c r="AI84" s="22">
        <f t="shared" si="24"/>
        <v>0</v>
      </c>
      <c r="AJ84" s="22">
        <f t="shared" si="24"/>
        <v>0</v>
      </c>
      <c r="AK84" s="22">
        <f t="shared" si="24"/>
        <v>0</v>
      </c>
      <c r="AL84" s="22">
        <f t="shared" si="24"/>
        <v>0</v>
      </c>
      <c r="AM84" s="22">
        <f t="shared" si="24"/>
        <v>0</v>
      </c>
      <c r="AN84" s="22">
        <f t="shared" si="24"/>
        <v>0</v>
      </c>
      <c r="AO84" s="22">
        <f t="shared" si="24"/>
        <v>0</v>
      </c>
      <c r="AP84" s="22">
        <f t="shared" si="24"/>
        <v>0</v>
      </c>
      <c r="AQ84" s="19">
        <f>+Catálogo!I26</f>
        <v>0</v>
      </c>
      <c r="AR84" s="19">
        <f>+Catálogo!I44</f>
        <v>0</v>
      </c>
    </row>
    <row r="85" spans="1:44" hidden="1" outlineLevel="1">
      <c r="A85" s="19">
        <f t="shared" si="23"/>
        <v>0</v>
      </c>
      <c r="B85" s="21">
        <f>+Catálogo!I8</f>
        <v>0</v>
      </c>
      <c r="C85" s="29"/>
      <c r="D85" s="29"/>
      <c r="E85" s="29"/>
      <c r="F85" s="29"/>
      <c r="G85" s="22">
        <f>IF($B85=0,G69,IF($B85=30,F69,IF($B85=60,E69,IF($B85=90,D69,IF($B85=-30,H69+G69,IF($B85=-60,SUM($G69:I69),IF($B85=-90,SUM($G69:J69),IF($B85=-120,SUM($G69:K69)))))))))</f>
        <v>0</v>
      </c>
      <c r="H85" s="22">
        <f t="shared" si="25"/>
        <v>0</v>
      </c>
      <c r="I85" s="22">
        <f t="shared" si="24"/>
        <v>0</v>
      </c>
      <c r="J85" s="22">
        <f t="shared" si="24"/>
        <v>0</v>
      </c>
      <c r="K85" s="22">
        <f t="shared" si="24"/>
        <v>0</v>
      </c>
      <c r="L85" s="22">
        <f t="shared" si="24"/>
        <v>0</v>
      </c>
      <c r="M85" s="22">
        <f t="shared" si="24"/>
        <v>0</v>
      </c>
      <c r="N85" s="22">
        <f t="shared" si="24"/>
        <v>0</v>
      </c>
      <c r="O85" s="22">
        <f t="shared" si="24"/>
        <v>0</v>
      </c>
      <c r="P85" s="22">
        <f t="shared" si="24"/>
        <v>0</v>
      </c>
      <c r="Q85" s="22">
        <f t="shared" si="24"/>
        <v>0</v>
      </c>
      <c r="R85" s="22">
        <f t="shared" si="24"/>
        <v>0</v>
      </c>
      <c r="S85" s="23">
        <f t="shared" si="24"/>
        <v>0</v>
      </c>
      <c r="T85" s="23">
        <f t="shared" si="24"/>
        <v>0</v>
      </c>
      <c r="U85" s="23">
        <f t="shared" si="24"/>
        <v>0</v>
      </c>
      <c r="V85" s="23">
        <f t="shared" si="24"/>
        <v>0</v>
      </c>
      <c r="W85" s="23">
        <f t="shared" si="24"/>
        <v>0</v>
      </c>
      <c r="X85" s="23">
        <f t="shared" si="24"/>
        <v>0</v>
      </c>
      <c r="Y85" s="23">
        <f t="shared" si="24"/>
        <v>0</v>
      </c>
      <c r="Z85" s="23">
        <f t="shared" si="24"/>
        <v>0</v>
      </c>
      <c r="AA85" s="23">
        <f t="shared" si="24"/>
        <v>0</v>
      </c>
      <c r="AB85" s="23">
        <f t="shared" si="24"/>
        <v>0</v>
      </c>
      <c r="AC85" s="23">
        <f t="shared" si="24"/>
        <v>0</v>
      </c>
      <c r="AD85" s="23">
        <f t="shared" si="24"/>
        <v>0</v>
      </c>
      <c r="AE85" s="22">
        <f t="shared" si="24"/>
        <v>0</v>
      </c>
      <c r="AF85" s="22">
        <f t="shared" si="24"/>
        <v>0</v>
      </c>
      <c r="AG85" s="22">
        <f t="shared" si="24"/>
        <v>0</v>
      </c>
      <c r="AH85" s="22">
        <f t="shared" si="24"/>
        <v>0</v>
      </c>
      <c r="AI85" s="22">
        <f t="shared" si="24"/>
        <v>0</v>
      </c>
      <c r="AJ85" s="22">
        <f t="shared" si="24"/>
        <v>0</v>
      </c>
      <c r="AK85" s="22">
        <f t="shared" si="24"/>
        <v>0</v>
      </c>
      <c r="AL85" s="22">
        <f t="shared" si="24"/>
        <v>0</v>
      </c>
      <c r="AM85" s="22">
        <f t="shared" si="24"/>
        <v>0</v>
      </c>
      <c r="AN85" s="22">
        <f t="shared" si="24"/>
        <v>0</v>
      </c>
      <c r="AO85" s="22">
        <f t="shared" si="24"/>
        <v>0</v>
      </c>
      <c r="AP85" s="22">
        <f t="shared" si="24"/>
        <v>0</v>
      </c>
      <c r="AQ85" s="19">
        <f>+Catálogo!I27</f>
        <v>0</v>
      </c>
      <c r="AR85" s="19">
        <f>+Catálogo!I45</f>
        <v>0</v>
      </c>
    </row>
    <row r="86" spans="1:44" hidden="1" outlineLevel="1">
      <c r="A86" s="19">
        <f t="shared" si="23"/>
        <v>0</v>
      </c>
      <c r="B86" s="21">
        <f>+Catálogo!I9</f>
        <v>0</v>
      </c>
      <c r="C86" s="29"/>
      <c r="D86" s="29"/>
      <c r="E86" s="29"/>
      <c r="F86" s="29"/>
      <c r="G86" s="22">
        <f>IF($B86=0,G70,IF($B86=30,F70,IF($B86=60,E70,IF($B86=90,D70,IF($B86=-30,H70+G70,IF($B86=-60,SUM($G70:I70),IF($B86=-90,SUM($G70:J70),IF($B86=-120,SUM($G70:K70)))))))))</f>
        <v>0</v>
      </c>
      <c r="H86" s="22">
        <f t="shared" si="25"/>
        <v>0</v>
      </c>
      <c r="I86" s="22">
        <f t="shared" si="24"/>
        <v>0</v>
      </c>
      <c r="J86" s="22">
        <f t="shared" si="24"/>
        <v>0</v>
      </c>
      <c r="K86" s="22">
        <f t="shared" si="24"/>
        <v>0</v>
      </c>
      <c r="L86" s="22">
        <f t="shared" si="24"/>
        <v>0</v>
      </c>
      <c r="M86" s="22">
        <f t="shared" si="24"/>
        <v>0</v>
      </c>
      <c r="N86" s="22">
        <f t="shared" si="24"/>
        <v>0</v>
      </c>
      <c r="O86" s="22">
        <f t="shared" si="24"/>
        <v>0</v>
      </c>
      <c r="P86" s="22">
        <f t="shared" si="24"/>
        <v>0</v>
      </c>
      <c r="Q86" s="22">
        <f t="shared" si="24"/>
        <v>0</v>
      </c>
      <c r="R86" s="22">
        <f t="shared" si="24"/>
        <v>0</v>
      </c>
      <c r="S86" s="23">
        <f t="shared" si="24"/>
        <v>0</v>
      </c>
      <c r="T86" s="23">
        <f t="shared" si="24"/>
        <v>0</v>
      </c>
      <c r="U86" s="23">
        <f t="shared" si="24"/>
        <v>0</v>
      </c>
      <c r="V86" s="23">
        <f t="shared" si="24"/>
        <v>0</v>
      </c>
      <c r="W86" s="23">
        <f t="shared" si="24"/>
        <v>0</v>
      </c>
      <c r="X86" s="23">
        <f t="shared" si="24"/>
        <v>0</v>
      </c>
      <c r="Y86" s="23">
        <f t="shared" si="24"/>
        <v>0</v>
      </c>
      <c r="Z86" s="23">
        <f t="shared" si="24"/>
        <v>0</v>
      </c>
      <c r="AA86" s="23">
        <f t="shared" si="24"/>
        <v>0</v>
      </c>
      <c r="AB86" s="23">
        <f t="shared" si="24"/>
        <v>0</v>
      </c>
      <c r="AC86" s="23">
        <f t="shared" si="24"/>
        <v>0</v>
      </c>
      <c r="AD86" s="23">
        <f t="shared" si="24"/>
        <v>0</v>
      </c>
      <c r="AE86" s="22">
        <f t="shared" si="24"/>
        <v>0</v>
      </c>
      <c r="AF86" s="22">
        <f t="shared" si="24"/>
        <v>0</v>
      </c>
      <c r="AG86" s="22">
        <f t="shared" si="24"/>
        <v>0</v>
      </c>
      <c r="AH86" s="22">
        <f t="shared" si="24"/>
        <v>0</v>
      </c>
      <c r="AI86" s="22">
        <f t="shared" si="24"/>
        <v>0</v>
      </c>
      <c r="AJ86" s="22">
        <f t="shared" si="24"/>
        <v>0</v>
      </c>
      <c r="AK86" s="22">
        <f t="shared" si="24"/>
        <v>0</v>
      </c>
      <c r="AL86" s="22">
        <f t="shared" si="24"/>
        <v>0</v>
      </c>
      <c r="AM86" s="22">
        <f t="shared" si="24"/>
        <v>0</v>
      </c>
      <c r="AN86" s="22">
        <f t="shared" si="24"/>
        <v>0</v>
      </c>
      <c r="AO86" s="22">
        <f t="shared" si="24"/>
        <v>0</v>
      </c>
      <c r="AP86" s="22">
        <f t="shared" si="24"/>
        <v>0</v>
      </c>
      <c r="AQ86" s="19">
        <f>+Catálogo!I28</f>
        <v>0</v>
      </c>
      <c r="AR86" s="19">
        <f>+Catálogo!I46</f>
        <v>0</v>
      </c>
    </row>
    <row r="87" spans="1:44" hidden="1" outlineLevel="1">
      <c r="A87" s="19">
        <f t="shared" si="23"/>
        <v>0</v>
      </c>
      <c r="B87" s="21">
        <f>+Catálogo!I10</f>
        <v>0</v>
      </c>
      <c r="C87" s="29"/>
      <c r="D87" s="29"/>
      <c r="E87" s="29"/>
      <c r="F87" s="29"/>
      <c r="G87" s="22">
        <f>IF($B87=0,G71,IF($B87=30,F71,IF($B87=60,E71,IF($B87=90,D71,IF($B87=-30,H71+G71,IF($B87=-60,SUM($G71:I71),IF($B87=-90,SUM($G71:J71),IF($B87=-120,SUM($G71:K71)))))))))</f>
        <v>0</v>
      </c>
      <c r="H87" s="22">
        <f t="shared" si="25"/>
        <v>0</v>
      </c>
      <c r="I87" s="22">
        <f t="shared" si="24"/>
        <v>0</v>
      </c>
      <c r="J87" s="22">
        <f t="shared" si="24"/>
        <v>0</v>
      </c>
      <c r="K87" s="22">
        <f t="shared" si="24"/>
        <v>0</v>
      </c>
      <c r="L87" s="22">
        <f t="shared" si="24"/>
        <v>0</v>
      </c>
      <c r="M87" s="22">
        <f t="shared" si="24"/>
        <v>0</v>
      </c>
      <c r="N87" s="22">
        <f t="shared" si="24"/>
        <v>0</v>
      </c>
      <c r="O87" s="22">
        <f t="shared" si="24"/>
        <v>0</v>
      </c>
      <c r="P87" s="22">
        <f t="shared" si="24"/>
        <v>0</v>
      </c>
      <c r="Q87" s="22">
        <f t="shared" si="24"/>
        <v>0</v>
      </c>
      <c r="R87" s="22">
        <f t="shared" si="24"/>
        <v>0</v>
      </c>
      <c r="S87" s="23">
        <f t="shared" si="24"/>
        <v>0</v>
      </c>
      <c r="T87" s="23">
        <f t="shared" si="24"/>
        <v>0</v>
      </c>
      <c r="U87" s="23">
        <f t="shared" si="24"/>
        <v>0</v>
      </c>
      <c r="V87" s="23">
        <f t="shared" si="24"/>
        <v>0</v>
      </c>
      <c r="W87" s="23">
        <f t="shared" si="24"/>
        <v>0</v>
      </c>
      <c r="X87" s="23">
        <f t="shared" si="24"/>
        <v>0</v>
      </c>
      <c r="Y87" s="23">
        <f t="shared" si="24"/>
        <v>0</v>
      </c>
      <c r="Z87" s="23">
        <f t="shared" si="24"/>
        <v>0</v>
      </c>
      <c r="AA87" s="23">
        <f t="shared" si="24"/>
        <v>0</v>
      </c>
      <c r="AB87" s="23">
        <f t="shared" si="24"/>
        <v>0</v>
      </c>
      <c r="AC87" s="23">
        <f t="shared" si="24"/>
        <v>0</v>
      </c>
      <c r="AD87" s="23">
        <f t="shared" si="24"/>
        <v>0</v>
      </c>
      <c r="AE87" s="22">
        <f t="shared" si="24"/>
        <v>0</v>
      </c>
      <c r="AF87" s="22">
        <f t="shared" si="24"/>
        <v>0</v>
      </c>
      <c r="AG87" s="22">
        <f t="shared" si="24"/>
        <v>0</v>
      </c>
      <c r="AH87" s="22">
        <f t="shared" si="24"/>
        <v>0</v>
      </c>
      <c r="AI87" s="22">
        <f t="shared" si="24"/>
        <v>0</v>
      </c>
      <c r="AJ87" s="22">
        <f t="shared" si="24"/>
        <v>0</v>
      </c>
      <c r="AK87" s="22">
        <f t="shared" si="24"/>
        <v>0</v>
      </c>
      <c r="AL87" s="22">
        <f t="shared" si="24"/>
        <v>0</v>
      </c>
      <c r="AM87" s="22">
        <f t="shared" si="24"/>
        <v>0</v>
      </c>
      <c r="AN87" s="22">
        <f t="shared" si="24"/>
        <v>0</v>
      </c>
      <c r="AO87" s="22">
        <f t="shared" si="24"/>
        <v>0</v>
      </c>
      <c r="AP87" s="22">
        <f t="shared" si="24"/>
        <v>0</v>
      </c>
      <c r="AQ87" s="19">
        <f>+Catálogo!I29</f>
        <v>0</v>
      </c>
      <c r="AR87" s="19">
        <f>+Catálogo!I47</f>
        <v>0</v>
      </c>
    </row>
    <row r="88" spans="1:44" hidden="1" outlineLevel="1">
      <c r="A88" s="19">
        <f t="shared" si="23"/>
        <v>0</v>
      </c>
      <c r="B88" s="21">
        <f>+Catálogo!I11</f>
        <v>0</v>
      </c>
      <c r="C88" s="29"/>
      <c r="D88" s="29"/>
      <c r="E88" s="29"/>
      <c r="F88" s="29"/>
      <c r="G88" s="22">
        <f>IF($B88=0,G72,IF($B88=30,F72,IF($B88=60,E72,IF($B88=90,D72,IF($B88=-30,H72+G72,IF($B88=-60,SUM($G72:I72),IF($B88=-90,SUM($G72:J72),IF($B88=-120,SUM($G72:K72)))))))))</f>
        <v>0</v>
      </c>
      <c r="H88" s="22">
        <f t="shared" si="25"/>
        <v>0</v>
      </c>
      <c r="I88" s="22">
        <f t="shared" si="24"/>
        <v>0</v>
      </c>
      <c r="J88" s="22">
        <f t="shared" si="24"/>
        <v>0</v>
      </c>
      <c r="K88" s="22">
        <f t="shared" si="24"/>
        <v>0</v>
      </c>
      <c r="L88" s="22">
        <f t="shared" si="24"/>
        <v>0</v>
      </c>
      <c r="M88" s="22">
        <f t="shared" si="24"/>
        <v>0</v>
      </c>
      <c r="N88" s="22">
        <f t="shared" si="24"/>
        <v>0</v>
      </c>
      <c r="O88" s="22">
        <f t="shared" si="24"/>
        <v>0</v>
      </c>
      <c r="P88" s="22">
        <f t="shared" si="24"/>
        <v>0</v>
      </c>
      <c r="Q88" s="22">
        <f t="shared" si="24"/>
        <v>0</v>
      </c>
      <c r="R88" s="22">
        <f t="shared" si="24"/>
        <v>0</v>
      </c>
      <c r="S88" s="23">
        <f t="shared" si="24"/>
        <v>0</v>
      </c>
      <c r="T88" s="23">
        <f t="shared" si="24"/>
        <v>0</v>
      </c>
      <c r="U88" s="23">
        <f t="shared" si="24"/>
        <v>0</v>
      </c>
      <c r="V88" s="23">
        <f t="shared" si="24"/>
        <v>0</v>
      </c>
      <c r="W88" s="23">
        <f t="shared" si="24"/>
        <v>0</v>
      </c>
      <c r="X88" s="23">
        <f t="shared" si="24"/>
        <v>0</v>
      </c>
      <c r="Y88" s="23">
        <f t="shared" si="24"/>
        <v>0</v>
      </c>
      <c r="Z88" s="23">
        <f t="shared" si="24"/>
        <v>0</v>
      </c>
      <c r="AA88" s="23">
        <f t="shared" si="24"/>
        <v>0</v>
      </c>
      <c r="AB88" s="23">
        <f t="shared" si="24"/>
        <v>0</v>
      </c>
      <c r="AC88" s="23">
        <f t="shared" si="24"/>
        <v>0</v>
      </c>
      <c r="AD88" s="23">
        <f t="shared" si="24"/>
        <v>0</v>
      </c>
      <c r="AE88" s="22">
        <f t="shared" si="24"/>
        <v>0</v>
      </c>
      <c r="AF88" s="22">
        <f t="shared" si="24"/>
        <v>0</v>
      </c>
      <c r="AG88" s="22">
        <f t="shared" si="24"/>
        <v>0</v>
      </c>
      <c r="AH88" s="22">
        <f t="shared" si="24"/>
        <v>0</v>
      </c>
      <c r="AI88" s="22">
        <f t="shared" si="24"/>
        <v>0</v>
      </c>
      <c r="AJ88" s="22">
        <f t="shared" si="24"/>
        <v>0</v>
      </c>
      <c r="AK88" s="22">
        <f t="shared" si="24"/>
        <v>0</v>
      </c>
      <c r="AL88" s="22">
        <f t="shared" si="24"/>
        <v>0</v>
      </c>
      <c r="AM88" s="22">
        <f t="shared" si="24"/>
        <v>0</v>
      </c>
      <c r="AN88" s="22">
        <f t="shared" si="24"/>
        <v>0</v>
      </c>
      <c r="AO88" s="22">
        <f t="shared" si="24"/>
        <v>0</v>
      </c>
      <c r="AP88" s="22">
        <f t="shared" si="24"/>
        <v>0</v>
      </c>
      <c r="AQ88" s="19">
        <f>+Catálogo!I30</f>
        <v>0</v>
      </c>
      <c r="AR88" s="19">
        <f>+Catálogo!I48</f>
        <v>0</v>
      </c>
    </row>
    <row r="89" spans="1:44" hidden="1" outlineLevel="1">
      <c r="A89" s="19">
        <f t="shared" si="23"/>
        <v>0</v>
      </c>
      <c r="B89" s="21">
        <f>+Catálogo!I12</f>
        <v>0</v>
      </c>
      <c r="C89" s="29"/>
      <c r="D89" s="29"/>
      <c r="E89" s="29"/>
      <c r="F89" s="29"/>
      <c r="G89" s="22">
        <f>IF($B89=0,G73,IF($B89=30,F73,IF($B89=60,E73,IF($B89=90,D73,IF($B89=-30,H73+G73,IF($B89=-60,SUM($G73:I73),IF($B89=-90,SUM($G73:J73),IF($B89=-120,SUM($G73:K73)))))))))</f>
        <v>0</v>
      </c>
      <c r="H89" s="22">
        <f t="shared" si="25"/>
        <v>0</v>
      </c>
      <c r="I89" s="22">
        <f t="shared" si="24"/>
        <v>0</v>
      </c>
      <c r="J89" s="22">
        <f t="shared" si="24"/>
        <v>0</v>
      </c>
      <c r="K89" s="22">
        <f t="shared" si="24"/>
        <v>0</v>
      </c>
      <c r="L89" s="22">
        <f t="shared" si="24"/>
        <v>0</v>
      </c>
      <c r="M89" s="22">
        <f t="shared" si="24"/>
        <v>0</v>
      </c>
      <c r="N89" s="22">
        <f t="shared" si="24"/>
        <v>0</v>
      </c>
      <c r="O89" s="22">
        <f t="shared" si="24"/>
        <v>0</v>
      </c>
      <c r="P89" s="22">
        <f t="shared" si="24"/>
        <v>0</v>
      </c>
      <c r="Q89" s="22">
        <f t="shared" si="24"/>
        <v>0</v>
      </c>
      <c r="R89" s="22">
        <f t="shared" si="24"/>
        <v>0</v>
      </c>
      <c r="S89" s="23">
        <f t="shared" si="24"/>
        <v>0</v>
      </c>
      <c r="T89" s="23">
        <f t="shared" si="24"/>
        <v>0</v>
      </c>
      <c r="U89" s="23">
        <f t="shared" si="24"/>
        <v>0</v>
      </c>
      <c r="V89" s="23">
        <f t="shared" si="24"/>
        <v>0</v>
      </c>
      <c r="W89" s="23">
        <f t="shared" si="24"/>
        <v>0</v>
      </c>
      <c r="X89" s="23">
        <f t="shared" si="24"/>
        <v>0</v>
      </c>
      <c r="Y89" s="23">
        <f t="shared" si="24"/>
        <v>0</v>
      </c>
      <c r="Z89" s="23">
        <f t="shared" si="24"/>
        <v>0</v>
      </c>
      <c r="AA89" s="23">
        <f t="shared" si="24"/>
        <v>0</v>
      </c>
      <c r="AB89" s="23">
        <f t="shared" si="24"/>
        <v>0</v>
      </c>
      <c r="AC89" s="23">
        <f t="shared" si="24"/>
        <v>0</v>
      </c>
      <c r="AD89" s="23">
        <f t="shared" si="24"/>
        <v>0</v>
      </c>
      <c r="AE89" s="22">
        <f t="shared" si="24"/>
        <v>0</v>
      </c>
      <c r="AF89" s="22">
        <f t="shared" si="24"/>
        <v>0</v>
      </c>
      <c r="AG89" s="22">
        <f t="shared" si="24"/>
        <v>0</v>
      </c>
      <c r="AH89" s="22">
        <f t="shared" si="24"/>
        <v>0</v>
      </c>
      <c r="AI89" s="22">
        <f t="shared" si="24"/>
        <v>0</v>
      </c>
      <c r="AJ89" s="22">
        <f t="shared" si="24"/>
        <v>0</v>
      </c>
      <c r="AK89" s="22">
        <f t="shared" si="24"/>
        <v>0</v>
      </c>
      <c r="AL89" s="22">
        <f t="shared" si="24"/>
        <v>0</v>
      </c>
      <c r="AM89" s="22">
        <f t="shared" si="24"/>
        <v>0</v>
      </c>
      <c r="AN89" s="22">
        <f t="shared" si="24"/>
        <v>0</v>
      </c>
      <c r="AO89" s="22">
        <f t="shared" si="24"/>
        <v>0</v>
      </c>
      <c r="AP89" s="22">
        <f t="shared" si="24"/>
        <v>0</v>
      </c>
      <c r="AQ89" s="19">
        <f>+Catálogo!I31</f>
        <v>0</v>
      </c>
      <c r="AR89" s="19">
        <f>+Catálogo!I49</f>
        <v>0</v>
      </c>
    </row>
    <row r="90" spans="1:44" hidden="1" outlineLevel="1">
      <c r="A90" s="19">
        <f t="shared" si="23"/>
        <v>0</v>
      </c>
      <c r="B90" s="21">
        <f>+Catálogo!I13</f>
        <v>0</v>
      </c>
      <c r="C90" s="29"/>
      <c r="D90" s="29"/>
      <c r="E90" s="29"/>
      <c r="F90" s="29"/>
      <c r="G90" s="22">
        <f>IF($B90=0,G74,IF($B90=30,F74,IF($B90=60,E74,IF($B90=90,D74,IF($B90=-30,H74+G74,IF($B90=-60,SUM($G74:I74),IF($B90=-90,SUM($G74:J74),IF($B90=-120,SUM($G74:K74)))))))))</f>
        <v>0</v>
      </c>
      <c r="H90" s="22">
        <f t="shared" si="25"/>
        <v>0</v>
      </c>
      <c r="I90" s="22">
        <f t="shared" si="24"/>
        <v>0</v>
      </c>
      <c r="J90" s="22">
        <f t="shared" si="24"/>
        <v>0</v>
      </c>
      <c r="K90" s="22">
        <f t="shared" si="24"/>
        <v>0</v>
      </c>
      <c r="L90" s="22">
        <f t="shared" si="24"/>
        <v>0</v>
      </c>
      <c r="M90" s="22">
        <f t="shared" si="24"/>
        <v>0</v>
      </c>
      <c r="N90" s="22">
        <f t="shared" si="24"/>
        <v>0</v>
      </c>
      <c r="O90" s="22">
        <f t="shared" si="24"/>
        <v>0</v>
      </c>
      <c r="P90" s="22">
        <f t="shared" si="24"/>
        <v>0</v>
      </c>
      <c r="Q90" s="22">
        <f t="shared" si="24"/>
        <v>0</v>
      </c>
      <c r="R90" s="22">
        <f t="shared" si="24"/>
        <v>0</v>
      </c>
      <c r="S90" s="23">
        <f t="shared" si="24"/>
        <v>0</v>
      </c>
      <c r="T90" s="23">
        <f t="shared" si="24"/>
        <v>0</v>
      </c>
      <c r="U90" s="23">
        <f t="shared" si="24"/>
        <v>0</v>
      </c>
      <c r="V90" s="23">
        <f t="shared" si="24"/>
        <v>0</v>
      </c>
      <c r="W90" s="23">
        <f t="shared" si="24"/>
        <v>0</v>
      </c>
      <c r="X90" s="23">
        <f t="shared" si="24"/>
        <v>0</v>
      </c>
      <c r="Y90" s="23">
        <f t="shared" si="24"/>
        <v>0</v>
      </c>
      <c r="Z90" s="23">
        <f t="shared" ref="Z90:Z97" si="26">IF($B90=0,Z74,IF($B90=30,Y74,IF($B90=60,X74,IF($B90=90,W74,IF($B90=-30,AA74,IF($B90=-60,AB74,IF($B90=-90,AC74,IF($B90=-120,AD74))))))))</f>
        <v>0</v>
      </c>
      <c r="AA90" s="23">
        <f t="shared" ref="AA90:AA97" si="27">IF($B90=0,AA74,IF($B90=30,Z74,IF($B90=60,Y74,IF($B90=90,X74,IF($B90=-30,AB74,IF($B90=-60,AC74,IF($B90=-90,AD74,IF($B90=-120,AE74))))))))</f>
        <v>0</v>
      </c>
      <c r="AB90" s="23">
        <f t="shared" ref="AB90:AB97" si="28">IF($B90=0,AB74,IF($B90=30,AA74,IF($B90=60,Z74,IF($B90=90,Y74,IF($B90=-30,AC74,IF($B90=-60,AD74,IF($B90=-90,AE74,IF($B90=-120,AF74))))))))</f>
        <v>0</v>
      </c>
      <c r="AC90" s="23">
        <f t="shared" ref="AC90:AC97" si="29">IF($B90=0,AC74,IF($B90=30,AB74,IF($B90=60,AA74,IF($B90=90,Z74,IF($B90=-30,AD74,IF($B90=-60,AE74,IF($B90=-90,AF74,IF($B90=-120,AG74))))))))</f>
        <v>0</v>
      </c>
      <c r="AD90" s="23">
        <f t="shared" ref="AD90:AD97" si="30">IF($B90=0,AD74,IF($B90=30,AC74,IF($B90=60,AB74,IF($B90=90,AA74,IF($B90=-30,AE74,IF($B90=-60,AF74,IF($B90=-90,AG74,IF($B90=-120,AH74))))))))</f>
        <v>0</v>
      </c>
      <c r="AE90" s="22">
        <f t="shared" ref="AE90:AE97" si="31">IF($B90=0,AE74,IF($B90=30,AD74,IF($B90=60,AC74,IF($B90=90,AB74,IF($B90=-30,AF74,IF($B90=-60,AG74,IF($B90=-90,AH74,IF($B90=-120,AI74))))))))</f>
        <v>0</v>
      </c>
      <c r="AF90" s="22">
        <f t="shared" ref="AF90:AF97" si="32">IF($B90=0,AF74,IF($B90=30,AE74,IF($B90=60,AD74,IF($B90=90,AC74,IF($B90=-30,AG74,IF($B90=-60,AH74,IF($B90=-90,AI74,IF($B90=-120,AJ74))))))))</f>
        <v>0</v>
      </c>
      <c r="AG90" s="22">
        <f t="shared" ref="AG90:AG97" si="33">IF($B90=0,AG74,IF($B90=30,AF74,IF($B90=60,AE74,IF($B90=90,AD74,IF($B90=-30,AH74,IF($B90=-60,AI74,IF($B90=-90,AJ74,IF($B90=-120,AK74))))))))</f>
        <v>0</v>
      </c>
      <c r="AH90" s="22">
        <f t="shared" ref="AH90:AH97" si="34">IF($B90=0,AH74,IF($B90=30,AG74,IF($B90=60,AF74,IF($B90=90,AE74,IF($B90=-30,AI74,IF($B90=-60,AJ74,IF($B90=-90,AK74,IF($B90=-120,AL74))))))))</f>
        <v>0</v>
      </c>
      <c r="AI90" s="22">
        <f t="shared" ref="AI90:AI97" si="35">IF($B90=0,AI74,IF($B90=30,AH74,IF($B90=60,AG74,IF($B90=90,AF74,IF($B90=-30,AJ74,IF($B90=-60,AK74,IF($B90=-90,AL74,IF($B90=-120,AM74))))))))</f>
        <v>0</v>
      </c>
      <c r="AJ90" s="22">
        <f t="shared" ref="AJ90:AJ97" si="36">IF($B90=0,AJ74,IF($B90=30,AI74,IF($B90=60,AH74,IF($B90=90,AG74,IF($B90=-30,AK74,IF($B90=-60,AL74,IF($B90=-90,AM74,IF($B90=-120,AN74))))))))</f>
        <v>0</v>
      </c>
      <c r="AK90" s="22">
        <f t="shared" ref="AK90:AK97" si="37">IF($B90=0,AK74,IF($B90=30,AJ74,IF($B90=60,AI74,IF($B90=90,AH74,IF($B90=-30,AL74,IF($B90=-60,AM74,IF($B90=-90,AN74,IF($B90=-120,AO74))))))))</f>
        <v>0</v>
      </c>
      <c r="AL90" s="22">
        <f t="shared" ref="AL90:AL97" si="38">IF($B90=0,AL74,IF($B90=30,AK74,IF($B90=60,AJ74,IF($B90=90,AI74,IF($B90=-30,AM74,IF($B90=-60,AN74,IF($B90=-90,AO74,IF($B90=-120,AP74))))))))</f>
        <v>0</v>
      </c>
      <c r="AM90" s="22">
        <f t="shared" ref="AM90:AM97" si="39">IF($B90=0,AM74,IF($B90=30,AL74,IF($B90=60,AK74,IF($B90=90,AJ74,IF($B90=-30,AN74,IF($B90=-60,AO74,IF($B90=-90,AP74,IF($B90=-120,AQ74))))))))</f>
        <v>0</v>
      </c>
      <c r="AN90" s="22">
        <f t="shared" ref="AN90:AN97" si="40">IF($B90=0,AN74,IF($B90=30,AM74,IF($B90=60,AL74,IF($B90=90,AK74,IF($B90=-30,AO74,IF($B90=-60,AP74,IF($B90=-90,AQ74,IF($B90=-120,AR74))))))))</f>
        <v>0</v>
      </c>
      <c r="AO90" s="22">
        <f t="shared" ref="AO90:AO97" si="41">IF($B90=0,AO74,IF($B90=30,AN74,IF($B90=60,AM74,IF($B90=90,AL74,IF($B90=-30,AP74,IF($B90=-60,AQ74,IF($B90=-90,AR74,IF($B90=-120,AS74))))))))</f>
        <v>0</v>
      </c>
      <c r="AP90" s="22">
        <f t="shared" ref="AP90:AP97" si="42">IF($B90=0,AP74,IF($B90=30,AO74,IF($B90=60,AN74,IF($B90=90,AM74,IF($B90=-30,AQ74,IF($B90=-60,AR74,IF($B90=-90,AS74,IF($B90=-120,AT74))))))))</f>
        <v>0</v>
      </c>
      <c r="AQ90" s="19">
        <f>+Catálogo!I32</f>
        <v>0</v>
      </c>
      <c r="AR90" s="19">
        <f>+Catálogo!I50</f>
        <v>0</v>
      </c>
    </row>
    <row r="91" spans="1:44" hidden="1" outlineLevel="1">
      <c r="A91" s="19">
        <f t="shared" si="23"/>
        <v>0</v>
      </c>
      <c r="B91" s="21">
        <f>+Catálogo!I14</f>
        <v>0</v>
      </c>
      <c r="C91" s="29"/>
      <c r="D91" s="29"/>
      <c r="E91" s="29"/>
      <c r="F91" s="29"/>
      <c r="G91" s="22">
        <f>IF($B91=0,G75,IF($B91=30,F75,IF($B91=60,E75,IF($B91=90,D75,IF($B91=-30,H75+G75,IF($B91=-60,SUM($G75:I75),IF($B91=-90,SUM($G75:J75),IF($B91=-120,SUM($G75:K75)))))))))</f>
        <v>0</v>
      </c>
      <c r="H91" s="22">
        <f t="shared" si="25"/>
        <v>0</v>
      </c>
      <c r="I91" s="22">
        <f t="shared" ref="I91:I97" si="43">IF($B91=0,I75,IF($B91=30,H75,IF($B91=60,G75,IF($B91=90,F75,IF($B91=-30,J75,IF($B91=-60,K75,IF($B91=-90,L75,IF($B91=-120,M75))))))))</f>
        <v>0</v>
      </c>
      <c r="J91" s="22">
        <f t="shared" ref="J91:J97" si="44">IF($B91=0,J75,IF($B91=30,I75,IF($B91=60,H75,IF($B91=90,G75,IF($B91=-30,K75,IF($B91=-60,L75,IF($B91=-90,M75,IF($B91=-120,N75))))))))</f>
        <v>0</v>
      </c>
      <c r="K91" s="22">
        <f t="shared" ref="K91:K97" si="45">IF($B91=0,K75,IF($B91=30,J75,IF($B91=60,I75,IF($B91=90,H75,IF($B91=-30,L75,IF($B91=-60,M75,IF($B91=-90,N75,IF($B91=-120,O75))))))))</f>
        <v>0</v>
      </c>
      <c r="L91" s="22">
        <f t="shared" ref="L91:L97" si="46">IF($B91=0,L75,IF($B91=30,K75,IF($B91=60,J75,IF($B91=90,I75,IF($B91=-30,M75,IF($B91=-60,N75,IF($B91=-90,O75,IF($B91=-120,P75))))))))</f>
        <v>0</v>
      </c>
      <c r="M91" s="22">
        <f t="shared" ref="M91:M97" si="47">IF($B91=0,M75,IF($B91=30,L75,IF($B91=60,K75,IF($B91=90,J75,IF($B91=-30,N75,IF($B91=-60,O75,IF($B91=-90,P75,IF($B91=-120,Q75))))))))</f>
        <v>0</v>
      </c>
      <c r="N91" s="22">
        <f t="shared" ref="N91:N97" si="48">IF($B91=0,N75,IF($B91=30,M75,IF($B91=60,L75,IF($B91=90,K75,IF($B91=-30,O75,IF($B91=-60,P75,IF($B91=-90,Q75,IF($B91=-120,R75))))))))</f>
        <v>0</v>
      </c>
      <c r="O91" s="22">
        <f t="shared" ref="O91:O97" si="49">IF($B91=0,O75,IF($B91=30,N75,IF($B91=60,M75,IF($B91=90,L75,IF($B91=-30,P75,IF($B91=-60,Q75,IF($B91=-90,R75,IF($B91=-120,S75))))))))</f>
        <v>0</v>
      </c>
      <c r="P91" s="22">
        <f t="shared" ref="P91:P97" si="50">IF($B91=0,P75,IF($B91=30,O75,IF($B91=60,N75,IF($B91=90,M75,IF($B91=-30,Q75,IF($B91=-60,R75,IF($B91=-90,S75,IF($B91=-120,T75))))))))</f>
        <v>0</v>
      </c>
      <c r="Q91" s="22">
        <f t="shared" ref="Q91:Q97" si="51">IF($B91=0,Q75,IF($B91=30,P75,IF($B91=60,O75,IF($B91=90,N75,IF($B91=-30,R75,IF($B91=-60,S75,IF($B91=-90,T75,IF($B91=-120,U75))))))))</f>
        <v>0</v>
      </c>
      <c r="R91" s="22">
        <f t="shared" ref="R91:R97" si="52">IF($B91=0,R75,IF($B91=30,Q75,IF($B91=60,P75,IF($B91=90,O75,IF($B91=-30,S75,IF($B91=-60,T75,IF($B91=-90,U75,IF($B91=-120,V75))))))))</f>
        <v>0</v>
      </c>
      <c r="S91" s="23">
        <f t="shared" ref="S91:S97" si="53">IF($B91=0,S75,IF($B91=30,R75,IF($B91=60,Q75,IF($B91=90,P75,IF($B91=-30,T75,IF($B91=-60,U75,IF($B91=-90,V75,IF($B91=-120,W75))))))))</f>
        <v>0</v>
      </c>
      <c r="T91" s="23">
        <f t="shared" ref="T91:T97" si="54">IF($B91=0,T75,IF($B91=30,S75,IF($B91=60,R75,IF($B91=90,Q75,IF($B91=-30,U75,IF($B91=-60,V75,IF($B91=-90,W75,IF($B91=-120,X75))))))))</f>
        <v>0</v>
      </c>
      <c r="U91" s="23">
        <f t="shared" ref="U91:U97" si="55">IF($B91=0,U75,IF($B91=30,T75,IF($B91=60,S75,IF($B91=90,R75,IF($B91=-30,V75,IF($B91=-60,W75,IF($B91=-90,X75,IF($B91=-120,Y75))))))))</f>
        <v>0</v>
      </c>
      <c r="V91" s="23">
        <f t="shared" ref="V91:V97" si="56">IF($B91=0,V75,IF($B91=30,U75,IF($B91=60,T75,IF($B91=90,S75,IF($B91=-30,W75,IF($B91=-60,X75,IF($B91=-90,Y75,IF($B91=-120,Z75))))))))</f>
        <v>0</v>
      </c>
      <c r="W91" s="23">
        <f t="shared" ref="W91:W97" si="57">IF($B91=0,W75,IF($B91=30,V75,IF($B91=60,U75,IF($B91=90,T75,IF($B91=-30,X75,IF($B91=-60,Y75,IF($B91=-90,Z75,IF($B91=-120,AA75))))))))</f>
        <v>0</v>
      </c>
      <c r="X91" s="23">
        <f t="shared" ref="X91:X97" si="58">IF($B91=0,X75,IF($B91=30,W75,IF($B91=60,V75,IF($B91=90,U75,IF($B91=-30,Y75,IF($B91=-60,Z75,IF($B91=-90,AA75,IF($B91=-120,AB75))))))))</f>
        <v>0</v>
      </c>
      <c r="Y91" s="23">
        <f t="shared" ref="Y91:Y97" si="59">IF($B91=0,Y75,IF($B91=30,X75,IF($B91=60,W75,IF($B91=90,V75,IF($B91=-30,Z75,IF($B91=-60,AA75,IF($B91=-90,AB75,IF($B91=-120,AC75))))))))</f>
        <v>0</v>
      </c>
      <c r="Z91" s="23">
        <f t="shared" si="26"/>
        <v>0</v>
      </c>
      <c r="AA91" s="23">
        <f t="shared" si="27"/>
        <v>0</v>
      </c>
      <c r="AB91" s="23">
        <f t="shared" si="28"/>
        <v>0</v>
      </c>
      <c r="AC91" s="23">
        <f t="shared" si="29"/>
        <v>0</v>
      </c>
      <c r="AD91" s="23">
        <f t="shared" si="30"/>
        <v>0</v>
      </c>
      <c r="AE91" s="22">
        <f t="shared" si="31"/>
        <v>0</v>
      </c>
      <c r="AF91" s="22">
        <f t="shared" si="32"/>
        <v>0</v>
      </c>
      <c r="AG91" s="22">
        <f t="shared" si="33"/>
        <v>0</v>
      </c>
      <c r="AH91" s="22">
        <f t="shared" si="34"/>
        <v>0</v>
      </c>
      <c r="AI91" s="22">
        <f t="shared" si="35"/>
        <v>0</v>
      </c>
      <c r="AJ91" s="22">
        <f t="shared" si="36"/>
        <v>0</v>
      </c>
      <c r="AK91" s="22">
        <f t="shared" si="37"/>
        <v>0</v>
      </c>
      <c r="AL91" s="22">
        <f t="shared" si="38"/>
        <v>0</v>
      </c>
      <c r="AM91" s="22">
        <f t="shared" si="39"/>
        <v>0</v>
      </c>
      <c r="AN91" s="22">
        <f t="shared" si="40"/>
        <v>0</v>
      </c>
      <c r="AO91" s="22">
        <f t="shared" si="41"/>
        <v>0</v>
      </c>
      <c r="AP91" s="22">
        <f t="shared" si="42"/>
        <v>0</v>
      </c>
      <c r="AQ91" s="19">
        <f>+Catálogo!I33</f>
        <v>0</v>
      </c>
      <c r="AR91" s="19">
        <f>+Catálogo!I51</f>
        <v>0</v>
      </c>
    </row>
    <row r="92" spans="1:44" hidden="1" outlineLevel="1">
      <c r="A92" s="19">
        <f t="shared" si="23"/>
        <v>0</v>
      </c>
      <c r="B92" s="21">
        <f>+Catálogo!I15</f>
        <v>0</v>
      </c>
      <c r="C92" s="29"/>
      <c r="D92" s="29"/>
      <c r="E92" s="29"/>
      <c r="F92" s="29"/>
      <c r="G92" s="22">
        <f>IF($B92=0,G76,IF($B92=30,F76,IF($B92=60,E76,IF($B92=90,D76,IF($B92=-30,H76+G76,IF($B92=-60,SUM($G76:I76),IF($B92=-90,SUM($G76:J76),IF($B92=-120,SUM($G76:K76)))))))))</f>
        <v>0</v>
      </c>
      <c r="H92" s="22">
        <f t="shared" si="25"/>
        <v>0</v>
      </c>
      <c r="I92" s="22">
        <f t="shared" si="43"/>
        <v>0</v>
      </c>
      <c r="J92" s="22">
        <f t="shared" si="44"/>
        <v>0</v>
      </c>
      <c r="K92" s="22">
        <f t="shared" si="45"/>
        <v>0</v>
      </c>
      <c r="L92" s="22">
        <f t="shared" si="46"/>
        <v>0</v>
      </c>
      <c r="M92" s="22">
        <f t="shared" si="47"/>
        <v>0</v>
      </c>
      <c r="N92" s="22">
        <f t="shared" si="48"/>
        <v>0</v>
      </c>
      <c r="O92" s="22">
        <f t="shared" si="49"/>
        <v>0</v>
      </c>
      <c r="P92" s="22">
        <f t="shared" si="50"/>
        <v>0</v>
      </c>
      <c r="Q92" s="22">
        <f t="shared" si="51"/>
        <v>0</v>
      </c>
      <c r="R92" s="22">
        <f t="shared" si="52"/>
        <v>0</v>
      </c>
      <c r="S92" s="23">
        <f t="shared" si="53"/>
        <v>0</v>
      </c>
      <c r="T92" s="23">
        <f t="shared" si="54"/>
        <v>0</v>
      </c>
      <c r="U92" s="23">
        <f t="shared" si="55"/>
        <v>0</v>
      </c>
      <c r="V92" s="23">
        <f t="shared" si="56"/>
        <v>0</v>
      </c>
      <c r="W92" s="23">
        <f t="shared" si="57"/>
        <v>0</v>
      </c>
      <c r="X92" s="23">
        <f t="shared" si="58"/>
        <v>0</v>
      </c>
      <c r="Y92" s="23">
        <f t="shared" si="59"/>
        <v>0</v>
      </c>
      <c r="Z92" s="23">
        <f t="shared" si="26"/>
        <v>0</v>
      </c>
      <c r="AA92" s="23">
        <f t="shared" si="27"/>
        <v>0</v>
      </c>
      <c r="AB92" s="23">
        <f t="shared" si="28"/>
        <v>0</v>
      </c>
      <c r="AC92" s="23">
        <f t="shared" si="29"/>
        <v>0</v>
      </c>
      <c r="AD92" s="23">
        <f t="shared" si="30"/>
        <v>0</v>
      </c>
      <c r="AE92" s="22">
        <f t="shared" si="31"/>
        <v>0</v>
      </c>
      <c r="AF92" s="22">
        <f t="shared" si="32"/>
        <v>0</v>
      </c>
      <c r="AG92" s="22">
        <f t="shared" si="33"/>
        <v>0</v>
      </c>
      <c r="AH92" s="22">
        <f t="shared" si="34"/>
        <v>0</v>
      </c>
      <c r="AI92" s="22">
        <f t="shared" si="35"/>
        <v>0</v>
      </c>
      <c r="AJ92" s="22">
        <f t="shared" si="36"/>
        <v>0</v>
      </c>
      <c r="AK92" s="22">
        <f t="shared" si="37"/>
        <v>0</v>
      </c>
      <c r="AL92" s="22">
        <f t="shared" si="38"/>
        <v>0</v>
      </c>
      <c r="AM92" s="22">
        <f t="shared" si="39"/>
        <v>0</v>
      </c>
      <c r="AN92" s="22">
        <f t="shared" si="40"/>
        <v>0</v>
      </c>
      <c r="AO92" s="22">
        <f t="shared" si="41"/>
        <v>0</v>
      </c>
      <c r="AP92" s="22">
        <f t="shared" si="42"/>
        <v>0</v>
      </c>
      <c r="AQ92" s="19">
        <f>+Catálogo!I34</f>
        <v>0</v>
      </c>
      <c r="AR92" s="19">
        <f>+Catálogo!I52</f>
        <v>0</v>
      </c>
    </row>
    <row r="93" spans="1:44" hidden="1" outlineLevel="1">
      <c r="A93" s="19">
        <f t="shared" si="23"/>
        <v>0</v>
      </c>
      <c r="B93" s="21">
        <f>+Catálogo!I16</f>
        <v>0</v>
      </c>
      <c r="C93" s="29"/>
      <c r="D93" s="29"/>
      <c r="E93" s="29"/>
      <c r="F93" s="29"/>
      <c r="G93" s="22">
        <f>IF($B93=0,G77,IF($B93=30,F77,IF($B93=60,E77,IF($B93=90,D77,IF($B93=-30,H77+G77,IF($B93=-60,SUM($G77:I77),IF($B93=-90,SUM($G77:J77),IF($B93=-120,SUM($G77:K77)))))))))</f>
        <v>0</v>
      </c>
      <c r="H93" s="22">
        <f t="shared" si="25"/>
        <v>0</v>
      </c>
      <c r="I93" s="22">
        <f t="shared" si="43"/>
        <v>0</v>
      </c>
      <c r="J93" s="22">
        <f t="shared" si="44"/>
        <v>0</v>
      </c>
      <c r="K93" s="22">
        <f t="shared" si="45"/>
        <v>0</v>
      </c>
      <c r="L93" s="22">
        <f t="shared" si="46"/>
        <v>0</v>
      </c>
      <c r="M93" s="22">
        <f t="shared" si="47"/>
        <v>0</v>
      </c>
      <c r="N93" s="22">
        <f t="shared" si="48"/>
        <v>0</v>
      </c>
      <c r="O93" s="22">
        <f t="shared" si="49"/>
        <v>0</v>
      </c>
      <c r="P93" s="22">
        <f t="shared" si="50"/>
        <v>0</v>
      </c>
      <c r="Q93" s="22">
        <f t="shared" si="51"/>
        <v>0</v>
      </c>
      <c r="R93" s="22">
        <f t="shared" si="52"/>
        <v>0</v>
      </c>
      <c r="S93" s="23">
        <f t="shared" si="53"/>
        <v>0</v>
      </c>
      <c r="T93" s="23">
        <f t="shared" si="54"/>
        <v>0</v>
      </c>
      <c r="U93" s="23">
        <f t="shared" si="55"/>
        <v>0</v>
      </c>
      <c r="V93" s="23">
        <f t="shared" si="56"/>
        <v>0</v>
      </c>
      <c r="W93" s="23">
        <f t="shared" si="57"/>
        <v>0</v>
      </c>
      <c r="X93" s="23">
        <f t="shared" si="58"/>
        <v>0</v>
      </c>
      <c r="Y93" s="23">
        <f t="shared" si="59"/>
        <v>0</v>
      </c>
      <c r="Z93" s="23">
        <f t="shared" si="26"/>
        <v>0</v>
      </c>
      <c r="AA93" s="23">
        <f t="shared" si="27"/>
        <v>0</v>
      </c>
      <c r="AB93" s="23">
        <f t="shared" si="28"/>
        <v>0</v>
      </c>
      <c r="AC93" s="23">
        <f t="shared" si="29"/>
        <v>0</v>
      </c>
      <c r="AD93" s="23">
        <f t="shared" si="30"/>
        <v>0</v>
      </c>
      <c r="AE93" s="22">
        <f t="shared" si="31"/>
        <v>0</v>
      </c>
      <c r="AF93" s="22">
        <f t="shared" si="32"/>
        <v>0</v>
      </c>
      <c r="AG93" s="22">
        <f t="shared" si="33"/>
        <v>0</v>
      </c>
      <c r="AH93" s="22">
        <f t="shared" si="34"/>
        <v>0</v>
      </c>
      <c r="AI93" s="22">
        <f t="shared" si="35"/>
        <v>0</v>
      </c>
      <c r="AJ93" s="22">
        <f t="shared" si="36"/>
        <v>0</v>
      </c>
      <c r="AK93" s="22">
        <f t="shared" si="37"/>
        <v>0</v>
      </c>
      <c r="AL93" s="22">
        <f t="shared" si="38"/>
        <v>0</v>
      </c>
      <c r="AM93" s="22">
        <f t="shared" si="39"/>
        <v>0</v>
      </c>
      <c r="AN93" s="22">
        <f t="shared" si="40"/>
        <v>0</v>
      </c>
      <c r="AO93" s="22">
        <f t="shared" si="41"/>
        <v>0</v>
      </c>
      <c r="AP93" s="22">
        <f t="shared" si="42"/>
        <v>0</v>
      </c>
      <c r="AQ93" s="19">
        <f>+Catálogo!I35</f>
        <v>0</v>
      </c>
      <c r="AR93" s="19">
        <f>+Catálogo!I53</f>
        <v>0</v>
      </c>
    </row>
    <row r="94" spans="1:44" hidden="1" outlineLevel="1">
      <c r="A94" s="19">
        <f t="shared" si="23"/>
        <v>0</v>
      </c>
      <c r="B94" s="21">
        <f>+Catálogo!I17</f>
        <v>0</v>
      </c>
      <c r="C94" s="29"/>
      <c r="D94" s="29"/>
      <c r="E94" s="29"/>
      <c r="F94" s="29"/>
      <c r="G94" s="22">
        <f>IF($B94=0,G78,IF($B94=30,F78,IF($B94=60,E78,IF($B94=90,D78,IF($B94=-30,H78+G78,IF($B94=-60,SUM($G78:I78),IF($B94=-90,SUM($G78:J78),IF($B94=-120,SUM($G78:K78)))))))))</f>
        <v>0</v>
      </c>
      <c r="H94" s="22">
        <f t="shared" si="25"/>
        <v>0</v>
      </c>
      <c r="I94" s="22">
        <f t="shared" si="43"/>
        <v>0</v>
      </c>
      <c r="J94" s="22">
        <f t="shared" si="44"/>
        <v>0</v>
      </c>
      <c r="K94" s="22">
        <f t="shared" si="45"/>
        <v>0</v>
      </c>
      <c r="L94" s="22">
        <f t="shared" si="46"/>
        <v>0</v>
      </c>
      <c r="M94" s="22">
        <f t="shared" si="47"/>
        <v>0</v>
      </c>
      <c r="N94" s="22">
        <f t="shared" si="48"/>
        <v>0</v>
      </c>
      <c r="O94" s="22">
        <f t="shared" si="49"/>
        <v>0</v>
      </c>
      <c r="P94" s="22">
        <f t="shared" si="50"/>
        <v>0</v>
      </c>
      <c r="Q94" s="22">
        <f t="shared" si="51"/>
        <v>0</v>
      </c>
      <c r="R94" s="22">
        <f t="shared" si="52"/>
        <v>0</v>
      </c>
      <c r="S94" s="23">
        <f t="shared" si="53"/>
        <v>0</v>
      </c>
      <c r="T94" s="23">
        <f t="shared" si="54"/>
        <v>0</v>
      </c>
      <c r="U94" s="23">
        <f t="shared" si="55"/>
        <v>0</v>
      </c>
      <c r="V94" s="23">
        <f t="shared" si="56"/>
        <v>0</v>
      </c>
      <c r="W94" s="23">
        <f t="shared" si="57"/>
        <v>0</v>
      </c>
      <c r="X94" s="23">
        <f t="shared" si="58"/>
        <v>0</v>
      </c>
      <c r="Y94" s="23">
        <f t="shared" si="59"/>
        <v>0</v>
      </c>
      <c r="Z94" s="23">
        <f t="shared" si="26"/>
        <v>0</v>
      </c>
      <c r="AA94" s="23">
        <f t="shared" si="27"/>
        <v>0</v>
      </c>
      <c r="AB94" s="23">
        <f t="shared" si="28"/>
        <v>0</v>
      </c>
      <c r="AC94" s="23">
        <f t="shared" si="29"/>
        <v>0</v>
      </c>
      <c r="AD94" s="23">
        <f t="shared" si="30"/>
        <v>0</v>
      </c>
      <c r="AE94" s="22">
        <f t="shared" si="31"/>
        <v>0</v>
      </c>
      <c r="AF94" s="22">
        <f t="shared" si="32"/>
        <v>0</v>
      </c>
      <c r="AG94" s="22">
        <f t="shared" si="33"/>
        <v>0</v>
      </c>
      <c r="AH94" s="22">
        <f t="shared" si="34"/>
        <v>0</v>
      </c>
      <c r="AI94" s="22">
        <f t="shared" si="35"/>
        <v>0</v>
      </c>
      <c r="AJ94" s="22">
        <f t="shared" si="36"/>
        <v>0</v>
      </c>
      <c r="AK94" s="22">
        <f t="shared" si="37"/>
        <v>0</v>
      </c>
      <c r="AL94" s="22">
        <f t="shared" si="38"/>
        <v>0</v>
      </c>
      <c r="AM94" s="22">
        <f t="shared" si="39"/>
        <v>0</v>
      </c>
      <c r="AN94" s="22">
        <f t="shared" si="40"/>
        <v>0</v>
      </c>
      <c r="AO94" s="22">
        <f t="shared" si="41"/>
        <v>0</v>
      </c>
      <c r="AP94" s="22">
        <f t="shared" si="42"/>
        <v>0</v>
      </c>
      <c r="AQ94" s="19">
        <f>+Catálogo!I36</f>
        <v>0</v>
      </c>
      <c r="AR94" s="19">
        <f>+Catálogo!I54</f>
        <v>0</v>
      </c>
    </row>
    <row r="95" spans="1:44" hidden="1" outlineLevel="1">
      <c r="A95" s="19">
        <f t="shared" si="23"/>
        <v>0</v>
      </c>
      <c r="B95" s="21">
        <f>+Catálogo!I18</f>
        <v>0</v>
      </c>
      <c r="C95" s="29"/>
      <c r="D95" s="29"/>
      <c r="E95" s="29"/>
      <c r="F95" s="29"/>
      <c r="G95" s="22">
        <f>IF($B95=0,G79,IF($B95=30,F79,IF($B95=60,E79,IF($B95=90,D79,IF($B95=-30,H79+G79,IF($B95=-60,SUM($G79:I79),IF($B95=-90,SUM($G79:J79),IF($B95=-120,SUM($G79:K79)))))))))</f>
        <v>0</v>
      </c>
      <c r="H95" s="22">
        <f t="shared" si="25"/>
        <v>0</v>
      </c>
      <c r="I95" s="22">
        <f t="shared" si="43"/>
        <v>0</v>
      </c>
      <c r="J95" s="22">
        <f t="shared" si="44"/>
        <v>0</v>
      </c>
      <c r="K95" s="22">
        <f t="shared" si="45"/>
        <v>0</v>
      </c>
      <c r="L95" s="22">
        <f t="shared" si="46"/>
        <v>0</v>
      </c>
      <c r="M95" s="22">
        <f t="shared" si="47"/>
        <v>0</v>
      </c>
      <c r="N95" s="22">
        <f t="shared" si="48"/>
        <v>0</v>
      </c>
      <c r="O95" s="22">
        <f t="shared" si="49"/>
        <v>0</v>
      </c>
      <c r="P95" s="22">
        <f t="shared" si="50"/>
        <v>0</v>
      </c>
      <c r="Q95" s="22">
        <f t="shared" si="51"/>
        <v>0</v>
      </c>
      <c r="R95" s="22">
        <f t="shared" si="52"/>
        <v>0</v>
      </c>
      <c r="S95" s="23">
        <f t="shared" si="53"/>
        <v>0</v>
      </c>
      <c r="T95" s="23">
        <f t="shared" si="54"/>
        <v>0</v>
      </c>
      <c r="U95" s="23">
        <f t="shared" si="55"/>
        <v>0</v>
      </c>
      <c r="V95" s="23">
        <f t="shared" si="56"/>
        <v>0</v>
      </c>
      <c r="W95" s="23">
        <f t="shared" si="57"/>
        <v>0</v>
      </c>
      <c r="X95" s="23">
        <f t="shared" si="58"/>
        <v>0</v>
      </c>
      <c r="Y95" s="23">
        <f t="shared" si="59"/>
        <v>0</v>
      </c>
      <c r="Z95" s="23">
        <f t="shared" si="26"/>
        <v>0</v>
      </c>
      <c r="AA95" s="23">
        <f t="shared" si="27"/>
        <v>0</v>
      </c>
      <c r="AB95" s="23">
        <f t="shared" si="28"/>
        <v>0</v>
      </c>
      <c r="AC95" s="23">
        <f t="shared" si="29"/>
        <v>0</v>
      </c>
      <c r="AD95" s="23">
        <f t="shared" si="30"/>
        <v>0</v>
      </c>
      <c r="AE95" s="22">
        <f t="shared" si="31"/>
        <v>0</v>
      </c>
      <c r="AF95" s="22">
        <f t="shared" si="32"/>
        <v>0</v>
      </c>
      <c r="AG95" s="22">
        <f t="shared" si="33"/>
        <v>0</v>
      </c>
      <c r="AH95" s="22">
        <f t="shared" si="34"/>
        <v>0</v>
      </c>
      <c r="AI95" s="22">
        <f t="shared" si="35"/>
        <v>0</v>
      </c>
      <c r="AJ95" s="22">
        <f t="shared" si="36"/>
        <v>0</v>
      </c>
      <c r="AK95" s="22">
        <f t="shared" si="37"/>
        <v>0</v>
      </c>
      <c r="AL95" s="22">
        <f t="shared" si="38"/>
        <v>0</v>
      </c>
      <c r="AM95" s="22">
        <f t="shared" si="39"/>
        <v>0</v>
      </c>
      <c r="AN95" s="22">
        <f t="shared" si="40"/>
        <v>0</v>
      </c>
      <c r="AO95" s="22">
        <f t="shared" si="41"/>
        <v>0</v>
      </c>
      <c r="AP95" s="22">
        <f t="shared" si="42"/>
        <v>0</v>
      </c>
      <c r="AQ95" s="19">
        <f>+Catálogo!I37</f>
        <v>0</v>
      </c>
      <c r="AR95" s="19">
        <f>+Catálogo!I55</f>
        <v>0</v>
      </c>
    </row>
    <row r="96" spans="1:44" hidden="1" outlineLevel="1">
      <c r="A96" s="19">
        <f t="shared" si="23"/>
        <v>0</v>
      </c>
      <c r="B96" s="21">
        <f>+Catálogo!I19</f>
        <v>0</v>
      </c>
      <c r="C96" s="29"/>
      <c r="D96" s="29"/>
      <c r="E96" s="29"/>
      <c r="F96" s="29"/>
      <c r="G96" s="22">
        <f>IF($B96=0,G80,IF($B96=30,F80,IF($B96=60,E80,IF($B96=90,D80,IF($B96=-30,H80+G80,IF($B96=-60,SUM($G80:I80),IF($B96=-90,SUM($G80:J80),IF($B96=-120,SUM($G80:K80)))))))))</f>
        <v>0</v>
      </c>
      <c r="H96" s="22">
        <f t="shared" si="25"/>
        <v>0</v>
      </c>
      <c r="I96" s="22">
        <f t="shared" si="43"/>
        <v>0</v>
      </c>
      <c r="J96" s="22">
        <f t="shared" si="44"/>
        <v>0</v>
      </c>
      <c r="K96" s="22">
        <f t="shared" si="45"/>
        <v>0</v>
      </c>
      <c r="L96" s="22">
        <f t="shared" si="46"/>
        <v>0</v>
      </c>
      <c r="M96" s="22">
        <f t="shared" si="47"/>
        <v>0</v>
      </c>
      <c r="N96" s="22">
        <f t="shared" si="48"/>
        <v>0</v>
      </c>
      <c r="O96" s="22">
        <f t="shared" si="49"/>
        <v>0</v>
      </c>
      <c r="P96" s="22">
        <f t="shared" si="50"/>
        <v>0</v>
      </c>
      <c r="Q96" s="22">
        <f t="shared" si="51"/>
        <v>0</v>
      </c>
      <c r="R96" s="22">
        <f t="shared" si="52"/>
        <v>0</v>
      </c>
      <c r="S96" s="23">
        <f t="shared" si="53"/>
        <v>0</v>
      </c>
      <c r="T96" s="23">
        <f t="shared" si="54"/>
        <v>0</v>
      </c>
      <c r="U96" s="23">
        <f t="shared" si="55"/>
        <v>0</v>
      </c>
      <c r="V96" s="23">
        <f t="shared" si="56"/>
        <v>0</v>
      </c>
      <c r="W96" s="23">
        <f t="shared" si="57"/>
        <v>0</v>
      </c>
      <c r="X96" s="23">
        <f t="shared" si="58"/>
        <v>0</v>
      </c>
      <c r="Y96" s="23">
        <f t="shared" si="59"/>
        <v>0</v>
      </c>
      <c r="Z96" s="23">
        <f t="shared" si="26"/>
        <v>0</v>
      </c>
      <c r="AA96" s="23">
        <f t="shared" si="27"/>
        <v>0</v>
      </c>
      <c r="AB96" s="23">
        <f t="shared" si="28"/>
        <v>0</v>
      </c>
      <c r="AC96" s="23">
        <f t="shared" si="29"/>
        <v>0</v>
      </c>
      <c r="AD96" s="23">
        <f t="shared" si="30"/>
        <v>0</v>
      </c>
      <c r="AE96" s="22">
        <f t="shared" si="31"/>
        <v>0</v>
      </c>
      <c r="AF96" s="22">
        <f t="shared" si="32"/>
        <v>0</v>
      </c>
      <c r="AG96" s="22">
        <f t="shared" si="33"/>
        <v>0</v>
      </c>
      <c r="AH96" s="22">
        <f t="shared" si="34"/>
        <v>0</v>
      </c>
      <c r="AI96" s="22">
        <f t="shared" si="35"/>
        <v>0</v>
      </c>
      <c r="AJ96" s="22">
        <f t="shared" si="36"/>
        <v>0</v>
      </c>
      <c r="AK96" s="22">
        <f t="shared" si="37"/>
        <v>0</v>
      </c>
      <c r="AL96" s="22">
        <f t="shared" si="38"/>
        <v>0</v>
      </c>
      <c r="AM96" s="22">
        <f t="shared" si="39"/>
        <v>0</v>
      </c>
      <c r="AN96" s="22">
        <f t="shared" si="40"/>
        <v>0</v>
      </c>
      <c r="AO96" s="22">
        <f t="shared" si="41"/>
        <v>0</v>
      </c>
      <c r="AP96" s="22">
        <f t="shared" si="42"/>
        <v>0</v>
      </c>
      <c r="AQ96" s="19">
        <f>+Catálogo!I38</f>
        <v>0</v>
      </c>
      <c r="AR96" s="19">
        <f>+Catálogo!I56</f>
        <v>0</v>
      </c>
    </row>
    <row r="97" spans="1:44" hidden="1" outlineLevel="1">
      <c r="A97" s="19">
        <f t="shared" si="23"/>
        <v>0</v>
      </c>
      <c r="B97" s="21">
        <f>+Catálogo!I20</f>
        <v>0</v>
      </c>
      <c r="C97" s="29"/>
      <c r="D97" s="29"/>
      <c r="E97" s="29"/>
      <c r="F97" s="29"/>
      <c r="G97" s="22">
        <f>IF($B97=0,G81,IF($B97=30,F81,IF($B97=60,E81,IF($B97=90,D81,IF($B97=-30,H81+G81,IF($B97=-60,SUM($G81:I81),IF($B97=-90,SUM($G81:J81),IF($B97=-120,SUM($G81:K81)))))))))</f>
        <v>0</v>
      </c>
      <c r="H97" s="22">
        <f t="shared" si="25"/>
        <v>0</v>
      </c>
      <c r="I97" s="22">
        <f t="shared" si="43"/>
        <v>0</v>
      </c>
      <c r="J97" s="22">
        <f t="shared" si="44"/>
        <v>0</v>
      </c>
      <c r="K97" s="22">
        <f t="shared" si="45"/>
        <v>0</v>
      </c>
      <c r="L97" s="22">
        <f t="shared" si="46"/>
        <v>0</v>
      </c>
      <c r="M97" s="22">
        <f t="shared" si="47"/>
        <v>0</v>
      </c>
      <c r="N97" s="22">
        <f t="shared" si="48"/>
        <v>0</v>
      </c>
      <c r="O97" s="22">
        <f t="shared" si="49"/>
        <v>0</v>
      </c>
      <c r="P97" s="22">
        <f t="shared" si="50"/>
        <v>0</v>
      </c>
      <c r="Q97" s="22">
        <f t="shared" si="51"/>
        <v>0</v>
      </c>
      <c r="R97" s="22">
        <f t="shared" si="52"/>
        <v>0</v>
      </c>
      <c r="S97" s="23">
        <f t="shared" si="53"/>
        <v>0</v>
      </c>
      <c r="T97" s="23">
        <f t="shared" si="54"/>
        <v>0</v>
      </c>
      <c r="U97" s="23">
        <f t="shared" si="55"/>
        <v>0</v>
      </c>
      <c r="V97" s="23">
        <f t="shared" si="56"/>
        <v>0</v>
      </c>
      <c r="W97" s="23">
        <f t="shared" si="57"/>
        <v>0</v>
      </c>
      <c r="X97" s="23">
        <f t="shared" si="58"/>
        <v>0</v>
      </c>
      <c r="Y97" s="23">
        <f t="shared" si="59"/>
        <v>0</v>
      </c>
      <c r="Z97" s="23">
        <f t="shared" si="26"/>
        <v>0</v>
      </c>
      <c r="AA97" s="23">
        <f t="shared" si="27"/>
        <v>0</v>
      </c>
      <c r="AB97" s="23">
        <f t="shared" si="28"/>
        <v>0</v>
      </c>
      <c r="AC97" s="23">
        <f t="shared" si="29"/>
        <v>0</v>
      </c>
      <c r="AD97" s="23">
        <f t="shared" si="30"/>
        <v>0</v>
      </c>
      <c r="AE97" s="22">
        <f t="shared" si="31"/>
        <v>0</v>
      </c>
      <c r="AF97" s="22">
        <f t="shared" si="32"/>
        <v>0</v>
      </c>
      <c r="AG97" s="22">
        <f t="shared" si="33"/>
        <v>0</v>
      </c>
      <c r="AH97" s="22">
        <f t="shared" si="34"/>
        <v>0</v>
      </c>
      <c r="AI97" s="22">
        <f t="shared" si="35"/>
        <v>0</v>
      </c>
      <c r="AJ97" s="22">
        <f t="shared" si="36"/>
        <v>0</v>
      </c>
      <c r="AK97" s="22">
        <f t="shared" si="37"/>
        <v>0</v>
      </c>
      <c r="AL97" s="22">
        <f t="shared" si="38"/>
        <v>0</v>
      </c>
      <c r="AM97" s="22">
        <f t="shared" si="39"/>
        <v>0</v>
      </c>
      <c r="AN97" s="22">
        <f t="shared" si="40"/>
        <v>0</v>
      </c>
      <c r="AO97" s="22">
        <f t="shared" si="41"/>
        <v>0</v>
      </c>
      <c r="AP97" s="22">
        <f t="shared" si="42"/>
        <v>0</v>
      </c>
      <c r="AQ97" s="19">
        <f>+Catálogo!I39</f>
        <v>0</v>
      </c>
      <c r="AR97" s="19">
        <f>+Catálogo!I57</f>
        <v>0</v>
      </c>
    </row>
    <row r="98" spans="1:44" s="24" customFormat="1" collapsed="1">
      <c r="A98" s="24" t="s">
        <v>456</v>
      </c>
      <c r="B98" s="27"/>
      <c r="G98" s="25">
        <f t="shared" ref="G98:AP98" si="60">SUM(G83:G92)</f>
        <v>0</v>
      </c>
      <c r="H98" s="25">
        <f t="shared" si="60"/>
        <v>0</v>
      </c>
      <c r="I98" s="25">
        <f t="shared" si="60"/>
        <v>0</v>
      </c>
      <c r="J98" s="25">
        <f t="shared" si="60"/>
        <v>0</v>
      </c>
      <c r="K98" s="25">
        <f t="shared" si="60"/>
        <v>0</v>
      </c>
      <c r="L98" s="25">
        <f t="shared" si="60"/>
        <v>0</v>
      </c>
      <c r="M98" s="25">
        <f t="shared" si="60"/>
        <v>0</v>
      </c>
      <c r="N98" s="25">
        <f t="shared" si="60"/>
        <v>0</v>
      </c>
      <c r="O98" s="25">
        <f t="shared" si="60"/>
        <v>0</v>
      </c>
      <c r="P98" s="25">
        <f t="shared" si="60"/>
        <v>0</v>
      </c>
      <c r="Q98" s="25">
        <f t="shared" si="60"/>
        <v>0</v>
      </c>
      <c r="R98" s="25">
        <f t="shared" si="60"/>
        <v>0</v>
      </c>
      <c r="S98" s="26">
        <f t="shared" si="60"/>
        <v>0</v>
      </c>
      <c r="T98" s="26">
        <f t="shared" si="60"/>
        <v>0</v>
      </c>
      <c r="U98" s="26">
        <f t="shared" si="60"/>
        <v>0</v>
      </c>
      <c r="V98" s="26">
        <f t="shared" si="60"/>
        <v>0</v>
      </c>
      <c r="W98" s="26">
        <f t="shared" si="60"/>
        <v>0</v>
      </c>
      <c r="X98" s="26">
        <f t="shared" si="60"/>
        <v>0</v>
      </c>
      <c r="Y98" s="26">
        <f t="shared" si="60"/>
        <v>0</v>
      </c>
      <c r="Z98" s="26">
        <f t="shared" si="60"/>
        <v>0</v>
      </c>
      <c r="AA98" s="26">
        <f t="shared" si="60"/>
        <v>0</v>
      </c>
      <c r="AB98" s="26">
        <f t="shared" si="60"/>
        <v>0</v>
      </c>
      <c r="AC98" s="26">
        <f t="shared" si="60"/>
        <v>0</v>
      </c>
      <c r="AD98" s="26">
        <f t="shared" si="60"/>
        <v>0</v>
      </c>
      <c r="AE98" s="25">
        <f t="shared" si="60"/>
        <v>0</v>
      </c>
      <c r="AF98" s="25">
        <f t="shared" si="60"/>
        <v>0</v>
      </c>
      <c r="AG98" s="25">
        <f t="shared" si="60"/>
        <v>0</v>
      </c>
      <c r="AH98" s="25">
        <f t="shared" si="60"/>
        <v>0</v>
      </c>
      <c r="AI98" s="25">
        <f t="shared" si="60"/>
        <v>0</v>
      </c>
      <c r="AJ98" s="25">
        <f t="shared" si="60"/>
        <v>0</v>
      </c>
      <c r="AK98" s="25">
        <f t="shared" si="60"/>
        <v>0</v>
      </c>
      <c r="AL98" s="25">
        <f t="shared" si="60"/>
        <v>0</v>
      </c>
      <c r="AM98" s="25">
        <f t="shared" si="60"/>
        <v>0</v>
      </c>
      <c r="AN98" s="25">
        <f t="shared" si="60"/>
        <v>0</v>
      </c>
      <c r="AO98" s="25">
        <f t="shared" si="60"/>
        <v>0</v>
      </c>
      <c r="AP98" s="25">
        <f t="shared" si="60"/>
        <v>0</v>
      </c>
      <c r="AR98" s="24" t="s">
        <v>44</v>
      </c>
    </row>
    <row r="99" spans="1:44" hidden="1" outlineLevel="1">
      <c r="A99" s="29">
        <f>+Catálogo!B6</f>
        <v>0</v>
      </c>
      <c r="B99" s="28">
        <f>IF(Cuestionario!$C$113="si",0,+Catálogo!G6)</f>
        <v>0</v>
      </c>
      <c r="G99" s="22">
        <f t="shared" ref="G99:AP106" si="61">$B99*G67</f>
        <v>0</v>
      </c>
      <c r="H99" s="22">
        <f t="shared" si="61"/>
        <v>0</v>
      </c>
      <c r="I99" s="22">
        <f t="shared" si="61"/>
        <v>0</v>
      </c>
      <c r="J99" s="22">
        <f t="shared" si="61"/>
        <v>0</v>
      </c>
      <c r="K99" s="22">
        <f t="shared" si="61"/>
        <v>0</v>
      </c>
      <c r="L99" s="22">
        <f t="shared" si="61"/>
        <v>0</v>
      </c>
      <c r="M99" s="22">
        <f t="shared" si="61"/>
        <v>0</v>
      </c>
      <c r="N99" s="22">
        <f t="shared" si="61"/>
        <v>0</v>
      </c>
      <c r="O99" s="22">
        <f t="shared" si="61"/>
        <v>0</v>
      </c>
      <c r="P99" s="22">
        <f>$B99*P67</f>
        <v>0</v>
      </c>
      <c r="Q99" s="22">
        <f t="shared" si="61"/>
        <v>0</v>
      </c>
      <c r="R99" s="22">
        <f>$B99*R67</f>
        <v>0</v>
      </c>
      <c r="S99" s="23">
        <f t="shared" si="61"/>
        <v>0</v>
      </c>
      <c r="T99" s="23">
        <f t="shared" si="61"/>
        <v>0</v>
      </c>
      <c r="U99" s="23">
        <f t="shared" si="61"/>
        <v>0</v>
      </c>
      <c r="V99" s="23">
        <f t="shared" si="61"/>
        <v>0</v>
      </c>
      <c r="W99" s="23">
        <f t="shared" si="61"/>
        <v>0</v>
      </c>
      <c r="X99" s="23">
        <f t="shared" si="61"/>
        <v>0</v>
      </c>
      <c r="Y99" s="23">
        <f t="shared" si="61"/>
        <v>0</v>
      </c>
      <c r="Z99" s="23">
        <f t="shared" si="61"/>
        <v>0</v>
      </c>
      <c r="AA99" s="23">
        <f t="shared" si="61"/>
        <v>0</v>
      </c>
      <c r="AB99" s="23">
        <f t="shared" si="61"/>
        <v>0</v>
      </c>
      <c r="AC99" s="23">
        <f t="shared" si="61"/>
        <v>0</v>
      </c>
      <c r="AD99" s="23">
        <f t="shared" si="61"/>
        <v>0</v>
      </c>
      <c r="AE99" s="22">
        <f t="shared" si="61"/>
        <v>0</v>
      </c>
      <c r="AF99" s="22">
        <f t="shared" si="61"/>
        <v>0</v>
      </c>
      <c r="AG99" s="22">
        <f t="shared" si="61"/>
        <v>0</v>
      </c>
      <c r="AH99" s="22">
        <f t="shared" si="61"/>
        <v>0</v>
      </c>
      <c r="AI99" s="22">
        <f>$B99*AI67</f>
        <v>0</v>
      </c>
      <c r="AJ99" s="22">
        <f t="shared" si="61"/>
        <v>0</v>
      </c>
      <c r="AK99" s="22">
        <f t="shared" si="61"/>
        <v>0</v>
      </c>
      <c r="AL99" s="22">
        <f t="shared" si="61"/>
        <v>0</v>
      </c>
      <c r="AM99" s="22">
        <f t="shared" si="61"/>
        <v>0</v>
      </c>
      <c r="AN99" s="22">
        <f t="shared" si="61"/>
        <v>0</v>
      </c>
      <c r="AO99" s="22">
        <f t="shared" si="61"/>
        <v>0</v>
      </c>
      <c r="AP99" s="22">
        <f t="shared" si="61"/>
        <v>0</v>
      </c>
    </row>
    <row r="100" spans="1:44" hidden="1" outlineLevel="1">
      <c r="A100" s="29">
        <f>+Catálogo!B7</f>
        <v>0</v>
      </c>
      <c r="B100" s="28">
        <f>IF(Cuestionario!$C$113="si",0,+Catálogo!G7)</f>
        <v>0</v>
      </c>
      <c r="G100" s="22">
        <f t="shared" si="61"/>
        <v>0</v>
      </c>
      <c r="H100" s="22">
        <f t="shared" si="61"/>
        <v>0</v>
      </c>
      <c r="I100" s="22">
        <f t="shared" si="61"/>
        <v>0</v>
      </c>
      <c r="J100" s="22">
        <f t="shared" si="61"/>
        <v>0</v>
      </c>
      <c r="K100" s="22">
        <f t="shared" si="61"/>
        <v>0</v>
      </c>
      <c r="L100" s="22">
        <f t="shared" si="61"/>
        <v>0</v>
      </c>
      <c r="M100" s="22">
        <f t="shared" si="61"/>
        <v>0</v>
      </c>
      <c r="N100" s="22">
        <f t="shared" si="61"/>
        <v>0</v>
      </c>
      <c r="O100" s="22">
        <f t="shared" si="61"/>
        <v>0</v>
      </c>
      <c r="P100" s="22">
        <f t="shared" si="61"/>
        <v>0</v>
      </c>
      <c r="Q100" s="22">
        <f t="shared" si="61"/>
        <v>0</v>
      </c>
      <c r="R100" s="22">
        <f t="shared" si="61"/>
        <v>0</v>
      </c>
      <c r="S100" s="23">
        <f t="shared" si="61"/>
        <v>0</v>
      </c>
      <c r="T100" s="23">
        <f t="shared" si="61"/>
        <v>0</v>
      </c>
      <c r="U100" s="23">
        <f t="shared" si="61"/>
        <v>0</v>
      </c>
      <c r="V100" s="23">
        <f t="shared" si="61"/>
        <v>0</v>
      </c>
      <c r="W100" s="23">
        <f t="shared" si="61"/>
        <v>0</v>
      </c>
      <c r="X100" s="23">
        <f t="shared" si="61"/>
        <v>0</v>
      </c>
      <c r="Y100" s="23">
        <f t="shared" si="61"/>
        <v>0</v>
      </c>
      <c r="Z100" s="23">
        <f t="shared" si="61"/>
        <v>0</v>
      </c>
      <c r="AA100" s="23">
        <f t="shared" si="61"/>
        <v>0</v>
      </c>
      <c r="AB100" s="23">
        <f t="shared" si="61"/>
        <v>0</v>
      </c>
      <c r="AC100" s="23">
        <f t="shared" si="61"/>
        <v>0</v>
      </c>
      <c r="AD100" s="23">
        <f t="shared" si="61"/>
        <v>0</v>
      </c>
      <c r="AE100" s="22">
        <f t="shared" si="61"/>
        <v>0</v>
      </c>
      <c r="AF100" s="22">
        <f t="shared" si="61"/>
        <v>0</v>
      </c>
      <c r="AG100" s="22">
        <f t="shared" si="61"/>
        <v>0</v>
      </c>
      <c r="AH100" s="22">
        <f t="shared" si="61"/>
        <v>0</v>
      </c>
      <c r="AI100" s="22">
        <f t="shared" si="61"/>
        <v>0</v>
      </c>
      <c r="AJ100" s="22">
        <f t="shared" si="61"/>
        <v>0</v>
      </c>
      <c r="AK100" s="22">
        <f t="shared" si="61"/>
        <v>0</v>
      </c>
      <c r="AL100" s="22">
        <f t="shared" si="61"/>
        <v>0</v>
      </c>
      <c r="AM100" s="22">
        <f t="shared" si="61"/>
        <v>0</v>
      </c>
      <c r="AN100" s="22">
        <f t="shared" si="61"/>
        <v>0</v>
      </c>
      <c r="AO100" s="22">
        <f t="shared" si="61"/>
        <v>0</v>
      </c>
      <c r="AP100" s="22">
        <f t="shared" si="61"/>
        <v>0</v>
      </c>
    </row>
    <row r="101" spans="1:44" hidden="1" outlineLevel="1">
      <c r="A101" s="29">
        <f>+Catálogo!B8</f>
        <v>0</v>
      </c>
      <c r="B101" s="28">
        <f>IF(Cuestionario!$C$113="si",0,+Catálogo!G8)</f>
        <v>0</v>
      </c>
      <c r="G101" s="22">
        <f t="shared" si="61"/>
        <v>0</v>
      </c>
      <c r="H101" s="22">
        <f t="shared" si="61"/>
        <v>0</v>
      </c>
      <c r="I101" s="22">
        <f t="shared" si="61"/>
        <v>0</v>
      </c>
      <c r="J101" s="22">
        <f t="shared" si="61"/>
        <v>0</v>
      </c>
      <c r="K101" s="22">
        <f t="shared" si="61"/>
        <v>0</v>
      </c>
      <c r="L101" s="22">
        <f t="shared" si="61"/>
        <v>0</v>
      </c>
      <c r="M101" s="22">
        <f t="shared" si="61"/>
        <v>0</v>
      </c>
      <c r="N101" s="22">
        <f t="shared" si="61"/>
        <v>0</v>
      </c>
      <c r="O101" s="22">
        <f t="shared" si="61"/>
        <v>0</v>
      </c>
      <c r="P101" s="22">
        <f t="shared" si="61"/>
        <v>0</v>
      </c>
      <c r="Q101" s="22">
        <f t="shared" si="61"/>
        <v>0</v>
      </c>
      <c r="R101" s="22">
        <f t="shared" si="61"/>
        <v>0</v>
      </c>
      <c r="S101" s="23">
        <f t="shared" si="61"/>
        <v>0</v>
      </c>
      <c r="T101" s="23">
        <f t="shared" si="61"/>
        <v>0</v>
      </c>
      <c r="U101" s="23">
        <f t="shared" si="61"/>
        <v>0</v>
      </c>
      <c r="V101" s="23">
        <f t="shared" si="61"/>
        <v>0</v>
      </c>
      <c r="W101" s="23">
        <f t="shared" si="61"/>
        <v>0</v>
      </c>
      <c r="X101" s="23">
        <f t="shared" si="61"/>
        <v>0</v>
      </c>
      <c r="Y101" s="23">
        <f t="shared" si="61"/>
        <v>0</v>
      </c>
      <c r="Z101" s="23">
        <f t="shared" si="61"/>
        <v>0</v>
      </c>
      <c r="AA101" s="23">
        <f t="shared" si="61"/>
        <v>0</v>
      </c>
      <c r="AB101" s="23">
        <f t="shared" si="61"/>
        <v>0</v>
      </c>
      <c r="AC101" s="23">
        <f t="shared" si="61"/>
        <v>0</v>
      </c>
      <c r="AD101" s="23">
        <f t="shared" si="61"/>
        <v>0</v>
      </c>
      <c r="AE101" s="22">
        <f t="shared" si="61"/>
        <v>0</v>
      </c>
      <c r="AF101" s="22">
        <f t="shared" si="61"/>
        <v>0</v>
      </c>
      <c r="AG101" s="22">
        <f t="shared" si="61"/>
        <v>0</v>
      </c>
      <c r="AH101" s="22">
        <f t="shared" si="61"/>
        <v>0</v>
      </c>
      <c r="AI101" s="22">
        <f t="shared" si="61"/>
        <v>0</v>
      </c>
      <c r="AJ101" s="22">
        <f t="shared" si="61"/>
        <v>0</v>
      </c>
      <c r="AK101" s="22">
        <f t="shared" si="61"/>
        <v>0</v>
      </c>
      <c r="AL101" s="22">
        <f t="shared" si="61"/>
        <v>0</v>
      </c>
      <c r="AM101" s="22">
        <f t="shared" si="61"/>
        <v>0</v>
      </c>
      <c r="AN101" s="22">
        <f t="shared" si="61"/>
        <v>0</v>
      </c>
      <c r="AO101" s="22">
        <f t="shared" si="61"/>
        <v>0</v>
      </c>
      <c r="AP101" s="22">
        <f t="shared" si="61"/>
        <v>0</v>
      </c>
    </row>
    <row r="102" spans="1:44" hidden="1" outlineLevel="1">
      <c r="A102" s="29">
        <f>+Catálogo!B9</f>
        <v>0</v>
      </c>
      <c r="B102" s="28">
        <f>IF(Cuestionario!$C$113="si",0,+Catálogo!G9)</f>
        <v>0</v>
      </c>
      <c r="G102" s="22">
        <f t="shared" si="61"/>
        <v>0</v>
      </c>
      <c r="H102" s="22">
        <f t="shared" si="61"/>
        <v>0</v>
      </c>
      <c r="I102" s="22">
        <f t="shared" si="61"/>
        <v>0</v>
      </c>
      <c r="J102" s="22">
        <f t="shared" si="61"/>
        <v>0</v>
      </c>
      <c r="K102" s="22">
        <f t="shared" si="61"/>
        <v>0</v>
      </c>
      <c r="L102" s="22">
        <f t="shared" si="61"/>
        <v>0</v>
      </c>
      <c r="M102" s="22">
        <f t="shared" si="61"/>
        <v>0</v>
      </c>
      <c r="N102" s="22">
        <f t="shared" si="61"/>
        <v>0</v>
      </c>
      <c r="O102" s="22">
        <f t="shared" si="61"/>
        <v>0</v>
      </c>
      <c r="P102" s="22">
        <f t="shared" si="61"/>
        <v>0</v>
      </c>
      <c r="Q102" s="22">
        <f t="shared" si="61"/>
        <v>0</v>
      </c>
      <c r="R102" s="22">
        <f t="shared" si="61"/>
        <v>0</v>
      </c>
      <c r="S102" s="23">
        <f t="shared" si="61"/>
        <v>0</v>
      </c>
      <c r="T102" s="23">
        <f t="shared" si="61"/>
        <v>0</v>
      </c>
      <c r="U102" s="23">
        <f t="shared" si="61"/>
        <v>0</v>
      </c>
      <c r="V102" s="23">
        <f t="shared" si="61"/>
        <v>0</v>
      </c>
      <c r="W102" s="23">
        <f t="shared" si="61"/>
        <v>0</v>
      </c>
      <c r="X102" s="23">
        <f t="shared" si="61"/>
        <v>0</v>
      </c>
      <c r="Y102" s="23">
        <f t="shared" si="61"/>
        <v>0</v>
      </c>
      <c r="Z102" s="23">
        <f t="shared" si="61"/>
        <v>0</v>
      </c>
      <c r="AA102" s="23">
        <f t="shared" si="61"/>
        <v>0</v>
      </c>
      <c r="AB102" s="23">
        <f t="shared" si="61"/>
        <v>0</v>
      </c>
      <c r="AC102" s="23">
        <f t="shared" si="61"/>
        <v>0</v>
      </c>
      <c r="AD102" s="23">
        <f t="shared" si="61"/>
        <v>0</v>
      </c>
      <c r="AE102" s="22">
        <f t="shared" si="61"/>
        <v>0</v>
      </c>
      <c r="AF102" s="22">
        <f t="shared" si="61"/>
        <v>0</v>
      </c>
      <c r="AG102" s="22">
        <f t="shared" si="61"/>
        <v>0</v>
      </c>
      <c r="AH102" s="22">
        <f t="shared" si="61"/>
        <v>0</v>
      </c>
      <c r="AI102" s="22">
        <f t="shared" si="61"/>
        <v>0</v>
      </c>
      <c r="AJ102" s="22">
        <f t="shared" si="61"/>
        <v>0</v>
      </c>
      <c r="AK102" s="22">
        <f t="shared" si="61"/>
        <v>0</v>
      </c>
      <c r="AL102" s="22">
        <f t="shared" si="61"/>
        <v>0</v>
      </c>
      <c r="AM102" s="22">
        <f t="shared" si="61"/>
        <v>0</v>
      </c>
      <c r="AN102" s="22">
        <f t="shared" si="61"/>
        <v>0</v>
      </c>
      <c r="AO102" s="22">
        <f t="shared" si="61"/>
        <v>0</v>
      </c>
      <c r="AP102" s="22">
        <f t="shared" si="61"/>
        <v>0</v>
      </c>
    </row>
    <row r="103" spans="1:44" hidden="1" outlineLevel="1">
      <c r="A103" s="29">
        <f>+Catálogo!B10</f>
        <v>0</v>
      </c>
      <c r="B103" s="28">
        <f>IF(Cuestionario!$C$113="si",0,+Catálogo!G10)</f>
        <v>0</v>
      </c>
      <c r="G103" s="22">
        <f t="shared" si="61"/>
        <v>0</v>
      </c>
      <c r="H103" s="22">
        <f t="shared" si="61"/>
        <v>0</v>
      </c>
      <c r="I103" s="22">
        <f t="shared" si="61"/>
        <v>0</v>
      </c>
      <c r="J103" s="22">
        <f t="shared" si="61"/>
        <v>0</v>
      </c>
      <c r="K103" s="22">
        <f t="shared" si="61"/>
        <v>0</v>
      </c>
      <c r="L103" s="22">
        <f t="shared" si="61"/>
        <v>0</v>
      </c>
      <c r="M103" s="22">
        <f t="shared" si="61"/>
        <v>0</v>
      </c>
      <c r="N103" s="22">
        <f t="shared" si="61"/>
        <v>0</v>
      </c>
      <c r="O103" s="22">
        <f t="shared" si="61"/>
        <v>0</v>
      </c>
      <c r="P103" s="22">
        <f t="shared" si="61"/>
        <v>0</v>
      </c>
      <c r="Q103" s="22">
        <f t="shared" si="61"/>
        <v>0</v>
      </c>
      <c r="R103" s="22">
        <f t="shared" si="61"/>
        <v>0</v>
      </c>
      <c r="S103" s="23">
        <f t="shared" si="61"/>
        <v>0</v>
      </c>
      <c r="T103" s="23">
        <f t="shared" si="61"/>
        <v>0</v>
      </c>
      <c r="U103" s="23">
        <f t="shared" si="61"/>
        <v>0</v>
      </c>
      <c r="V103" s="23">
        <f t="shared" si="61"/>
        <v>0</v>
      </c>
      <c r="W103" s="23">
        <f t="shared" si="61"/>
        <v>0</v>
      </c>
      <c r="X103" s="23">
        <f t="shared" si="61"/>
        <v>0</v>
      </c>
      <c r="Y103" s="23">
        <f t="shared" si="61"/>
        <v>0</v>
      </c>
      <c r="Z103" s="23">
        <f t="shared" si="61"/>
        <v>0</v>
      </c>
      <c r="AA103" s="23">
        <f t="shared" si="61"/>
        <v>0</v>
      </c>
      <c r="AB103" s="23">
        <f t="shared" si="61"/>
        <v>0</v>
      </c>
      <c r="AC103" s="23">
        <f t="shared" si="61"/>
        <v>0</v>
      </c>
      <c r="AD103" s="23">
        <f t="shared" si="61"/>
        <v>0</v>
      </c>
      <c r="AE103" s="22">
        <f t="shared" si="61"/>
        <v>0</v>
      </c>
      <c r="AF103" s="22">
        <f t="shared" si="61"/>
        <v>0</v>
      </c>
      <c r="AG103" s="22">
        <f t="shared" si="61"/>
        <v>0</v>
      </c>
      <c r="AH103" s="22">
        <f t="shared" si="61"/>
        <v>0</v>
      </c>
      <c r="AI103" s="22">
        <f t="shared" si="61"/>
        <v>0</v>
      </c>
      <c r="AJ103" s="22">
        <f t="shared" si="61"/>
        <v>0</v>
      </c>
      <c r="AK103" s="22">
        <f t="shared" si="61"/>
        <v>0</v>
      </c>
      <c r="AL103" s="22">
        <f t="shared" si="61"/>
        <v>0</v>
      </c>
      <c r="AM103" s="22">
        <f t="shared" si="61"/>
        <v>0</v>
      </c>
      <c r="AN103" s="22">
        <f t="shared" si="61"/>
        <v>0</v>
      </c>
      <c r="AO103" s="22">
        <f t="shared" si="61"/>
        <v>0</v>
      </c>
      <c r="AP103" s="22">
        <f t="shared" si="61"/>
        <v>0</v>
      </c>
    </row>
    <row r="104" spans="1:44" hidden="1" outlineLevel="1">
      <c r="A104" s="29">
        <f>+Catálogo!B11</f>
        <v>0</v>
      </c>
      <c r="B104" s="28">
        <f>IF(Cuestionario!$C$113="si",0,+Catálogo!G11)</f>
        <v>0</v>
      </c>
      <c r="G104" s="22">
        <f t="shared" si="61"/>
        <v>0</v>
      </c>
      <c r="H104" s="22">
        <f t="shared" si="61"/>
        <v>0</v>
      </c>
      <c r="I104" s="22">
        <f t="shared" si="61"/>
        <v>0</v>
      </c>
      <c r="J104" s="22">
        <f t="shared" si="61"/>
        <v>0</v>
      </c>
      <c r="K104" s="22">
        <f t="shared" si="61"/>
        <v>0</v>
      </c>
      <c r="L104" s="22">
        <f t="shared" si="61"/>
        <v>0</v>
      </c>
      <c r="M104" s="22">
        <f t="shared" si="61"/>
        <v>0</v>
      </c>
      <c r="N104" s="22">
        <f t="shared" si="61"/>
        <v>0</v>
      </c>
      <c r="O104" s="22">
        <f t="shared" si="61"/>
        <v>0</v>
      </c>
      <c r="P104" s="22">
        <f t="shared" si="61"/>
        <v>0</v>
      </c>
      <c r="Q104" s="22">
        <f t="shared" si="61"/>
        <v>0</v>
      </c>
      <c r="R104" s="22">
        <f t="shared" si="61"/>
        <v>0</v>
      </c>
      <c r="S104" s="23">
        <f t="shared" si="61"/>
        <v>0</v>
      </c>
      <c r="T104" s="23">
        <f t="shared" si="61"/>
        <v>0</v>
      </c>
      <c r="U104" s="23">
        <f t="shared" si="61"/>
        <v>0</v>
      </c>
      <c r="V104" s="23">
        <f t="shared" si="61"/>
        <v>0</v>
      </c>
      <c r="W104" s="23">
        <f t="shared" si="61"/>
        <v>0</v>
      </c>
      <c r="X104" s="23">
        <f t="shared" si="61"/>
        <v>0</v>
      </c>
      <c r="Y104" s="23">
        <f t="shared" si="61"/>
        <v>0</v>
      </c>
      <c r="Z104" s="23">
        <f t="shared" si="61"/>
        <v>0</v>
      </c>
      <c r="AA104" s="23">
        <f t="shared" si="61"/>
        <v>0</v>
      </c>
      <c r="AB104" s="23">
        <f t="shared" si="61"/>
        <v>0</v>
      </c>
      <c r="AC104" s="23">
        <f t="shared" si="61"/>
        <v>0</v>
      </c>
      <c r="AD104" s="23">
        <f t="shared" si="61"/>
        <v>0</v>
      </c>
      <c r="AE104" s="22">
        <f t="shared" si="61"/>
        <v>0</v>
      </c>
      <c r="AF104" s="22">
        <f t="shared" si="61"/>
        <v>0</v>
      </c>
      <c r="AG104" s="22">
        <f t="shared" si="61"/>
        <v>0</v>
      </c>
      <c r="AH104" s="22">
        <f t="shared" si="61"/>
        <v>0</v>
      </c>
      <c r="AI104" s="22">
        <f t="shared" si="61"/>
        <v>0</v>
      </c>
      <c r="AJ104" s="22">
        <f t="shared" si="61"/>
        <v>0</v>
      </c>
      <c r="AK104" s="22">
        <f t="shared" si="61"/>
        <v>0</v>
      </c>
      <c r="AL104" s="22">
        <f t="shared" si="61"/>
        <v>0</v>
      </c>
      <c r="AM104" s="22">
        <f t="shared" si="61"/>
        <v>0</v>
      </c>
      <c r="AN104" s="22">
        <f t="shared" si="61"/>
        <v>0</v>
      </c>
      <c r="AO104" s="22">
        <f t="shared" si="61"/>
        <v>0</v>
      </c>
      <c r="AP104" s="22">
        <f t="shared" si="61"/>
        <v>0</v>
      </c>
    </row>
    <row r="105" spans="1:44" hidden="1" outlineLevel="1">
      <c r="A105" s="29">
        <f>+Catálogo!B12</f>
        <v>0</v>
      </c>
      <c r="B105" s="28">
        <f>IF(Cuestionario!$C$113="si",0,+Catálogo!G12)</f>
        <v>0</v>
      </c>
      <c r="G105" s="22">
        <f t="shared" si="61"/>
        <v>0</v>
      </c>
      <c r="H105" s="22">
        <f t="shared" si="61"/>
        <v>0</v>
      </c>
      <c r="I105" s="22">
        <f t="shared" si="61"/>
        <v>0</v>
      </c>
      <c r="J105" s="22">
        <f t="shared" si="61"/>
        <v>0</v>
      </c>
      <c r="K105" s="22">
        <f t="shared" si="61"/>
        <v>0</v>
      </c>
      <c r="L105" s="22">
        <f t="shared" si="61"/>
        <v>0</v>
      </c>
      <c r="M105" s="22">
        <f t="shared" si="61"/>
        <v>0</v>
      </c>
      <c r="N105" s="22">
        <f t="shared" si="61"/>
        <v>0</v>
      </c>
      <c r="O105" s="22">
        <f t="shared" si="61"/>
        <v>0</v>
      </c>
      <c r="P105" s="22">
        <f t="shared" si="61"/>
        <v>0</v>
      </c>
      <c r="Q105" s="22">
        <f t="shared" si="61"/>
        <v>0</v>
      </c>
      <c r="R105" s="22">
        <f t="shared" si="61"/>
        <v>0</v>
      </c>
      <c r="S105" s="23">
        <f t="shared" si="61"/>
        <v>0</v>
      </c>
      <c r="T105" s="23">
        <f t="shared" si="61"/>
        <v>0</v>
      </c>
      <c r="U105" s="23">
        <f t="shared" si="61"/>
        <v>0</v>
      </c>
      <c r="V105" s="23">
        <f t="shared" si="61"/>
        <v>0</v>
      </c>
      <c r="W105" s="23">
        <f t="shared" si="61"/>
        <v>0</v>
      </c>
      <c r="X105" s="23">
        <f t="shared" si="61"/>
        <v>0</v>
      </c>
      <c r="Y105" s="23">
        <f t="shared" si="61"/>
        <v>0</v>
      </c>
      <c r="Z105" s="23">
        <f t="shared" si="61"/>
        <v>0</v>
      </c>
      <c r="AA105" s="23">
        <f t="shared" si="61"/>
        <v>0</v>
      </c>
      <c r="AB105" s="23">
        <f t="shared" si="61"/>
        <v>0</v>
      </c>
      <c r="AC105" s="23">
        <f t="shared" si="61"/>
        <v>0</v>
      </c>
      <c r="AD105" s="23">
        <f t="shared" si="61"/>
        <v>0</v>
      </c>
      <c r="AE105" s="22">
        <f t="shared" si="61"/>
        <v>0</v>
      </c>
      <c r="AF105" s="22">
        <f t="shared" si="61"/>
        <v>0</v>
      </c>
      <c r="AG105" s="22">
        <f t="shared" si="61"/>
        <v>0</v>
      </c>
      <c r="AH105" s="22">
        <f t="shared" si="61"/>
        <v>0</v>
      </c>
      <c r="AI105" s="22">
        <f t="shared" si="61"/>
        <v>0</v>
      </c>
      <c r="AJ105" s="22">
        <f t="shared" si="61"/>
        <v>0</v>
      </c>
      <c r="AK105" s="22">
        <f t="shared" si="61"/>
        <v>0</v>
      </c>
      <c r="AL105" s="22">
        <f t="shared" si="61"/>
        <v>0</v>
      </c>
      <c r="AM105" s="22">
        <f t="shared" si="61"/>
        <v>0</v>
      </c>
      <c r="AN105" s="22">
        <f t="shared" si="61"/>
        <v>0</v>
      </c>
      <c r="AO105" s="22">
        <f t="shared" si="61"/>
        <v>0</v>
      </c>
      <c r="AP105" s="22">
        <f t="shared" si="61"/>
        <v>0</v>
      </c>
    </row>
    <row r="106" spans="1:44" hidden="1" outlineLevel="1">
      <c r="A106" s="29">
        <f>+Catálogo!B13</f>
        <v>0</v>
      </c>
      <c r="B106" s="28">
        <f>IF(Cuestionario!$C$113="si",0,+Catálogo!G13)</f>
        <v>0</v>
      </c>
      <c r="G106" s="22">
        <f t="shared" si="61"/>
        <v>0</v>
      </c>
      <c r="H106" s="22">
        <f t="shared" si="61"/>
        <v>0</v>
      </c>
      <c r="I106" s="22">
        <f t="shared" si="61"/>
        <v>0</v>
      </c>
      <c r="J106" s="22">
        <f t="shared" si="61"/>
        <v>0</v>
      </c>
      <c r="K106" s="22">
        <f t="shared" ref="K106:AP106" si="62">$B106*K74</f>
        <v>0</v>
      </c>
      <c r="L106" s="22">
        <f t="shared" si="62"/>
        <v>0</v>
      </c>
      <c r="M106" s="22">
        <f t="shared" si="62"/>
        <v>0</v>
      </c>
      <c r="N106" s="22">
        <f t="shared" si="62"/>
        <v>0</v>
      </c>
      <c r="O106" s="22">
        <f t="shared" si="62"/>
        <v>0</v>
      </c>
      <c r="P106" s="22">
        <f t="shared" si="62"/>
        <v>0</v>
      </c>
      <c r="Q106" s="22">
        <f t="shared" si="62"/>
        <v>0</v>
      </c>
      <c r="R106" s="22">
        <f t="shared" si="62"/>
        <v>0</v>
      </c>
      <c r="S106" s="23">
        <f t="shared" si="62"/>
        <v>0</v>
      </c>
      <c r="T106" s="23">
        <f t="shared" si="62"/>
        <v>0</v>
      </c>
      <c r="U106" s="23">
        <f t="shared" si="62"/>
        <v>0</v>
      </c>
      <c r="V106" s="23">
        <f t="shared" si="62"/>
        <v>0</v>
      </c>
      <c r="W106" s="23">
        <f t="shared" si="62"/>
        <v>0</v>
      </c>
      <c r="X106" s="23">
        <f t="shared" si="62"/>
        <v>0</v>
      </c>
      <c r="Y106" s="23">
        <f t="shared" si="62"/>
        <v>0</v>
      </c>
      <c r="Z106" s="23">
        <f t="shared" si="62"/>
        <v>0</v>
      </c>
      <c r="AA106" s="23">
        <f t="shared" si="62"/>
        <v>0</v>
      </c>
      <c r="AB106" s="23">
        <f t="shared" si="62"/>
        <v>0</v>
      </c>
      <c r="AC106" s="23">
        <f t="shared" si="62"/>
        <v>0</v>
      </c>
      <c r="AD106" s="23">
        <f t="shared" si="62"/>
        <v>0</v>
      </c>
      <c r="AE106" s="22">
        <f t="shared" si="62"/>
        <v>0</v>
      </c>
      <c r="AF106" s="22">
        <f t="shared" si="62"/>
        <v>0</v>
      </c>
      <c r="AG106" s="22">
        <f t="shared" si="62"/>
        <v>0</v>
      </c>
      <c r="AH106" s="22">
        <f t="shared" si="62"/>
        <v>0</v>
      </c>
      <c r="AI106" s="22">
        <f t="shared" si="62"/>
        <v>0</v>
      </c>
      <c r="AJ106" s="22">
        <f t="shared" si="62"/>
        <v>0</v>
      </c>
      <c r="AK106" s="22">
        <f t="shared" si="62"/>
        <v>0</v>
      </c>
      <c r="AL106" s="22">
        <f t="shared" si="62"/>
        <v>0</v>
      </c>
      <c r="AM106" s="22">
        <f t="shared" si="62"/>
        <v>0</v>
      </c>
      <c r="AN106" s="22">
        <f t="shared" si="62"/>
        <v>0</v>
      </c>
      <c r="AO106" s="22">
        <f t="shared" si="62"/>
        <v>0</v>
      </c>
      <c r="AP106" s="22">
        <f t="shared" si="62"/>
        <v>0</v>
      </c>
    </row>
    <row r="107" spans="1:44" hidden="1" outlineLevel="1">
      <c r="A107" s="29">
        <f>+Catálogo!B14</f>
        <v>0</v>
      </c>
      <c r="B107" s="28">
        <f>IF(Cuestionario!$C$113="si",0,+Catálogo!G14)</f>
        <v>0</v>
      </c>
      <c r="G107" s="22">
        <f t="shared" ref="G107:AP113" si="63">$B107*G75</f>
        <v>0</v>
      </c>
      <c r="H107" s="22">
        <f t="shared" si="63"/>
        <v>0</v>
      </c>
      <c r="I107" s="22">
        <f t="shared" si="63"/>
        <v>0</v>
      </c>
      <c r="J107" s="22">
        <f t="shared" si="63"/>
        <v>0</v>
      </c>
      <c r="K107" s="22">
        <f t="shared" si="63"/>
        <v>0</v>
      </c>
      <c r="L107" s="22">
        <f t="shared" si="63"/>
        <v>0</v>
      </c>
      <c r="M107" s="22">
        <f t="shared" si="63"/>
        <v>0</v>
      </c>
      <c r="N107" s="22">
        <f t="shared" si="63"/>
        <v>0</v>
      </c>
      <c r="O107" s="22">
        <f t="shared" si="63"/>
        <v>0</v>
      </c>
      <c r="P107" s="22">
        <f t="shared" si="63"/>
        <v>0</v>
      </c>
      <c r="Q107" s="22">
        <f t="shared" si="63"/>
        <v>0</v>
      </c>
      <c r="R107" s="22">
        <f t="shared" si="63"/>
        <v>0</v>
      </c>
      <c r="S107" s="23">
        <f t="shared" si="63"/>
        <v>0</v>
      </c>
      <c r="T107" s="23">
        <f t="shared" si="63"/>
        <v>0</v>
      </c>
      <c r="U107" s="23">
        <f t="shared" si="63"/>
        <v>0</v>
      </c>
      <c r="V107" s="23">
        <f t="shared" si="63"/>
        <v>0</v>
      </c>
      <c r="W107" s="23">
        <f t="shared" si="63"/>
        <v>0</v>
      </c>
      <c r="X107" s="23">
        <f t="shared" si="63"/>
        <v>0</v>
      </c>
      <c r="Y107" s="23">
        <f t="shared" si="63"/>
        <v>0</v>
      </c>
      <c r="Z107" s="23">
        <f t="shared" si="63"/>
        <v>0</v>
      </c>
      <c r="AA107" s="23">
        <f t="shared" si="63"/>
        <v>0</v>
      </c>
      <c r="AB107" s="23">
        <f t="shared" si="63"/>
        <v>0</v>
      </c>
      <c r="AC107" s="23">
        <f t="shared" si="63"/>
        <v>0</v>
      </c>
      <c r="AD107" s="23">
        <f t="shared" si="63"/>
        <v>0</v>
      </c>
      <c r="AE107" s="22">
        <f t="shared" si="63"/>
        <v>0</v>
      </c>
      <c r="AF107" s="22">
        <f t="shared" si="63"/>
        <v>0</v>
      </c>
      <c r="AG107" s="22">
        <f t="shared" si="63"/>
        <v>0</v>
      </c>
      <c r="AH107" s="22">
        <f t="shared" si="63"/>
        <v>0</v>
      </c>
      <c r="AI107" s="22">
        <f t="shared" si="63"/>
        <v>0</v>
      </c>
      <c r="AJ107" s="22">
        <f t="shared" si="63"/>
        <v>0</v>
      </c>
      <c r="AK107" s="22">
        <f t="shared" si="63"/>
        <v>0</v>
      </c>
      <c r="AL107" s="22">
        <f t="shared" si="63"/>
        <v>0</v>
      </c>
      <c r="AM107" s="22">
        <f t="shared" si="63"/>
        <v>0</v>
      </c>
      <c r="AN107" s="22">
        <f t="shared" si="63"/>
        <v>0</v>
      </c>
      <c r="AO107" s="22">
        <f t="shared" si="63"/>
        <v>0</v>
      </c>
      <c r="AP107" s="22">
        <f t="shared" si="63"/>
        <v>0</v>
      </c>
    </row>
    <row r="108" spans="1:44" hidden="1" outlineLevel="1">
      <c r="A108" s="29">
        <f>+Catálogo!B15</f>
        <v>0</v>
      </c>
      <c r="B108" s="28">
        <f>IF(Cuestionario!$C$113="si",0,+Catálogo!G15)</f>
        <v>0</v>
      </c>
      <c r="G108" s="22">
        <f t="shared" si="63"/>
        <v>0</v>
      </c>
      <c r="H108" s="22">
        <f t="shared" si="63"/>
        <v>0</v>
      </c>
      <c r="I108" s="22">
        <f t="shared" si="63"/>
        <v>0</v>
      </c>
      <c r="J108" s="22">
        <f t="shared" si="63"/>
        <v>0</v>
      </c>
      <c r="K108" s="22">
        <f t="shared" si="63"/>
        <v>0</v>
      </c>
      <c r="L108" s="22">
        <f t="shared" si="63"/>
        <v>0</v>
      </c>
      <c r="M108" s="22">
        <f t="shared" si="63"/>
        <v>0</v>
      </c>
      <c r="N108" s="22">
        <f t="shared" si="63"/>
        <v>0</v>
      </c>
      <c r="O108" s="22">
        <f t="shared" si="63"/>
        <v>0</v>
      </c>
      <c r="P108" s="22">
        <f t="shared" si="63"/>
        <v>0</v>
      </c>
      <c r="Q108" s="22">
        <f t="shared" si="63"/>
        <v>0</v>
      </c>
      <c r="R108" s="22">
        <f t="shared" si="63"/>
        <v>0</v>
      </c>
      <c r="S108" s="23">
        <f t="shared" si="63"/>
        <v>0</v>
      </c>
      <c r="T108" s="23">
        <f t="shared" si="63"/>
        <v>0</v>
      </c>
      <c r="U108" s="23">
        <f t="shared" si="63"/>
        <v>0</v>
      </c>
      <c r="V108" s="23">
        <f t="shared" si="63"/>
        <v>0</v>
      </c>
      <c r="W108" s="23">
        <f t="shared" si="63"/>
        <v>0</v>
      </c>
      <c r="X108" s="23">
        <f t="shared" si="63"/>
        <v>0</v>
      </c>
      <c r="Y108" s="23">
        <f t="shared" si="63"/>
        <v>0</v>
      </c>
      <c r="Z108" s="23">
        <f t="shared" si="63"/>
        <v>0</v>
      </c>
      <c r="AA108" s="23">
        <f t="shared" si="63"/>
        <v>0</v>
      </c>
      <c r="AB108" s="23">
        <f t="shared" si="63"/>
        <v>0</v>
      </c>
      <c r="AC108" s="23">
        <f t="shared" si="63"/>
        <v>0</v>
      </c>
      <c r="AD108" s="23">
        <f t="shared" si="63"/>
        <v>0</v>
      </c>
      <c r="AE108" s="22">
        <f t="shared" si="63"/>
        <v>0</v>
      </c>
      <c r="AF108" s="22">
        <f t="shared" si="63"/>
        <v>0</v>
      </c>
      <c r="AG108" s="22">
        <f t="shared" si="63"/>
        <v>0</v>
      </c>
      <c r="AH108" s="22">
        <f t="shared" si="63"/>
        <v>0</v>
      </c>
      <c r="AI108" s="22">
        <f t="shared" si="63"/>
        <v>0</v>
      </c>
      <c r="AJ108" s="22">
        <f t="shared" si="63"/>
        <v>0</v>
      </c>
      <c r="AK108" s="22">
        <f t="shared" si="63"/>
        <v>0</v>
      </c>
      <c r="AL108" s="22">
        <f t="shared" si="63"/>
        <v>0</v>
      </c>
      <c r="AM108" s="22">
        <f t="shared" si="63"/>
        <v>0</v>
      </c>
      <c r="AN108" s="22">
        <f t="shared" si="63"/>
        <v>0</v>
      </c>
      <c r="AO108" s="22">
        <f t="shared" si="63"/>
        <v>0</v>
      </c>
      <c r="AP108" s="22">
        <f t="shared" si="63"/>
        <v>0</v>
      </c>
    </row>
    <row r="109" spans="1:44" hidden="1" outlineLevel="1">
      <c r="A109" s="29">
        <f>+Catálogo!B16</f>
        <v>0</v>
      </c>
      <c r="B109" s="28">
        <f>IF(Cuestionario!$C$113="si",0,+Catálogo!G16)</f>
        <v>0</v>
      </c>
      <c r="G109" s="22">
        <f t="shared" si="63"/>
        <v>0</v>
      </c>
      <c r="H109" s="22">
        <f t="shared" si="63"/>
        <v>0</v>
      </c>
      <c r="I109" s="22">
        <f t="shared" si="63"/>
        <v>0</v>
      </c>
      <c r="J109" s="22">
        <f t="shared" si="63"/>
        <v>0</v>
      </c>
      <c r="K109" s="22">
        <f t="shared" si="63"/>
        <v>0</v>
      </c>
      <c r="L109" s="22">
        <f t="shared" si="63"/>
        <v>0</v>
      </c>
      <c r="M109" s="22">
        <f t="shared" si="63"/>
        <v>0</v>
      </c>
      <c r="N109" s="22">
        <f t="shared" si="63"/>
        <v>0</v>
      </c>
      <c r="O109" s="22">
        <f t="shared" si="63"/>
        <v>0</v>
      </c>
      <c r="P109" s="22">
        <f t="shared" si="63"/>
        <v>0</v>
      </c>
      <c r="Q109" s="22">
        <f t="shared" si="63"/>
        <v>0</v>
      </c>
      <c r="R109" s="22">
        <f t="shared" si="63"/>
        <v>0</v>
      </c>
      <c r="S109" s="23">
        <f t="shared" si="63"/>
        <v>0</v>
      </c>
      <c r="T109" s="23">
        <f t="shared" si="63"/>
        <v>0</v>
      </c>
      <c r="U109" s="23">
        <f t="shared" si="63"/>
        <v>0</v>
      </c>
      <c r="V109" s="23">
        <f t="shared" si="63"/>
        <v>0</v>
      </c>
      <c r="W109" s="23">
        <f t="shared" si="63"/>
        <v>0</v>
      </c>
      <c r="X109" s="23">
        <f t="shared" si="63"/>
        <v>0</v>
      </c>
      <c r="Y109" s="23">
        <f t="shared" si="63"/>
        <v>0</v>
      </c>
      <c r="Z109" s="23">
        <f t="shared" si="63"/>
        <v>0</v>
      </c>
      <c r="AA109" s="23">
        <f t="shared" si="63"/>
        <v>0</v>
      </c>
      <c r="AB109" s="23">
        <f t="shared" si="63"/>
        <v>0</v>
      </c>
      <c r="AC109" s="23">
        <f t="shared" si="63"/>
        <v>0</v>
      </c>
      <c r="AD109" s="23">
        <f t="shared" si="63"/>
        <v>0</v>
      </c>
      <c r="AE109" s="22">
        <f t="shared" si="63"/>
        <v>0</v>
      </c>
      <c r="AF109" s="22">
        <f t="shared" si="63"/>
        <v>0</v>
      </c>
      <c r="AG109" s="22">
        <f t="shared" si="63"/>
        <v>0</v>
      </c>
      <c r="AH109" s="22">
        <f t="shared" si="63"/>
        <v>0</v>
      </c>
      <c r="AI109" s="22">
        <f t="shared" si="63"/>
        <v>0</v>
      </c>
      <c r="AJ109" s="22">
        <f t="shared" si="63"/>
        <v>0</v>
      </c>
      <c r="AK109" s="22">
        <f t="shared" si="63"/>
        <v>0</v>
      </c>
      <c r="AL109" s="22">
        <f t="shared" si="63"/>
        <v>0</v>
      </c>
      <c r="AM109" s="22">
        <f t="shared" si="63"/>
        <v>0</v>
      </c>
      <c r="AN109" s="22">
        <f t="shared" si="63"/>
        <v>0</v>
      </c>
      <c r="AO109" s="22">
        <f t="shared" si="63"/>
        <v>0</v>
      </c>
      <c r="AP109" s="22">
        <f t="shared" si="63"/>
        <v>0</v>
      </c>
    </row>
    <row r="110" spans="1:44" hidden="1" outlineLevel="1">
      <c r="A110" s="29">
        <f>+Catálogo!B17</f>
        <v>0</v>
      </c>
      <c r="B110" s="28">
        <f>IF(Cuestionario!$C$113="si",0,+Catálogo!G17)</f>
        <v>0</v>
      </c>
      <c r="G110" s="22">
        <f t="shared" si="63"/>
        <v>0</v>
      </c>
      <c r="H110" s="22">
        <f t="shared" si="63"/>
        <v>0</v>
      </c>
      <c r="I110" s="22">
        <f t="shared" si="63"/>
        <v>0</v>
      </c>
      <c r="J110" s="22">
        <f t="shared" si="63"/>
        <v>0</v>
      </c>
      <c r="K110" s="22">
        <f t="shared" si="63"/>
        <v>0</v>
      </c>
      <c r="L110" s="22">
        <f t="shared" si="63"/>
        <v>0</v>
      </c>
      <c r="M110" s="22">
        <f t="shared" si="63"/>
        <v>0</v>
      </c>
      <c r="N110" s="22">
        <f t="shared" si="63"/>
        <v>0</v>
      </c>
      <c r="O110" s="22">
        <f t="shared" si="63"/>
        <v>0</v>
      </c>
      <c r="P110" s="22">
        <f t="shared" si="63"/>
        <v>0</v>
      </c>
      <c r="Q110" s="22">
        <f t="shared" si="63"/>
        <v>0</v>
      </c>
      <c r="R110" s="22">
        <f t="shared" si="63"/>
        <v>0</v>
      </c>
      <c r="S110" s="23">
        <f t="shared" si="63"/>
        <v>0</v>
      </c>
      <c r="T110" s="23">
        <f t="shared" si="63"/>
        <v>0</v>
      </c>
      <c r="U110" s="23">
        <f t="shared" si="63"/>
        <v>0</v>
      </c>
      <c r="V110" s="23">
        <f t="shared" si="63"/>
        <v>0</v>
      </c>
      <c r="W110" s="23">
        <f t="shared" si="63"/>
        <v>0</v>
      </c>
      <c r="X110" s="23">
        <f t="shared" si="63"/>
        <v>0</v>
      </c>
      <c r="Y110" s="23">
        <f t="shared" si="63"/>
        <v>0</v>
      </c>
      <c r="Z110" s="23">
        <f t="shared" si="63"/>
        <v>0</v>
      </c>
      <c r="AA110" s="23">
        <f t="shared" si="63"/>
        <v>0</v>
      </c>
      <c r="AB110" s="23">
        <f t="shared" si="63"/>
        <v>0</v>
      </c>
      <c r="AC110" s="23">
        <f t="shared" si="63"/>
        <v>0</v>
      </c>
      <c r="AD110" s="23">
        <f t="shared" si="63"/>
        <v>0</v>
      </c>
      <c r="AE110" s="22">
        <f t="shared" si="63"/>
        <v>0</v>
      </c>
      <c r="AF110" s="22">
        <f t="shared" si="63"/>
        <v>0</v>
      </c>
      <c r="AG110" s="22">
        <f t="shared" si="63"/>
        <v>0</v>
      </c>
      <c r="AH110" s="22">
        <f t="shared" si="63"/>
        <v>0</v>
      </c>
      <c r="AI110" s="22">
        <f t="shared" si="63"/>
        <v>0</v>
      </c>
      <c r="AJ110" s="22">
        <f t="shared" si="63"/>
        <v>0</v>
      </c>
      <c r="AK110" s="22">
        <f t="shared" si="63"/>
        <v>0</v>
      </c>
      <c r="AL110" s="22">
        <f t="shared" si="63"/>
        <v>0</v>
      </c>
      <c r="AM110" s="22">
        <f t="shared" si="63"/>
        <v>0</v>
      </c>
      <c r="AN110" s="22">
        <f t="shared" si="63"/>
        <v>0</v>
      </c>
      <c r="AO110" s="22">
        <f t="shared" si="63"/>
        <v>0</v>
      </c>
      <c r="AP110" s="22">
        <f t="shared" si="63"/>
        <v>0</v>
      </c>
    </row>
    <row r="111" spans="1:44" hidden="1" outlineLevel="1">
      <c r="A111" s="29">
        <f>+Catálogo!B18</f>
        <v>0</v>
      </c>
      <c r="B111" s="28">
        <f>IF(Cuestionario!$C$113="si",0,+Catálogo!G18)</f>
        <v>0</v>
      </c>
      <c r="G111" s="22">
        <f t="shared" si="63"/>
        <v>0</v>
      </c>
      <c r="H111" s="22">
        <f t="shared" si="63"/>
        <v>0</v>
      </c>
      <c r="I111" s="22">
        <f t="shared" si="63"/>
        <v>0</v>
      </c>
      <c r="J111" s="22">
        <f t="shared" si="63"/>
        <v>0</v>
      </c>
      <c r="K111" s="22">
        <f t="shared" si="63"/>
        <v>0</v>
      </c>
      <c r="L111" s="22">
        <f t="shared" si="63"/>
        <v>0</v>
      </c>
      <c r="M111" s="22">
        <f t="shared" si="63"/>
        <v>0</v>
      </c>
      <c r="N111" s="22">
        <f t="shared" si="63"/>
        <v>0</v>
      </c>
      <c r="O111" s="22">
        <f t="shared" si="63"/>
        <v>0</v>
      </c>
      <c r="P111" s="22">
        <f t="shared" si="63"/>
        <v>0</v>
      </c>
      <c r="Q111" s="22">
        <f t="shared" si="63"/>
        <v>0</v>
      </c>
      <c r="R111" s="22">
        <f t="shared" si="63"/>
        <v>0</v>
      </c>
      <c r="S111" s="23">
        <f t="shared" si="63"/>
        <v>0</v>
      </c>
      <c r="T111" s="23">
        <f t="shared" si="63"/>
        <v>0</v>
      </c>
      <c r="U111" s="23">
        <f t="shared" si="63"/>
        <v>0</v>
      </c>
      <c r="V111" s="23">
        <f t="shared" si="63"/>
        <v>0</v>
      </c>
      <c r="W111" s="23">
        <f t="shared" si="63"/>
        <v>0</v>
      </c>
      <c r="X111" s="23">
        <f t="shared" si="63"/>
        <v>0</v>
      </c>
      <c r="Y111" s="23">
        <f t="shared" si="63"/>
        <v>0</v>
      </c>
      <c r="Z111" s="23">
        <f t="shared" si="63"/>
        <v>0</v>
      </c>
      <c r="AA111" s="23">
        <f t="shared" si="63"/>
        <v>0</v>
      </c>
      <c r="AB111" s="23">
        <f t="shared" si="63"/>
        <v>0</v>
      </c>
      <c r="AC111" s="23">
        <f t="shared" si="63"/>
        <v>0</v>
      </c>
      <c r="AD111" s="23">
        <f t="shared" si="63"/>
        <v>0</v>
      </c>
      <c r="AE111" s="22">
        <f t="shared" si="63"/>
        <v>0</v>
      </c>
      <c r="AF111" s="22">
        <f t="shared" si="63"/>
        <v>0</v>
      </c>
      <c r="AG111" s="22">
        <f t="shared" si="63"/>
        <v>0</v>
      </c>
      <c r="AH111" s="22">
        <f t="shared" si="63"/>
        <v>0</v>
      </c>
      <c r="AI111" s="22">
        <f t="shared" si="63"/>
        <v>0</v>
      </c>
      <c r="AJ111" s="22">
        <f t="shared" si="63"/>
        <v>0</v>
      </c>
      <c r="AK111" s="22">
        <f t="shared" si="63"/>
        <v>0</v>
      </c>
      <c r="AL111" s="22">
        <f t="shared" si="63"/>
        <v>0</v>
      </c>
      <c r="AM111" s="22">
        <f t="shared" si="63"/>
        <v>0</v>
      </c>
      <c r="AN111" s="22">
        <f t="shared" si="63"/>
        <v>0</v>
      </c>
      <c r="AO111" s="22">
        <f t="shared" si="63"/>
        <v>0</v>
      </c>
      <c r="AP111" s="22">
        <f t="shared" si="63"/>
        <v>0</v>
      </c>
    </row>
    <row r="112" spans="1:44" hidden="1" outlineLevel="1">
      <c r="A112" s="29">
        <f>+Catálogo!B19</f>
        <v>0</v>
      </c>
      <c r="B112" s="28">
        <f>IF(Cuestionario!$C$113="si",0,+Catálogo!G19)</f>
        <v>0</v>
      </c>
      <c r="G112" s="22">
        <f t="shared" si="63"/>
        <v>0</v>
      </c>
      <c r="H112" s="22">
        <f t="shared" si="63"/>
        <v>0</v>
      </c>
      <c r="I112" s="22">
        <f t="shared" si="63"/>
        <v>0</v>
      </c>
      <c r="J112" s="22">
        <f t="shared" si="63"/>
        <v>0</v>
      </c>
      <c r="K112" s="22">
        <f t="shared" si="63"/>
        <v>0</v>
      </c>
      <c r="L112" s="22">
        <f t="shared" si="63"/>
        <v>0</v>
      </c>
      <c r="M112" s="22">
        <f t="shared" si="63"/>
        <v>0</v>
      </c>
      <c r="N112" s="22">
        <f t="shared" si="63"/>
        <v>0</v>
      </c>
      <c r="O112" s="22">
        <f t="shared" si="63"/>
        <v>0</v>
      </c>
      <c r="P112" s="22">
        <f t="shared" si="63"/>
        <v>0</v>
      </c>
      <c r="Q112" s="22">
        <f t="shared" si="63"/>
        <v>0</v>
      </c>
      <c r="R112" s="22">
        <f t="shared" si="63"/>
        <v>0</v>
      </c>
      <c r="S112" s="23">
        <f t="shared" si="63"/>
        <v>0</v>
      </c>
      <c r="T112" s="23">
        <f t="shared" si="63"/>
        <v>0</v>
      </c>
      <c r="U112" s="23">
        <f t="shared" si="63"/>
        <v>0</v>
      </c>
      <c r="V112" s="23">
        <f t="shared" si="63"/>
        <v>0</v>
      </c>
      <c r="W112" s="23">
        <f t="shared" si="63"/>
        <v>0</v>
      </c>
      <c r="X112" s="23">
        <f t="shared" si="63"/>
        <v>0</v>
      </c>
      <c r="Y112" s="23">
        <f t="shared" si="63"/>
        <v>0</v>
      </c>
      <c r="Z112" s="23">
        <f t="shared" si="63"/>
        <v>0</v>
      </c>
      <c r="AA112" s="23">
        <f t="shared" si="63"/>
        <v>0</v>
      </c>
      <c r="AB112" s="23">
        <f t="shared" si="63"/>
        <v>0</v>
      </c>
      <c r="AC112" s="23">
        <f t="shared" si="63"/>
        <v>0</v>
      </c>
      <c r="AD112" s="23">
        <f t="shared" si="63"/>
        <v>0</v>
      </c>
      <c r="AE112" s="22">
        <f t="shared" si="63"/>
        <v>0</v>
      </c>
      <c r="AF112" s="22">
        <f t="shared" si="63"/>
        <v>0</v>
      </c>
      <c r="AG112" s="22">
        <f t="shared" si="63"/>
        <v>0</v>
      </c>
      <c r="AH112" s="22">
        <f t="shared" si="63"/>
        <v>0</v>
      </c>
      <c r="AI112" s="22">
        <f t="shared" si="63"/>
        <v>0</v>
      </c>
      <c r="AJ112" s="22">
        <f t="shared" si="63"/>
        <v>0</v>
      </c>
      <c r="AK112" s="22">
        <f t="shared" si="63"/>
        <v>0</v>
      </c>
      <c r="AL112" s="22">
        <f t="shared" si="63"/>
        <v>0</v>
      </c>
      <c r="AM112" s="22">
        <f t="shared" si="63"/>
        <v>0</v>
      </c>
      <c r="AN112" s="22">
        <f t="shared" si="63"/>
        <v>0</v>
      </c>
      <c r="AO112" s="22">
        <f t="shared" si="63"/>
        <v>0</v>
      </c>
      <c r="AP112" s="22">
        <f t="shared" si="63"/>
        <v>0</v>
      </c>
    </row>
    <row r="113" spans="1:42" hidden="1" outlineLevel="1">
      <c r="A113" s="29">
        <f>+Catálogo!B20</f>
        <v>0</v>
      </c>
      <c r="B113" s="28">
        <f>IF(Cuestionario!$C$113="si",0,+Catálogo!G20)</f>
        <v>0</v>
      </c>
      <c r="G113" s="22">
        <f t="shared" si="63"/>
        <v>0</v>
      </c>
      <c r="H113" s="22">
        <f t="shared" si="63"/>
        <v>0</v>
      </c>
      <c r="I113" s="22">
        <f t="shared" si="63"/>
        <v>0</v>
      </c>
      <c r="J113" s="22">
        <f t="shared" si="63"/>
        <v>0</v>
      </c>
      <c r="K113" s="22">
        <f t="shared" si="63"/>
        <v>0</v>
      </c>
      <c r="L113" s="22">
        <f t="shared" si="63"/>
        <v>0</v>
      </c>
      <c r="M113" s="22">
        <f t="shared" si="63"/>
        <v>0</v>
      </c>
      <c r="N113" s="22">
        <f t="shared" si="63"/>
        <v>0</v>
      </c>
      <c r="O113" s="22">
        <f t="shared" si="63"/>
        <v>0</v>
      </c>
      <c r="P113" s="22">
        <f t="shared" si="63"/>
        <v>0</v>
      </c>
      <c r="Q113" s="22">
        <f t="shared" si="63"/>
        <v>0</v>
      </c>
      <c r="R113" s="22">
        <f t="shared" si="63"/>
        <v>0</v>
      </c>
      <c r="S113" s="23">
        <f t="shared" si="63"/>
        <v>0</v>
      </c>
      <c r="T113" s="23">
        <f t="shared" si="63"/>
        <v>0</v>
      </c>
      <c r="U113" s="23">
        <f t="shared" si="63"/>
        <v>0</v>
      </c>
      <c r="V113" s="23">
        <f t="shared" si="63"/>
        <v>0</v>
      </c>
      <c r="W113" s="23">
        <f t="shared" si="63"/>
        <v>0</v>
      </c>
      <c r="X113" s="23">
        <f t="shared" si="63"/>
        <v>0</v>
      </c>
      <c r="Y113" s="23">
        <f t="shared" si="63"/>
        <v>0</v>
      </c>
      <c r="Z113" s="23">
        <f t="shared" si="63"/>
        <v>0</v>
      </c>
      <c r="AA113" s="23">
        <f t="shared" si="63"/>
        <v>0</v>
      </c>
      <c r="AB113" s="23">
        <f t="shared" si="63"/>
        <v>0</v>
      </c>
      <c r="AC113" s="23">
        <f t="shared" si="63"/>
        <v>0</v>
      </c>
      <c r="AD113" s="23">
        <f t="shared" si="63"/>
        <v>0</v>
      </c>
      <c r="AE113" s="22">
        <f t="shared" si="63"/>
        <v>0</v>
      </c>
      <c r="AF113" s="22">
        <f t="shared" si="63"/>
        <v>0</v>
      </c>
      <c r="AG113" s="22">
        <f t="shared" si="63"/>
        <v>0</v>
      </c>
      <c r="AH113" s="22">
        <f t="shared" si="63"/>
        <v>0</v>
      </c>
      <c r="AI113" s="22">
        <f t="shared" si="63"/>
        <v>0</v>
      </c>
      <c r="AJ113" s="22">
        <f t="shared" si="63"/>
        <v>0</v>
      </c>
      <c r="AK113" s="22">
        <f t="shared" si="63"/>
        <v>0</v>
      </c>
      <c r="AL113" s="22">
        <f t="shared" si="63"/>
        <v>0</v>
      </c>
      <c r="AM113" s="22">
        <f t="shared" si="63"/>
        <v>0</v>
      </c>
      <c r="AN113" s="22">
        <f t="shared" si="63"/>
        <v>0</v>
      </c>
      <c r="AO113" s="22">
        <f t="shared" si="63"/>
        <v>0</v>
      </c>
      <c r="AP113" s="22">
        <f t="shared" si="63"/>
        <v>0</v>
      </c>
    </row>
    <row r="114" spans="1:42" collapsed="1">
      <c r="A114" s="24" t="s">
        <v>83</v>
      </c>
      <c r="B114" s="27"/>
      <c r="C114" s="24"/>
      <c r="D114" s="24"/>
      <c r="E114" s="24"/>
      <c r="F114" s="24"/>
      <c r="G114" s="25">
        <f>SUM(G99:G113)</f>
        <v>0</v>
      </c>
      <c r="H114" s="25">
        <f t="shared" ref="H114:AP114" si="64">SUM(H99:H113)</f>
        <v>0</v>
      </c>
      <c r="I114" s="25">
        <f t="shared" si="64"/>
        <v>0</v>
      </c>
      <c r="J114" s="25">
        <f t="shared" si="64"/>
        <v>0</v>
      </c>
      <c r="K114" s="25">
        <f t="shared" si="64"/>
        <v>0</v>
      </c>
      <c r="L114" s="25">
        <f t="shared" si="64"/>
        <v>0</v>
      </c>
      <c r="M114" s="25">
        <f t="shared" si="64"/>
        <v>0</v>
      </c>
      <c r="N114" s="25">
        <f t="shared" si="64"/>
        <v>0</v>
      </c>
      <c r="O114" s="25">
        <f t="shared" si="64"/>
        <v>0</v>
      </c>
      <c r="P114" s="25">
        <f t="shared" si="64"/>
        <v>0</v>
      </c>
      <c r="Q114" s="25">
        <f t="shared" si="64"/>
        <v>0</v>
      </c>
      <c r="R114" s="25">
        <f t="shared" si="64"/>
        <v>0</v>
      </c>
      <c r="S114" s="25">
        <f t="shared" si="64"/>
        <v>0</v>
      </c>
      <c r="T114" s="25">
        <f t="shared" si="64"/>
        <v>0</v>
      </c>
      <c r="U114" s="25">
        <f t="shared" si="64"/>
        <v>0</v>
      </c>
      <c r="V114" s="25">
        <f t="shared" si="64"/>
        <v>0</v>
      </c>
      <c r="W114" s="25">
        <f t="shared" si="64"/>
        <v>0</v>
      </c>
      <c r="X114" s="25">
        <f t="shared" si="64"/>
        <v>0</v>
      </c>
      <c r="Y114" s="25">
        <f t="shared" si="64"/>
        <v>0</v>
      </c>
      <c r="Z114" s="25">
        <f t="shared" si="64"/>
        <v>0</v>
      </c>
      <c r="AA114" s="25">
        <f t="shared" si="64"/>
        <v>0</v>
      </c>
      <c r="AB114" s="25">
        <f t="shared" si="64"/>
        <v>0</v>
      </c>
      <c r="AC114" s="25">
        <f t="shared" si="64"/>
        <v>0</v>
      </c>
      <c r="AD114" s="25">
        <f t="shared" si="64"/>
        <v>0</v>
      </c>
      <c r="AE114" s="25">
        <f t="shared" si="64"/>
        <v>0</v>
      </c>
      <c r="AF114" s="25">
        <f t="shared" si="64"/>
        <v>0</v>
      </c>
      <c r="AG114" s="25">
        <f t="shared" si="64"/>
        <v>0</v>
      </c>
      <c r="AH114" s="25">
        <f t="shared" si="64"/>
        <v>0</v>
      </c>
      <c r="AI114" s="25">
        <f t="shared" si="64"/>
        <v>0</v>
      </c>
      <c r="AJ114" s="25">
        <f t="shared" si="64"/>
        <v>0</v>
      </c>
      <c r="AK114" s="25">
        <f t="shared" si="64"/>
        <v>0</v>
      </c>
      <c r="AL114" s="25">
        <f t="shared" si="64"/>
        <v>0</v>
      </c>
      <c r="AM114" s="25">
        <f t="shared" si="64"/>
        <v>0</v>
      </c>
      <c r="AN114" s="25">
        <f t="shared" si="64"/>
        <v>0</v>
      </c>
      <c r="AO114" s="25">
        <f t="shared" si="64"/>
        <v>0</v>
      </c>
      <c r="AP114" s="25">
        <f t="shared" si="64"/>
        <v>0</v>
      </c>
    </row>
    <row r="115" spans="1:42" hidden="1" outlineLevel="1">
      <c r="A115" s="29">
        <f>+A2</f>
        <v>0</v>
      </c>
      <c r="B115" s="28">
        <f>IF(Cuestionario!$C$113="si",0,+Catálogo!G6)</f>
        <v>0</v>
      </c>
      <c r="G115" s="22">
        <f>+G83*$B115</f>
        <v>0</v>
      </c>
      <c r="H115" s="22">
        <f t="shared" ref="G115:AP122" si="65">+H83*$B115</f>
        <v>0</v>
      </c>
      <c r="I115" s="22">
        <f t="shared" si="65"/>
        <v>0</v>
      </c>
      <c r="J115" s="22">
        <f t="shared" si="65"/>
        <v>0</v>
      </c>
      <c r="K115" s="22">
        <f t="shared" si="65"/>
        <v>0</v>
      </c>
      <c r="L115" s="22">
        <f t="shared" si="65"/>
        <v>0</v>
      </c>
      <c r="M115" s="22">
        <f t="shared" si="65"/>
        <v>0</v>
      </c>
      <c r="N115" s="22">
        <f t="shared" si="65"/>
        <v>0</v>
      </c>
      <c r="O115" s="22">
        <f t="shared" si="65"/>
        <v>0</v>
      </c>
      <c r="P115" s="22">
        <f t="shared" si="65"/>
        <v>0</v>
      </c>
      <c r="Q115" s="22">
        <f t="shared" si="65"/>
        <v>0</v>
      </c>
      <c r="R115" s="22">
        <f t="shared" si="65"/>
        <v>0</v>
      </c>
      <c r="S115" s="23">
        <f>+S83*$B115</f>
        <v>0</v>
      </c>
      <c r="T115" s="23">
        <f t="shared" si="65"/>
        <v>0</v>
      </c>
      <c r="U115" s="23">
        <f t="shared" si="65"/>
        <v>0</v>
      </c>
      <c r="V115" s="23">
        <f t="shared" si="65"/>
        <v>0</v>
      </c>
      <c r="W115" s="23">
        <f t="shared" si="65"/>
        <v>0</v>
      </c>
      <c r="X115" s="23">
        <f t="shared" si="65"/>
        <v>0</v>
      </c>
      <c r="Y115" s="23">
        <f t="shared" si="65"/>
        <v>0</v>
      </c>
      <c r="Z115" s="23">
        <f t="shared" si="65"/>
        <v>0</v>
      </c>
      <c r="AA115" s="23">
        <f t="shared" si="65"/>
        <v>0</v>
      </c>
      <c r="AB115" s="23">
        <f t="shared" si="65"/>
        <v>0</v>
      </c>
      <c r="AC115" s="23">
        <f t="shared" si="65"/>
        <v>0</v>
      </c>
      <c r="AD115" s="23">
        <f t="shared" si="65"/>
        <v>0</v>
      </c>
      <c r="AE115" s="22">
        <f t="shared" si="65"/>
        <v>0</v>
      </c>
      <c r="AF115" s="22">
        <f t="shared" si="65"/>
        <v>0</v>
      </c>
      <c r="AG115" s="22">
        <f t="shared" si="65"/>
        <v>0</v>
      </c>
      <c r="AH115" s="22">
        <f t="shared" si="65"/>
        <v>0</v>
      </c>
      <c r="AI115" s="22">
        <f t="shared" si="65"/>
        <v>0</v>
      </c>
      <c r="AJ115" s="22">
        <f t="shared" si="65"/>
        <v>0</v>
      </c>
      <c r="AK115" s="22">
        <f t="shared" si="65"/>
        <v>0</v>
      </c>
      <c r="AL115" s="22">
        <f t="shared" si="65"/>
        <v>0</v>
      </c>
      <c r="AM115" s="22">
        <f t="shared" si="65"/>
        <v>0</v>
      </c>
      <c r="AN115" s="22">
        <f t="shared" si="65"/>
        <v>0</v>
      </c>
      <c r="AO115" s="22">
        <f t="shared" si="65"/>
        <v>0</v>
      </c>
      <c r="AP115" s="22">
        <f t="shared" si="65"/>
        <v>0</v>
      </c>
    </row>
    <row r="116" spans="1:42" hidden="1" outlineLevel="1">
      <c r="A116" s="29">
        <f t="shared" ref="A116:A129" si="66">+A3</f>
        <v>0</v>
      </c>
      <c r="B116" s="28">
        <f>IF(Cuestionario!$C$113="si",0,+Catálogo!G7)</f>
        <v>0</v>
      </c>
      <c r="G116" s="22">
        <f t="shared" si="65"/>
        <v>0</v>
      </c>
      <c r="H116" s="22">
        <f t="shared" si="65"/>
        <v>0</v>
      </c>
      <c r="I116" s="22">
        <f t="shared" si="65"/>
        <v>0</v>
      </c>
      <c r="J116" s="22">
        <f t="shared" si="65"/>
        <v>0</v>
      </c>
      <c r="K116" s="22">
        <f t="shared" si="65"/>
        <v>0</v>
      </c>
      <c r="L116" s="22">
        <f t="shared" si="65"/>
        <v>0</v>
      </c>
      <c r="M116" s="22">
        <f t="shared" si="65"/>
        <v>0</v>
      </c>
      <c r="N116" s="22">
        <f t="shared" si="65"/>
        <v>0</v>
      </c>
      <c r="O116" s="22">
        <f t="shared" si="65"/>
        <v>0</v>
      </c>
      <c r="P116" s="22">
        <f t="shared" si="65"/>
        <v>0</v>
      </c>
      <c r="Q116" s="22">
        <f t="shared" si="65"/>
        <v>0</v>
      </c>
      <c r="R116" s="22">
        <f t="shared" si="65"/>
        <v>0</v>
      </c>
      <c r="S116" s="23">
        <f t="shared" si="65"/>
        <v>0</v>
      </c>
      <c r="T116" s="23">
        <f t="shared" si="65"/>
        <v>0</v>
      </c>
      <c r="U116" s="23">
        <f t="shared" si="65"/>
        <v>0</v>
      </c>
      <c r="V116" s="23">
        <f t="shared" si="65"/>
        <v>0</v>
      </c>
      <c r="W116" s="23">
        <f t="shared" si="65"/>
        <v>0</v>
      </c>
      <c r="X116" s="23">
        <f t="shared" si="65"/>
        <v>0</v>
      </c>
      <c r="Y116" s="23">
        <f t="shared" si="65"/>
        <v>0</v>
      </c>
      <c r="Z116" s="23">
        <f t="shared" si="65"/>
        <v>0</v>
      </c>
      <c r="AA116" s="23">
        <f t="shared" si="65"/>
        <v>0</v>
      </c>
      <c r="AB116" s="23">
        <f t="shared" si="65"/>
        <v>0</v>
      </c>
      <c r="AC116" s="23">
        <f t="shared" si="65"/>
        <v>0</v>
      </c>
      <c r="AD116" s="23">
        <f t="shared" si="65"/>
        <v>0</v>
      </c>
      <c r="AE116" s="22">
        <f t="shared" si="65"/>
        <v>0</v>
      </c>
      <c r="AF116" s="22">
        <f t="shared" si="65"/>
        <v>0</v>
      </c>
      <c r="AG116" s="22">
        <f t="shared" si="65"/>
        <v>0</v>
      </c>
      <c r="AH116" s="22">
        <f t="shared" si="65"/>
        <v>0</v>
      </c>
      <c r="AI116" s="22">
        <f t="shared" si="65"/>
        <v>0</v>
      </c>
      <c r="AJ116" s="22">
        <f t="shared" si="65"/>
        <v>0</v>
      </c>
      <c r="AK116" s="22">
        <f t="shared" si="65"/>
        <v>0</v>
      </c>
      <c r="AL116" s="22">
        <f t="shared" si="65"/>
        <v>0</v>
      </c>
      <c r="AM116" s="22">
        <f t="shared" si="65"/>
        <v>0</v>
      </c>
      <c r="AN116" s="22">
        <f t="shared" si="65"/>
        <v>0</v>
      </c>
      <c r="AO116" s="22">
        <f t="shared" si="65"/>
        <v>0</v>
      </c>
      <c r="AP116" s="22">
        <f t="shared" si="65"/>
        <v>0</v>
      </c>
    </row>
    <row r="117" spans="1:42" hidden="1" outlineLevel="1">
      <c r="A117" s="29">
        <f t="shared" si="66"/>
        <v>0</v>
      </c>
      <c r="B117" s="28">
        <f>IF(Cuestionario!$C$113="si",0,+Catálogo!G8)</f>
        <v>0</v>
      </c>
      <c r="G117" s="22">
        <f t="shared" si="65"/>
        <v>0</v>
      </c>
      <c r="H117" s="22">
        <f t="shared" si="65"/>
        <v>0</v>
      </c>
      <c r="I117" s="22">
        <f t="shared" si="65"/>
        <v>0</v>
      </c>
      <c r="J117" s="22">
        <f t="shared" si="65"/>
        <v>0</v>
      </c>
      <c r="K117" s="22">
        <f t="shared" si="65"/>
        <v>0</v>
      </c>
      <c r="L117" s="22">
        <f t="shared" si="65"/>
        <v>0</v>
      </c>
      <c r="M117" s="22">
        <f t="shared" si="65"/>
        <v>0</v>
      </c>
      <c r="N117" s="22">
        <f t="shared" si="65"/>
        <v>0</v>
      </c>
      <c r="O117" s="22">
        <f t="shared" si="65"/>
        <v>0</v>
      </c>
      <c r="P117" s="22">
        <f t="shared" si="65"/>
        <v>0</v>
      </c>
      <c r="Q117" s="22">
        <f t="shared" si="65"/>
        <v>0</v>
      </c>
      <c r="R117" s="22">
        <f t="shared" si="65"/>
        <v>0</v>
      </c>
      <c r="S117" s="23">
        <f t="shared" si="65"/>
        <v>0</v>
      </c>
      <c r="T117" s="23">
        <f t="shared" si="65"/>
        <v>0</v>
      </c>
      <c r="U117" s="23">
        <f t="shared" si="65"/>
        <v>0</v>
      </c>
      <c r="V117" s="23">
        <f t="shared" si="65"/>
        <v>0</v>
      </c>
      <c r="W117" s="23">
        <f t="shared" si="65"/>
        <v>0</v>
      </c>
      <c r="X117" s="23">
        <f t="shared" si="65"/>
        <v>0</v>
      </c>
      <c r="Y117" s="23">
        <f t="shared" si="65"/>
        <v>0</v>
      </c>
      <c r="Z117" s="23">
        <f t="shared" si="65"/>
        <v>0</v>
      </c>
      <c r="AA117" s="23">
        <f t="shared" si="65"/>
        <v>0</v>
      </c>
      <c r="AB117" s="23">
        <f t="shared" si="65"/>
        <v>0</v>
      </c>
      <c r="AC117" s="23">
        <f t="shared" si="65"/>
        <v>0</v>
      </c>
      <c r="AD117" s="23">
        <f t="shared" si="65"/>
        <v>0</v>
      </c>
      <c r="AE117" s="22">
        <f t="shared" si="65"/>
        <v>0</v>
      </c>
      <c r="AF117" s="22">
        <f t="shared" si="65"/>
        <v>0</v>
      </c>
      <c r="AG117" s="22">
        <f t="shared" si="65"/>
        <v>0</v>
      </c>
      <c r="AH117" s="22">
        <f t="shared" si="65"/>
        <v>0</v>
      </c>
      <c r="AI117" s="22">
        <f t="shared" si="65"/>
        <v>0</v>
      </c>
      <c r="AJ117" s="22">
        <f t="shared" si="65"/>
        <v>0</v>
      </c>
      <c r="AK117" s="22">
        <f t="shared" si="65"/>
        <v>0</v>
      </c>
      <c r="AL117" s="22">
        <f t="shared" si="65"/>
        <v>0</v>
      </c>
      <c r="AM117" s="22">
        <f t="shared" si="65"/>
        <v>0</v>
      </c>
      <c r="AN117" s="22">
        <f t="shared" si="65"/>
        <v>0</v>
      </c>
      <c r="AO117" s="22">
        <f t="shared" si="65"/>
        <v>0</v>
      </c>
      <c r="AP117" s="22">
        <f t="shared" si="65"/>
        <v>0</v>
      </c>
    </row>
    <row r="118" spans="1:42" hidden="1" outlineLevel="1">
      <c r="A118" s="29">
        <f t="shared" si="66"/>
        <v>0</v>
      </c>
      <c r="B118" s="28">
        <f>IF(Cuestionario!$C$113="si",0,+Catálogo!G9)</f>
        <v>0</v>
      </c>
      <c r="G118" s="22">
        <f t="shared" si="65"/>
        <v>0</v>
      </c>
      <c r="H118" s="22">
        <f t="shared" si="65"/>
        <v>0</v>
      </c>
      <c r="I118" s="22">
        <f t="shared" si="65"/>
        <v>0</v>
      </c>
      <c r="J118" s="22">
        <f t="shared" si="65"/>
        <v>0</v>
      </c>
      <c r="K118" s="22">
        <f t="shared" si="65"/>
        <v>0</v>
      </c>
      <c r="L118" s="22">
        <f t="shared" si="65"/>
        <v>0</v>
      </c>
      <c r="M118" s="22">
        <f t="shared" si="65"/>
        <v>0</v>
      </c>
      <c r="N118" s="22">
        <f t="shared" si="65"/>
        <v>0</v>
      </c>
      <c r="O118" s="22">
        <f t="shared" si="65"/>
        <v>0</v>
      </c>
      <c r="P118" s="22">
        <f t="shared" si="65"/>
        <v>0</v>
      </c>
      <c r="Q118" s="22">
        <f t="shared" si="65"/>
        <v>0</v>
      </c>
      <c r="R118" s="22">
        <f t="shared" si="65"/>
        <v>0</v>
      </c>
      <c r="S118" s="23">
        <f t="shared" si="65"/>
        <v>0</v>
      </c>
      <c r="T118" s="23">
        <f t="shared" si="65"/>
        <v>0</v>
      </c>
      <c r="U118" s="23">
        <f t="shared" si="65"/>
        <v>0</v>
      </c>
      <c r="V118" s="23">
        <f t="shared" si="65"/>
        <v>0</v>
      </c>
      <c r="W118" s="23">
        <f t="shared" si="65"/>
        <v>0</v>
      </c>
      <c r="X118" s="23">
        <f t="shared" si="65"/>
        <v>0</v>
      </c>
      <c r="Y118" s="23">
        <f t="shared" si="65"/>
        <v>0</v>
      </c>
      <c r="Z118" s="23">
        <f t="shared" si="65"/>
        <v>0</v>
      </c>
      <c r="AA118" s="23">
        <f t="shared" si="65"/>
        <v>0</v>
      </c>
      <c r="AB118" s="23">
        <f t="shared" si="65"/>
        <v>0</v>
      </c>
      <c r="AC118" s="23">
        <f t="shared" si="65"/>
        <v>0</v>
      </c>
      <c r="AD118" s="23">
        <f t="shared" si="65"/>
        <v>0</v>
      </c>
      <c r="AE118" s="22">
        <f t="shared" si="65"/>
        <v>0</v>
      </c>
      <c r="AF118" s="22">
        <f t="shared" si="65"/>
        <v>0</v>
      </c>
      <c r="AG118" s="22">
        <f t="shared" si="65"/>
        <v>0</v>
      </c>
      <c r="AH118" s="22">
        <f t="shared" si="65"/>
        <v>0</v>
      </c>
      <c r="AI118" s="22">
        <f t="shared" si="65"/>
        <v>0</v>
      </c>
      <c r="AJ118" s="22">
        <f t="shared" si="65"/>
        <v>0</v>
      </c>
      <c r="AK118" s="22">
        <f t="shared" si="65"/>
        <v>0</v>
      </c>
      <c r="AL118" s="22">
        <f t="shared" si="65"/>
        <v>0</v>
      </c>
      <c r="AM118" s="22">
        <f t="shared" si="65"/>
        <v>0</v>
      </c>
      <c r="AN118" s="22">
        <f t="shared" si="65"/>
        <v>0</v>
      </c>
      <c r="AO118" s="22">
        <f t="shared" si="65"/>
        <v>0</v>
      </c>
      <c r="AP118" s="22">
        <f t="shared" si="65"/>
        <v>0</v>
      </c>
    </row>
    <row r="119" spans="1:42" hidden="1" outlineLevel="1">
      <c r="A119" s="29">
        <f t="shared" si="66"/>
        <v>0</v>
      </c>
      <c r="B119" s="28">
        <f>IF(Cuestionario!$C$113="si",0,+Catálogo!G10)</f>
        <v>0</v>
      </c>
      <c r="G119" s="22">
        <f t="shared" si="65"/>
        <v>0</v>
      </c>
      <c r="H119" s="22">
        <f t="shared" si="65"/>
        <v>0</v>
      </c>
      <c r="I119" s="22">
        <f t="shared" si="65"/>
        <v>0</v>
      </c>
      <c r="J119" s="22">
        <f t="shared" si="65"/>
        <v>0</v>
      </c>
      <c r="K119" s="22">
        <f t="shared" si="65"/>
        <v>0</v>
      </c>
      <c r="L119" s="22">
        <f t="shared" si="65"/>
        <v>0</v>
      </c>
      <c r="M119" s="22">
        <f t="shared" si="65"/>
        <v>0</v>
      </c>
      <c r="N119" s="22">
        <f t="shared" si="65"/>
        <v>0</v>
      </c>
      <c r="O119" s="22">
        <f t="shared" si="65"/>
        <v>0</v>
      </c>
      <c r="P119" s="22">
        <f t="shared" si="65"/>
        <v>0</v>
      </c>
      <c r="Q119" s="22">
        <f t="shared" si="65"/>
        <v>0</v>
      </c>
      <c r="R119" s="22">
        <f t="shared" si="65"/>
        <v>0</v>
      </c>
      <c r="S119" s="23">
        <f t="shared" si="65"/>
        <v>0</v>
      </c>
      <c r="T119" s="23">
        <f t="shared" si="65"/>
        <v>0</v>
      </c>
      <c r="U119" s="23">
        <f t="shared" si="65"/>
        <v>0</v>
      </c>
      <c r="V119" s="23">
        <f t="shared" si="65"/>
        <v>0</v>
      </c>
      <c r="W119" s="23">
        <f t="shared" si="65"/>
        <v>0</v>
      </c>
      <c r="X119" s="23">
        <f t="shared" si="65"/>
        <v>0</v>
      </c>
      <c r="Y119" s="23">
        <f t="shared" si="65"/>
        <v>0</v>
      </c>
      <c r="Z119" s="23">
        <f t="shared" si="65"/>
        <v>0</v>
      </c>
      <c r="AA119" s="23">
        <f t="shared" si="65"/>
        <v>0</v>
      </c>
      <c r="AB119" s="23">
        <f t="shared" si="65"/>
        <v>0</v>
      </c>
      <c r="AC119" s="23">
        <f t="shared" si="65"/>
        <v>0</v>
      </c>
      <c r="AD119" s="23">
        <f t="shared" si="65"/>
        <v>0</v>
      </c>
      <c r="AE119" s="22">
        <f t="shared" si="65"/>
        <v>0</v>
      </c>
      <c r="AF119" s="22">
        <f t="shared" si="65"/>
        <v>0</v>
      </c>
      <c r="AG119" s="22">
        <f t="shared" si="65"/>
        <v>0</v>
      </c>
      <c r="AH119" s="22">
        <f t="shared" si="65"/>
        <v>0</v>
      </c>
      <c r="AI119" s="22">
        <f t="shared" si="65"/>
        <v>0</v>
      </c>
      <c r="AJ119" s="22">
        <f t="shared" si="65"/>
        <v>0</v>
      </c>
      <c r="AK119" s="22">
        <f t="shared" si="65"/>
        <v>0</v>
      </c>
      <c r="AL119" s="22">
        <f t="shared" si="65"/>
        <v>0</v>
      </c>
      <c r="AM119" s="22">
        <f t="shared" si="65"/>
        <v>0</v>
      </c>
      <c r="AN119" s="22">
        <f t="shared" si="65"/>
        <v>0</v>
      </c>
      <c r="AO119" s="22">
        <f t="shared" si="65"/>
        <v>0</v>
      </c>
      <c r="AP119" s="22">
        <f t="shared" si="65"/>
        <v>0</v>
      </c>
    </row>
    <row r="120" spans="1:42" hidden="1" outlineLevel="1">
      <c r="A120" s="29">
        <f t="shared" si="66"/>
        <v>0</v>
      </c>
      <c r="B120" s="28">
        <f>IF(Cuestionario!$C$113="si",0,+Catálogo!G11)</f>
        <v>0</v>
      </c>
      <c r="G120" s="22">
        <f t="shared" si="65"/>
        <v>0</v>
      </c>
      <c r="H120" s="22">
        <f t="shared" si="65"/>
        <v>0</v>
      </c>
      <c r="I120" s="22">
        <f t="shared" si="65"/>
        <v>0</v>
      </c>
      <c r="J120" s="22">
        <f t="shared" si="65"/>
        <v>0</v>
      </c>
      <c r="K120" s="22">
        <f t="shared" si="65"/>
        <v>0</v>
      </c>
      <c r="L120" s="22">
        <f t="shared" si="65"/>
        <v>0</v>
      </c>
      <c r="M120" s="22">
        <f t="shared" si="65"/>
        <v>0</v>
      </c>
      <c r="N120" s="22">
        <f t="shared" si="65"/>
        <v>0</v>
      </c>
      <c r="O120" s="22">
        <f t="shared" si="65"/>
        <v>0</v>
      </c>
      <c r="P120" s="22">
        <f t="shared" si="65"/>
        <v>0</v>
      </c>
      <c r="Q120" s="22">
        <f t="shared" si="65"/>
        <v>0</v>
      </c>
      <c r="R120" s="22">
        <f t="shared" si="65"/>
        <v>0</v>
      </c>
      <c r="S120" s="23">
        <f t="shared" si="65"/>
        <v>0</v>
      </c>
      <c r="T120" s="23">
        <f t="shared" si="65"/>
        <v>0</v>
      </c>
      <c r="U120" s="23">
        <f t="shared" si="65"/>
        <v>0</v>
      </c>
      <c r="V120" s="23">
        <f t="shared" si="65"/>
        <v>0</v>
      </c>
      <c r="W120" s="23">
        <f t="shared" si="65"/>
        <v>0</v>
      </c>
      <c r="X120" s="23">
        <f t="shared" si="65"/>
        <v>0</v>
      </c>
      <c r="Y120" s="23">
        <f t="shared" si="65"/>
        <v>0</v>
      </c>
      <c r="Z120" s="23">
        <f t="shared" si="65"/>
        <v>0</v>
      </c>
      <c r="AA120" s="23">
        <f t="shared" si="65"/>
        <v>0</v>
      </c>
      <c r="AB120" s="23">
        <f t="shared" si="65"/>
        <v>0</v>
      </c>
      <c r="AC120" s="23">
        <f t="shared" si="65"/>
        <v>0</v>
      </c>
      <c r="AD120" s="23">
        <f t="shared" si="65"/>
        <v>0</v>
      </c>
      <c r="AE120" s="22">
        <f t="shared" si="65"/>
        <v>0</v>
      </c>
      <c r="AF120" s="22">
        <f t="shared" si="65"/>
        <v>0</v>
      </c>
      <c r="AG120" s="22">
        <f t="shared" si="65"/>
        <v>0</v>
      </c>
      <c r="AH120" s="22">
        <f t="shared" si="65"/>
        <v>0</v>
      </c>
      <c r="AI120" s="22">
        <f t="shared" si="65"/>
        <v>0</v>
      </c>
      <c r="AJ120" s="22">
        <f t="shared" si="65"/>
        <v>0</v>
      </c>
      <c r="AK120" s="22">
        <f t="shared" si="65"/>
        <v>0</v>
      </c>
      <c r="AL120" s="22">
        <f t="shared" si="65"/>
        <v>0</v>
      </c>
      <c r="AM120" s="22">
        <f t="shared" si="65"/>
        <v>0</v>
      </c>
      <c r="AN120" s="22">
        <f t="shared" si="65"/>
        <v>0</v>
      </c>
      <c r="AO120" s="22">
        <f t="shared" si="65"/>
        <v>0</v>
      </c>
      <c r="AP120" s="22">
        <f t="shared" si="65"/>
        <v>0</v>
      </c>
    </row>
    <row r="121" spans="1:42" hidden="1" outlineLevel="1">
      <c r="A121" s="29">
        <f t="shared" si="66"/>
        <v>0</v>
      </c>
      <c r="B121" s="28">
        <f>IF(Cuestionario!$C$113="si",0,+Catálogo!G12)</f>
        <v>0</v>
      </c>
      <c r="G121" s="22">
        <f t="shared" si="65"/>
        <v>0</v>
      </c>
      <c r="H121" s="22">
        <f t="shared" si="65"/>
        <v>0</v>
      </c>
      <c r="I121" s="22">
        <f t="shared" si="65"/>
        <v>0</v>
      </c>
      <c r="J121" s="22">
        <f t="shared" si="65"/>
        <v>0</v>
      </c>
      <c r="K121" s="22">
        <f t="shared" si="65"/>
        <v>0</v>
      </c>
      <c r="L121" s="22">
        <f t="shared" si="65"/>
        <v>0</v>
      </c>
      <c r="M121" s="22">
        <f t="shared" si="65"/>
        <v>0</v>
      </c>
      <c r="N121" s="22">
        <f t="shared" si="65"/>
        <v>0</v>
      </c>
      <c r="O121" s="22">
        <f t="shared" si="65"/>
        <v>0</v>
      </c>
      <c r="P121" s="22">
        <f t="shared" si="65"/>
        <v>0</v>
      </c>
      <c r="Q121" s="22">
        <f t="shared" si="65"/>
        <v>0</v>
      </c>
      <c r="R121" s="22">
        <f t="shared" si="65"/>
        <v>0</v>
      </c>
      <c r="S121" s="23">
        <f t="shared" si="65"/>
        <v>0</v>
      </c>
      <c r="T121" s="23">
        <f t="shared" si="65"/>
        <v>0</v>
      </c>
      <c r="U121" s="23">
        <f t="shared" si="65"/>
        <v>0</v>
      </c>
      <c r="V121" s="23">
        <f t="shared" si="65"/>
        <v>0</v>
      </c>
      <c r="W121" s="23">
        <f t="shared" si="65"/>
        <v>0</v>
      </c>
      <c r="X121" s="23">
        <f t="shared" si="65"/>
        <v>0</v>
      </c>
      <c r="Y121" s="23">
        <f t="shared" si="65"/>
        <v>0</v>
      </c>
      <c r="Z121" s="23">
        <f t="shared" si="65"/>
        <v>0</v>
      </c>
      <c r="AA121" s="23">
        <f t="shared" si="65"/>
        <v>0</v>
      </c>
      <c r="AB121" s="23">
        <f t="shared" si="65"/>
        <v>0</v>
      </c>
      <c r="AC121" s="23">
        <f t="shared" si="65"/>
        <v>0</v>
      </c>
      <c r="AD121" s="23">
        <f t="shared" si="65"/>
        <v>0</v>
      </c>
      <c r="AE121" s="22">
        <f t="shared" si="65"/>
        <v>0</v>
      </c>
      <c r="AF121" s="22">
        <f t="shared" si="65"/>
        <v>0</v>
      </c>
      <c r="AG121" s="22">
        <f t="shared" si="65"/>
        <v>0</v>
      </c>
      <c r="AH121" s="22">
        <f t="shared" si="65"/>
        <v>0</v>
      </c>
      <c r="AI121" s="22">
        <f t="shared" si="65"/>
        <v>0</v>
      </c>
      <c r="AJ121" s="22">
        <f t="shared" si="65"/>
        <v>0</v>
      </c>
      <c r="AK121" s="22">
        <f t="shared" si="65"/>
        <v>0</v>
      </c>
      <c r="AL121" s="22">
        <f t="shared" si="65"/>
        <v>0</v>
      </c>
      <c r="AM121" s="22">
        <f t="shared" si="65"/>
        <v>0</v>
      </c>
      <c r="AN121" s="22">
        <f t="shared" si="65"/>
        <v>0</v>
      </c>
      <c r="AO121" s="22">
        <f t="shared" si="65"/>
        <v>0</v>
      </c>
      <c r="AP121" s="22">
        <f t="shared" si="65"/>
        <v>0</v>
      </c>
    </row>
    <row r="122" spans="1:42" hidden="1" outlineLevel="1">
      <c r="A122" s="29">
        <f t="shared" si="66"/>
        <v>0</v>
      </c>
      <c r="B122" s="28">
        <f>IF(Cuestionario!$C$113="si",0,+Catálogo!G13)</f>
        <v>0</v>
      </c>
      <c r="G122" s="22">
        <f t="shared" si="65"/>
        <v>0</v>
      </c>
      <c r="H122" s="22">
        <f t="shared" si="65"/>
        <v>0</v>
      </c>
      <c r="I122" s="22">
        <f t="shared" si="65"/>
        <v>0</v>
      </c>
      <c r="J122" s="22">
        <f t="shared" si="65"/>
        <v>0</v>
      </c>
      <c r="K122" s="22">
        <f t="shared" ref="K122:AP122" si="67">+K90*$B122</f>
        <v>0</v>
      </c>
      <c r="L122" s="22">
        <f t="shared" si="67"/>
        <v>0</v>
      </c>
      <c r="M122" s="22">
        <f t="shared" si="67"/>
        <v>0</v>
      </c>
      <c r="N122" s="22">
        <f t="shared" si="67"/>
        <v>0</v>
      </c>
      <c r="O122" s="22">
        <f t="shared" si="67"/>
        <v>0</v>
      </c>
      <c r="P122" s="22">
        <f t="shared" si="67"/>
        <v>0</v>
      </c>
      <c r="Q122" s="22">
        <f t="shared" si="67"/>
        <v>0</v>
      </c>
      <c r="R122" s="22">
        <f t="shared" si="67"/>
        <v>0</v>
      </c>
      <c r="S122" s="23">
        <f t="shared" si="67"/>
        <v>0</v>
      </c>
      <c r="T122" s="23">
        <f t="shared" si="67"/>
        <v>0</v>
      </c>
      <c r="U122" s="23">
        <f t="shared" si="67"/>
        <v>0</v>
      </c>
      <c r="V122" s="23">
        <f t="shared" si="67"/>
        <v>0</v>
      </c>
      <c r="W122" s="23">
        <f t="shared" si="67"/>
        <v>0</v>
      </c>
      <c r="X122" s="23">
        <f t="shared" si="67"/>
        <v>0</v>
      </c>
      <c r="Y122" s="23">
        <f t="shared" si="67"/>
        <v>0</v>
      </c>
      <c r="Z122" s="23">
        <f t="shared" si="67"/>
        <v>0</v>
      </c>
      <c r="AA122" s="23">
        <f t="shared" si="67"/>
        <v>0</v>
      </c>
      <c r="AB122" s="23">
        <f t="shared" si="67"/>
        <v>0</v>
      </c>
      <c r="AC122" s="23">
        <f t="shared" si="67"/>
        <v>0</v>
      </c>
      <c r="AD122" s="23">
        <f t="shared" si="67"/>
        <v>0</v>
      </c>
      <c r="AE122" s="22">
        <f t="shared" si="67"/>
        <v>0</v>
      </c>
      <c r="AF122" s="22">
        <f t="shared" si="67"/>
        <v>0</v>
      </c>
      <c r="AG122" s="22">
        <f t="shared" si="67"/>
        <v>0</v>
      </c>
      <c r="AH122" s="22">
        <f t="shared" si="67"/>
        <v>0</v>
      </c>
      <c r="AI122" s="22">
        <f t="shared" si="67"/>
        <v>0</v>
      </c>
      <c r="AJ122" s="22">
        <f t="shared" si="67"/>
        <v>0</v>
      </c>
      <c r="AK122" s="22">
        <f t="shared" si="67"/>
        <v>0</v>
      </c>
      <c r="AL122" s="22">
        <f t="shared" si="67"/>
        <v>0</v>
      </c>
      <c r="AM122" s="22">
        <f t="shared" si="67"/>
        <v>0</v>
      </c>
      <c r="AN122" s="22">
        <f t="shared" si="67"/>
        <v>0</v>
      </c>
      <c r="AO122" s="22">
        <f t="shared" si="67"/>
        <v>0</v>
      </c>
      <c r="AP122" s="22">
        <f t="shared" si="67"/>
        <v>0</v>
      </c>
    </row>
    <row r="123" spans="1:42" hidden="1" outlineLevel="1">
      <c r="A123" s="29">
        <f t="shared" si="66"/>
        <v>0</v>
      </c>
      <c r="B123" s="28">
        <f>IF(Cuestionario!$C$113="si",0,+Catálogo!G14)</f>
        <v>0</v>
      </c>
      <c r="G123" s="22">
        <f t="shared" ref="G123:AF129" si="68">+G91*$B123</f>
        <v>0</v>
      </c>
      <c r="H123" s="22">
        <f t="shared" si="68"/>
        <v>0</v>
      </c>
      <c r="I123" s="22">
        <f t="shared" si="68"/>
        <v>0</v>
      </c>
      <c r="J123" s="22">
        <f t="shared" si="68"/>
        <v>0</v>
      </c>
      <c r="K123" s="22">
        <f t="shared" si="68"/>
        <v>0</v>
      </c>
      <c r="L123" s="22">
        <f t="shared" si="68"/>
        <v>0</v>
      </c>
      <c r="M123" s="22">
        <f t="shared" si="68"/>
        <v>0</v>
      </c>
      <c r="N123" s="22">
        <f t="shared" si="68"/>
        <v>0</v>
      </c>
      <c r="O123" s="22">
        <f t="shared" si="68"/>
        <v>0</v>
      </c>
      <c r="P123" s="22">
        <f t="shared" si="68"/>
        <v>0</v>
      </c>
      <c r="Q123" s="22">
        <f t="shared" si="68"/>
        <v>0</v>
      </c>
      <c r="R123" s="22">
        <f t="shared" si="68"/>
        <v>0</v>
      </c>
      <c r="S123" s="23">
        <f t="shared" si="68"/>
        <v>0</v>
      </c>
      <c r="T123" s="23">
        <f t="shared" si="68"/>
        <v>0</v>
      </c>
      <c r="U123" s="23">
        <f t="shared" si="68"/>
        <v>0</v>
      </c>
      <c r="V123" s="23">
        <f t="shared" si="68"/>
        <v>0</v>
      </c>
      <c r="W123" s="23">
        <f t="shared" si="68"/>
        <v>0</v>
      </c>
      <c r="X123" s="23">
        <f t="shared" si="68"/>
        <v>0</v>
      </c>
      <c r="Y123" s="23">
        <f t="shared" si="68"/>
        <v>0</v>
      </c>
      <c r="Z123" s="23">
        <f t="shared" si="68"/>
        <v>0</v>
      </c>
      <c r="AA123" s="23">
        <f t="shared" si="68"/>
        <v>0</v>
      </c>
      <c r="AB123" s="23">
        <f t="shared" si="68"/>
        <v>0</v>
      </c>
      <c r="AC123" s="23">
        <f t="shared" si="68"/>
        <v>0</v>
      </c>
      <c r="AD123" s="23">
        <f t="shared" si="68"/>
        <v>0</v>
      </c>
      <c r="AE123" s="22">
        <f t="shared" si="68"/>
        <v>0</v>
      </c>
      <c r="AF123" s="22">
        <f t="shared" si="68"/>
        <v>0</v>
      </c>
      <c r="AG123" s="22">
        <f t="shared" ref="AG123:AP123" si="69">+AG91*$B123</f>
        <v>0</v>
      </c>
      <c r="AH123" s="22">
        <f t="shared" si="69"/>
        <v>0</v>
      </c>
      <c r="AI123" s="22">
        <f t="shared" si="69"/>
        <v>0</v>
      </c>
      <c r="AJ123" s="22">
        <f t="shared" si="69"/>
        <v>0</v>
      </c>
      <c r="AK123" s="22">
        <f t="shared" si="69"/>
        <v>0</v>
      </c>
      <c r="AL123" s="22">
        <f t="shared" si="69"/>
        <v>0</v>
      </c>
      <c r="AM123" s="22">
        <f t="shared" si="69"/>
        <v>0</v>
      </c>
      <c r="AN123" s="22">
        <f t="shared" si="69"/>
        <v>0</v>
      </c>
      <c r="AO123" s="22">
        <f t="shared" si="69"/>
        <v>0</v>
      </c>
      <c r="AP123" s="22">
        <f t="shared" si="69"/>
        <v>0</v>
      </c>
    </row>
    <row r="124" spans="1:42" hidden="1" outlineLevel="1">
      <c r="A124" s="29">
        <f t="shared" si="66"/>
        <v>0</v>
      </c>
      <c r="B124" s="28">
        <f>IF(Cuestionario!$C$113="si",0,+Catálogo!G15)</f>
        <v>0</v>
      </c>
      <c r="G124" s="22">
        <f t="shared" si="68"/>
        <v>0</v>
      </c>
      <c r="H124" s="22">
        <f t="shared" si="68"/>
        <v>0</v>
      </c>
      <c r="I124" s="22">
        <f t="shared" si="68"/>
        <v>0</v>
      </c>
      <c r="J124" s="22">
        <f t="shared" si="68"/>
        <v>0</v>
      </c>
      <c r="K124" s="22">
        <f t="shared" si="68"/>
        <v>0</v>
      </c>
      <c r="L124" s="22">
        <f t="shared" si="68"/>
        <v>0</v>
      </c>
      <c r="M124" s="22">
        <f t="shared" si="68"/>
        <v>0</v>
      </c>
      <c r="N124" s="22">
        <f t="shared" si="68"/>
        <v>0</v>
      </c>
      <c r="O124" s="22">
        <f t="shared" si="68"/>
        <v>0</v>
      </c>
      <c r="P124" s="22">
        <f t="shared" si="68"/>
        <v>0</v>
      </c>
      <c r="Q124" s="22">
        <f t="shared" si="68"/>
        <v>0</v>
      </c>
      <c r="R124" s="22">
        <f t="shared" si="68"/>
        <v>0</v>
      </c>
      <c r="S124" s="23">
        <f t="shared" si="68"/>
        <v>0</v>
      </c>
      <c r="T124" s="23">
        <f t="shared" si="68"/>
        <v>0</v>
      </c>
      <c r="U124" s="23">
        <f t="shared" si="68"/>
        <v>0</v>
      </c>
      <c r="V124" s="23">
        <f t="shared" si="68"/>
        <v>0</v>
      </c>
      <c r="W124" s="23">
        <f t="shared" si="68"/>
        <v>0</v>
      </c>
      <c r="X124" s="23">
        <f t="shared" si="68"/>
        <v>0</v>
      </c>
      <c r="Y124" s="23">
        <f t="shared" si="68"/>
        <v>0</v>
      </c>
      <c r="Z124" s="23">
        <f t="shared" si="68"/>
        <v>0</v>
      </c>
      <c r="AA124" s="23">
        <f t="shared" si="68"/>
        <v>0</v>
      </c>
      <c r="AB124" s="23">
        <f t="shared" si="68"/>
        <v>0</v>
      </c>
      <c r="AC124" s="23">
        <f t="shared" si="68"/>
        <v>0</v>
      </c>
      <c r="AD124" s="23">
        <f t="shared" si="68"/>
        <v>0</v>
      </c>
      <c r="AE124" s="22">
        <f t="shared" si="68"/>
        <v>0</v>
      </c>
      <c r="AF124" s="22">
        <f t="shared" si="68"/>
        <v>0</v>
      </c>
      <c r="AG124" s="22">
        <f t="shared" ref="AG124:AP124" si="70">+AG92*$B124</f>
        <v>0</v>
      </c>
      <c r="AH124" s="22">
        <f t="shared" si="70"/>
        <v>0</v>
      </c>
      <c r="AI124" s="22">
        <f t="shared" si="70"/>
        <v>0</v>
      </c>
      <c r="AJ124" s="22">
        <f t="shared" si="70"/>
        <v>0</v>
      </c>
      <c r="AK124" s="22">
        <f t="shared" si="70"/>
        <v>0</v>
      </c>
      <c r="AL124" s="22">
        <f t="shared" si="70"/>
        <v>0</v>
      </c>
      <c r="AM124" s="22">
        <f t="shared" si="70"/>
        <v>0</v>
      </c>
      <c r="AN124" s="22">
        <f t="shared" si="70"/>
        <v>0</v>
      </c>
      <c r="AO124" s="22">
        <f t="shared" si="70"/>
        <v>0</v>
      </c>
      <c r="AP124" s="22">
        <f t="shared" si="70"/>
        <v>0</v>
      </c>
    </row>
    <row r="125" spans="1:42" hidden="1" outlineLevel="1">
      <c r="A125" s="29">
        <f t="shared" si="66"/>
        <v>0</v>
      </c>
      <c r="B125" s="28">
        <f>IF(Cuestionario!$C$113="si",0,+Catálogo!G16)</f>
        <v>0</v>
      </c>
      <c r="G125" s="22">
        <f t="shared" si="68"/>
        <v>0</v>
      </c>
      <c r="H125" s="22">
        <f t="shared" si="68"/>
        <v>0</v>
      </c>
      <c r="I125" s="22">
        <f t="shared" si="68"/>
        <v>0</v>
      </c>
      <c r="J125" s="22">
        <f t="shared" si="68"/>
        <v>0</v>
      </c>
      <c r="K125" s="22">
        <f t="shared" si="68"/>
        <v>0</v>
      </c>
      <c r="L125" s="22">
        <f t="shared" si="68"/>
        <v>0</v>
      </c>
      <c r="M125" s="22">
        <f t="shared" si="68"/>
        <v>0</v>
      </c>
      <c r="N125" s="22">
        <f t="shared" si="68"/>
        <v>0</v>
      </c>
      <c r="O125" s="22">
        <f t="shared" si="68"/>
        <v>0</v>
      </c>
      <c r="P125" s="22">
        <f t="shared" si="68"/>
        <v>0</v>
      </c>
      <c r="Q125" s="22">
        <f t="shared" si="68"/>
        <v>0</v>
      </c>
      <c r="R125" s="22">
        <f t="shared" si="68"/>
        <v>0</v>
      </c>
      <c r="S125" s="23">
        <f t="shared" si="68"/>
        <v>0</v>
      </c>
      <c r="T125" s="23">
        <f t="shared" si="68"/>
        <v>0</v>
      </c>
      <c r="U125" s="23">
        <f t="shared" si="68"/>
        <v>0</v>
      </c>
      <c r="V125" s="23">
        <f t="shared" si="68"/>
        <v>0</v>
      </c>
      <c r="W125" s="23">
        <f t="shared" si="68"/>
        <v>0</v>
      </c>
      <c r="X125" s="23">
        <f t="shared" si="68"/>
        <v>0</v>
      </c>
      <c r="Y125" s="23">
        <f t="shared" si="68"/>
        <v>0</v>
      </c>
      <c r="Z125" s="23">
        <f t="shared" si="68"/>
        <v>0</v>
      </c>
      <c r="AA125" s="23">
        <f t="shared" si="68"/>
        <v>0</v>
      </c>
      <c r="AB125" s="23">
        <f t="shared" si="68"/>
        <v>0</v>
      </c>
      <c r="AC125" s="23">
        <f t="shared" si="68"/>
        <v>0</v>
      </c>
      <c r="AD125" s="23">
        <f t="shared" si="68"/>
        <v>0</v>
      </c>
      <c r="AE125" s="22">
        <f t="shared" si="68"/>
        <v>0</v>
      </c>
      <c r="AF125" s="22">
        <f t="shared" si="68"/>
        <v>0</v>
      </c>
      <c r="AG125" s="22">
        <f t="shared" ref="AG125:AP125" si="71">+AG93*$B125</f>
        <v>0</v>
      </c>
      <c r="AH125" s="22">
        <f t="shared" si="71"/>
        <v>0</v>
      </c>
      <c r="AI125" s="22">
        <f t="shared" si="71"/>
        <v>0</v>
      </c>
      <c r="AJ125" s="22">
        <f t="shared" si="71"/>
        <v>0</v>
      </c>
      <c r="AK125" s="22">
        <f t="shared" si="71"/>
        <v>0</v>
      </c>
      <c r="AL125" s="22">
        <f t="shared" si="71"/>
        <v>0</v>
      </c>
      <c r="AM125" s="22">
        <f t="shared" si="71"/>
        <v>0</v>
      </c>
      <c r="AN125" s="22">
        <f t="shared" si="71"/>
        <v>0</v>
      </c>
      <c r="AO125" s="22">
        <f t="shared" si="71"/>
        <v>0</v>
      </c>
      <c r="AP125" s="22">
        <f t="shared" si="71"/>
        <v>0</v>
      </c>
    </row>
    <row r="126" spans="1:42" hidden="1" outlineLevel="1">
      <c r="A126" s="29">
        <f t="shared" si="66"/>
        <v>0</v>
      </c>
      <c r="B126" s="28">
        <f>IF(Cuestionario!$C$113="si",0,+Catálogo!G17)</f>
        <v>0</v>
      </c>
      <c r="G126" s="22">
        <f t="shared" si="68"/>
        <v>0</v>
      </c>
      <c r="H126" s="22">
        <f t="shared" si="68"/>
        <v>0</v>
      </c>
      <c r="I126" s="22">
        <f t="shared" si="68"/>
        <v>0</v>
      </c>
      <c r="J126" s="22">
        <f t="shared" si="68"/>
        <v>0</v>
      </c>
      <c r="K126" s="22">
        <f t="shared" si="68"/>
        <v>0</v>
      </c>
      <c r="L126" s="22">
        <f t="shared" si="68"/>
        <v>0</v>
      </c>
      <c r="M126" s="22">
        <f t="shared" si="68"/>
        <v>0</v>
      </c>
      <c r="N126" s="22">
        <f t="shared" si="68"/>
        <v>0</v>
      </c>
      <c r="O126" s="22">
        <f t="shared" si="68"/>
        <v>0</v>
      </c>
      <c r="P126" s="22">
        <f t="shared" si="68"/>
        <v>0</v>
      </c>
      <c r="Q126" s="22">
        <f t="shared" si="68"/>
        <v>0</v>
      </c>
      <c r="R126" s="22">
        <f t="shared" si="68"/>
        <v>0</v>
      </c>
      <c r="S126" s="23">
        <f t="shared" si="68"/>
        <v>0</v>
      </c>
      <c r="T126" s="23">
        <f t="shared" si="68"/>
        <v>0</v>
      </c>
      <c r="U126" s="23">
        <f t="shared" si="68"/>
        <v>0</v>
      </c>
      <c r="V126" s="23">
        <f t="shared" si="68"/>
        <v>0</v>
      </c>
      <c r="W126" s="23">
        <f t="shared" si="68"/>
        <v>0</v>
      </c>
      <c r="X126" s="23">
        <f t="shared" si="68"/>
        <v>0</v>
      </c>
      <c r="Y126" s="23">
        <f t="shared" si="68"/>
        <v>0</v>
      </c>
      <c r="Z126" s="23">
        <f t="shared" si="68"/>
        <v>0</v>
      </c>
      <c r="AA126" s="23">
        <f t="shared" si="68"/>
        <v>0</v>
      </c>
      <c r="AB126" s="23">
        <f t="shared" si="68"/>
        <v>0</v>
      </c>
      <c r="AC126" s="23">
        <f t="shared" si="68"/>
        <v>0</v>
      </c>
      <c r="AD126" s="23">
        <f t="shared" si="68"/>
        <v>0</v>
      </c>
      <c r="AE126" s="22">
        <f t="shared" si="68"/>
        <v>0</v>
      </c>
      <c r="AF126" s="22">
        <f t="shared" si="68"/>
        <v>0</v>
      </c>
      <c r="AG126" s="22">
        <f t="shared" ref="AG126:AP126" si="72">+AG94*$B126</f>
        <v>0</v>
      </c>
      <c r="AH126" s="22">
        <f t="shared" si="72"/>
        <v>0</v>
      </c>
      <c r="AI126" s="22">
        <f t="shared" si="72"/>
        <v>0</v>
      </c>
      <c r="AJ126" s="22">
        <f t="shared" si="72"/>
        <v>0</v>
      </c>
      <c r="AK126" s="22">
        <f t="shared" si="72"/>
        <v>0</v>
      </c>
      <c r="AL126" s="22">
        <f t="shared" si="72"/>
        <v>0</v>
      </c>
      <c r="AM126" s="22">
        <f t="shared" si="72"/>
        <v>0</v>
      </c>
      <c r="AN126" s="22">
        <f t="shared" si="72"/>
        <v>0</v>
      </c>
      <c r="AO126" s="22">
        <f t="shared" si="72"/>
        <v>0</v>
      </c>
      <c r="AP126" s="22">
        <f t="shared" si="72"/>
        <v>0</v>
      </c>
    </row>
    <row r="127" spans="1:42" hidden="1" outlineLevel="1">
      <c r="A127" s="29">
        <f t="shared" si="66"/>
        <v>0</v>
      </c>
      <c r="B127" s="28">
        <f>IF(Cuestionario!$C$113="si",0,+Catálogo!G18)</f>
        <v>0</v>
      </c>
      <c r="G127" s="22">
        <f t="shared" si="68"/>
        <v>0</v>
      </c>
      <c r="H127" s="22">
        <f t="shared" si="68"/>
        <v>0</v>
      </c>
      <c r="I127" s="22">
        <f t="shared" si="68"/>
        <v>0</v>
      </c>
      <c r="J127" s="22">
        <f t="shared" si="68"/>
        <v>0</v>
      </c>
      <c r="K127" s="22">
        <f t="shared" si="68"/>
        <v>0</v>
      </c>
      <c r="L127" s="22">
        <f t="shared" si="68"/>
        <v>0</v>
      </c>
      <c r="M127" s="22">
        <f t="shared" si="68"/>
        <v>0</v>
      </c>
      <c r="N127" s="22">
        <f t="shared" si="68"/>
        <v>0</v>
      </c>
      <c r="O127" s="22">
        <f t="shared" si="68"/>
        <v>0</v>
      </c>
      <c r="P127" s="22">
        <f t="shared" si="68"/>
        <v>0</v>
      </c>
      <c r="Q127" s="22">
        <f t="shared" si="68"/>
        <v>0</v>
      </c>
      <c r="R127" s="22">
        <f t="shared" si="68"/>
        <v>0</v>
      </c>
      <c r="S127" s="23">
        <f t="shared" si="68"/>
        <v>0</v>
      </c>
      <c r="T127" s="23">
        <f t="shared" si="68"/>
        <v>0</v>
      </c>
      <c r="U127" s="23">
        <f t="shared" si="68"/>
        <v>0</v>
      </c>
      <c r="V127" s="23">
        <f t="shared" si="68"/>
        <v>0</v>
      </c>
      <c r="W127" s="23">
        <f t="shared" si="68"/>
        <v>0</v>
      </c>
      <c r="X127" s="23">
        <f t="shared" si="68"/>
        <v>0</v>
      </c>
      <c r="Y127" s="23">
        <f t="shared" si="68"/>
        <v>0</v>
      </c>
      <c r="Z127" s="23">
        <f t="shared" si="68"/>
        <v>0</v>
      </c>
      <c r="AA127" s="23">
        <f t="shared" si="68"/>
        <v>0</v>
      </c>
      <c r="AB127" s="23">
        <f t="shared" si="68"/>
        <v>0</v>
      </c>
      <c r="AC127" s="23">
        <f t="shared" si="68"/>
        <v>0</v>
      </c>
      <c r="AD127" s="23">
        <f t="shared" si="68"/>
        <v>0</v>
      </c>
      <c r="AE127" s="22">
        <f t="shared" si="68"/>
        <v>0</v>
      </c>
      <c r="AF127" s="22">
        <f t="shared" si="68"/>
        <v>0</v>
      </c>
      <c r="AG127" s="22">
        <f t="shared" ref="AG127:AP127" si="73">+AG95*$B127</f>
        <v>0</v>
      </c>
      <c r="AH127" s="22">
        <f t="shared" si="73"/>
        <v>0</v>
      </c>
      <c r="AI127" s="22">
        <f t="shared" si="73"/>
        <v>0</v>
      </c>
      <c r="AJ127" s="22">
        <f t="shared" si="73"/>
        <v>0</v>
      </c>
      <c r="AK127" s="22">
        <f t="shared" si="73"/>
        <v>0</v>
      </c>
      <c r="AL127" s="22">
        <f t="shared" si="73"/>
        <v>0</v>
      </c>
      <c r="AM127" s="22">
        <f t="shared" si="73"/>
        <v>0</v>
      </c>
      <c r="AN127" s="22">
        <f t="shared" si="73"/>
        <v>0</v>
      </c>
      <c r="AO127" s="22">
        <f t="shared" si="73"/>
        <v>0</v>
      </c>
      <c r="AP127" s="22">
        <f t="shared" si="73"/>
        <v>0</v>
      </c>
    </row>
    <row r="128" spans="1:42" hidden="1" outlineLevel="1">
      <c r="A128" s="29">
        <f t="shared" si="66"/>
        <v>0</v>
      </c>
      <c r="B128" s="28">
        <f>IF(Cuestionario!$C$113="si",0,+Catálogo!G19)</f>
        <v>0</v>
      </c>
      <c r="G128" s="22">
        <f t="shared" si="68"/>
        <v>0</v>
      </c>
      <c r="H128" s="22">
        <f t="shared" si="68"/>
        <v>0</v>
      </c>
      <c r="I128" s="22">
        <f t="shared" si="68"/>
        <v>0</v>
      </c>
      <c r="J128" s="22">
        <f t="shared" si="68"/>
        <v>0</v>
      </c>
      <c r="K128" s="22">
        <f t="shared" si="68"/>
        <v>0</v>
      </c>
      <c r="L128" s="22">
        <f t="shared" si="68"/>
        <v>0</v>
      </c>
      <c r="M128" s="22">
        <f t="shared" si="68"/>
        <v>0</v>
      </c>
      <c r="N128" s="22">
        <f t="shared" si="68"/>
        <v>0</v>
      </c>
      <c r="O128" s="22">
        <f t="shared" si="68"/>
        <v>0</v>
      </c>
      <c r="P128" s="22">
        <f t="shared" si="68"/>
        <v>0</v>
      </c>
      <c r="Q128" s="22">
        <f t="shared" si="68"/>
        <v>0</v>
      </c>
      <c r="R128" s="22">
        <f t="shared" si="68"/>
        <v>0</v>
      </c>
      <c r="S128" s="23">
        <f t="shared" si="68"/>
        <v>0</v>
      </c>
      <c r="T128" s="23">
        <f t="shared" si="68"/>
        <v>0</v>
      </c>
      <c r="U128" s="23">
        <f t="shared" si="68"/>
        <v>0</v>
      </c>
      <c r="V128" s="23">
        <f t="shared" si="68"/>
        <v>0</v>
      </c>
      <c r="W128" s="23">
        <f t="shared" si="68"/>
        <v>0</v>
      </c>
      <c r="X128" s="23">
        <f t="shared" si="68"/>
        <v>0</v>
      </c>
      <c r="Y128" s="23">
        <f t="shared" si="68"/>
        <v>0</v>
      </c>
      <c r="Z128" s="23">
        <f t="shared" si="68"/>
        <v>0</v>
      </c>
      <c r="AA128" s="23">
        <f t="shared" si="68"/>
        <v>0</v>
      </c>
      <c r="AB128" s="23">
        <f t="shared" si="68"/>
        <v>0</v>
      </c>
      <c r="AC128" s="23">
        <f t="shared" si="68"/>
        <v>0</v>
      </c>
      <c r="AD128" s="23">
        <f t="shared" si="68"/>
        <v>0</v>
      </c>
      <c r="AE128" s="22">
        <f t="shared" si="68"/>
        <v>0</v>
      </c>
      <c r="AF128" s="22">
        <f t="shared" si="68"/>
        <v>0</v>
      </c>
      <c r="AG128" s="22">
        <f t="shared" ref="AG128:AP128" si="74">+AG96*$B128</f>
        <v>0</v>
      </c>
      <c r="AH128" s="22">
        <f t="shared" si="74"/>
        <v>0</v>
      </c>
      <c r="AI128" s="22">
        <f t="shared" si="74"/>
        <v>0</v>
      </c>
      <c r="AJ128" s="22">
        <f t="shared" si="74"/>
        <v>0</v>
      </c>
      <c r="AK128" s="22">
        <f t="shared" si="74"/>
        <v>0</v>
      </c>
      <c r="AL128" s="22">
        <f t="shared" si="74"/>
        <v>0</v>
      </c>
      <c r="AM128" s="22">
        <f t="shared" si="74"/>
        <v>0</v>
      </c>
      <c r="AN128" s="22">
        <f t="shared" si="74"/>
        <v>0</v>
      </c>
      <c r="AO128" s="22">
        <f t="shared" si="74"/>
        <v>0</v>
      </c>
      <c r="AP128" s="22">
        <f t="shared" si="74"/>
        <v>0</v>
      </c>
    </row>
    <row r="129" spans="1:42" hidden="1" outlineLevel="1">
      <c r="A129" s="29">
        <f t="shared" si="66"/>
        <v>0</v>
      </c>
      <c r="B129" s="28">
        <f>IF(Cuestionario!$C$113="si",0,+Catálogo!G20)</f>
        <v>0</v>
      </c>
      <c r="G129" s="22">
        <f t="shared" si="68"/>
        <v>0</v>
      </c>
      <c r="H129" s="22">
        <f t="shared" si="68"/>
        <v>0</v>
      </c>
      <c r="I129" s="22">
        <f t="shared" si="68"/>
        <v>0</v>
      </c>
      <c r="J129" s="22">
        <f t="shared" si="68"/>
        <v>0</v>
      </c>
      <c r="K129" s="22">
        <f t="shared" si="68"/>
        <v>0</v>
      </c>
      <c r="L129" s="22">
        <f t="shared" si="68"/>
        <v>0</v>
      </c>
      <c r="M129" s="22">
        <f t="shared" si="68"/>
        <v>0</v>
      </c>
      <c r="N129" s="22">
        <f t="shared" si="68"/>
        <v>0</v>
      </c>
      <c r="O129" s="22">
        <f t="shared" si="68"/>
        <v>0</v>
      </c>
      <c r="P129" s="22">
        <f t="shared" si="68"/>
        <v>0</v>
      </c>
      <c r="Q129" s="22">
        <f t="shared" si="68"/>
        <v>0</v>
      </c>
      <c r="R129" s="22">
        <f t="shared" si="68"/>
        <v>0</v>
      </c>
      <c r="S129" s="23">
        <f t="shared" si="68"/>
        <v>0</v>
      </c>
      <c r="T129" s="23">
        <f t="shared" si="68"/>
        <v>0</v>
      </c>
      <c r="U129" s="23">
        <f t="shared" si="68"/>
        <v>0</v>
      </c>
      <c r="V129" s="23">
        <f t="shared" si="68"/>
        <v>0</v>
      </c>
      <c r="W129" s="23">
        <f t="shared" si="68"/>
        <v>0</v>
      </c>
      <c r="X129" s="23">
        <f t="shared" si="68"/>
        <v>0</v>
      </c>
      <c r="Y129" s="23">
        <f t="shared" si="68"/>
        <v>0</v>
      </c>
      <c r="Z129" s="23">
        <f t="shared" si="68"/>
        <v>0</v>
      </c>
      <c r="AA129" s="23">
        <f t="shared" si="68"/>
        <v>0</v>
      </c>
      <c r="AB129" s="23">
        <f t="shared" si="68"/>
        <v>0</v>
      </c>
      <c r="AC129" s="23">
        <f t="shared" si="68"/>
        <v>0</v>
      </c>
      <c r="AD129" s="23">
        <f t="shared" si="68"/>
        <v>0</v>
      </c>
      <c r="AE129" s="22">
        <f t="shared" si="68"/>
        <v>0</v>
      </c>
      <c r="AF129" s="22">
        <f t="shared" si="68"/>
        <v>0</v>
      </c>
      <c r="AG129" s="22">
        <f t="shared" ref="AG129:AP129" si="75">+AG97*$B129</f>
        <v>0</v>
      </c>
      <c r="AH129" s="22">
        <f t="shared" si="75"/>
        <v>0</v>
      </c>
      <c r="AI129" s="22">
        <f t="shared" si="75"/>
        <v>0</v>
      </c>
      <c r="AJ129" s="22">
        <f t="shared" si="75"/>
        <v>0</v>
      </c>
      <c r="AK129" s="22">
        <f t="shared" si="75"/>
        <v>0</v>
      </c>
      <c r="AL129" s="22">
        <f t="shared" si="75"/>
        <v>0</v>
      </c>
      <c r="AM129" s="22">
        <f t="shared" si="75"/>
        <v>0</v>
      </c>
      <c r="AN129" s="22">
        <f t="shared" si="75"/>
        <v>0</v>
      </c>
      <c r="AO129" s="22">
        <f t="shared" si="75"/>
        <v>0</v>
      </c>
      <c r="AP129" s="22">
        <f t="shared" si="75"/>
        <v>0</v>
      </c>
    </row>
    <row r="130" spans="1:42" collapsed="1">
      <c r="A130" s="24" t="s">
        <v>457</v>
      </c>
      <c r="B130" s="27"/>
      <c r="C130" s="24"/>
      <c r="D130" s="24"/>
      <c r="E130" s="24"/>
      <c r="F130" s="24"/>
      <c r="G130" s="25">
        <f>SUM(G115:G129)</f>
        <v>0</v>
      </c>
      <c r="H130" s="25">
        <f t="shared" ref="H130:AP130" si="76">SUM(H115:H129)</f>
        <v>0</v>
      </c>
      <c r="I130" s="25">
        <f t="shared" si="76"/>
        <v>0</v>
      </c>
      <c r="J130" s="25">
        <f t="shared" si="76"/>
        <v>0</v>
      </c>
      <c r="K130" s="25">
        <f t="shared" si="76"/>
        <v>0</v>
      </c>
      <c r="L130" s="25">
        <f t="shared" si="76"/>
        <v>0</v>
      </c>
      <c r="M130" s="25">
        <f t="shared" si="76"/>
        <v>0</v>
      </c>
      <c r="N130" s="25">
        <f t="shared" si="76"/>
        <v>0</v>
      </c>
      <c r="O130" s="25">
        <f t="shared" si="76"/>
        <v>0</v>
      </c>
      <c r="P130" s="25">
        <f t="shared" si="76"/>
        <v>0</v>
      </c>
      <c r="Q130" s="25">
        <f t="shared" si="76"/>
        <v>0</v>
      </c>
      <c r="R130" s="25">
        <f t="shared" si="76"/>
        <v>0</v>
      </c>
      <c r="S130" s="25">
        <f t="shared" si="76"/>
        <v>0</v>
      </c>
      <c r="T130" s="25">
        <f t="shared" si="76"/>
        <v>0</v>
      </c>
      <c r="U130" s="25">
        <f t="shared" si="76"/>
        <v>0</v>
      </c>
      <c r="V130" s="25">
        <f t="shared" si="76"/>
        <v>0</v>
      </c>
      <c r="W130" s="25">
        <f t="shared" si="76"/>
        <v>0</v>
      </c>
      <c r="X130" s="25">
        <f t="shared" si="76"/>
        <v>0</v>
      </c>
      <c r="Y130" s="25">
        <f t="shared" si="76"/>
        <v>0</v>
      </c>
      <c r="Z130" s="25">
        <f t="shared" si="76"/>
        <v>0</v>
      </c>
      <c r="AA130" s="25">
        <f t="shared" si="76"/>
        <v>0</v>
      </c>
      <c r="AB130" s="25">
        <f t="shared" si="76"/>
        <v>0</v>
      </c>
      <c r="AC130" s="25">
        <f t="shared" si="76"/>
        <v>0</v>
      </c>
      <c r="AD130" s="25">
        <f t="shared" si="76"/>
        <v>0</v>
      </c>
      <c r="AE130" s="25">
        <f t="shared" si="76"/>
        <v>0</v>
      </c>
      <c r="AF130" s="25">
        <f t="shared" si="76"/>
        <v>0</v>
      </c>
      <c r="AG130" s="25">
        <f t="shared" si="76"/>
        <v>0</v>
      </c>
      <c r="AH130" s="25">
        <f t="shared" si="76"/>
        <v>0</v>
      </c>
      <c r="AI130" s="25">
        <f t="shared" si="76"/>
        <v>0</v>
      </c>
      <c r="AJ130" s="25">
        <f t="shared" si="76"/>
        <v>0</v>
      </c>
      <c r="AK130" s="25">
        <f t="shared" si="76"/>
        <v>0</v>
      </c>
      <c r="AL130" s="25">
        <f t="shared" si="76"/>
        <v>0</v>
      </c>
      <c r="AM130" s="25">
        <f t="shared" si="76"/>
        <v>0</v>
      </c>
      <c r="AN130" s="25">
        <f t="shared" si="76"/>
        <v>0</v>
      </c>
      <c r="AO130" s="25">
        <f t="shared" si="76"/>
        <v>0</v>
      </c>
      <c r="AP130" s="25">
        <f t="shared" si="76"/>
        <v>0</v>
      </c>
    </row>
    <row r="132" spans="1:42" hidden="1" outlineLevel="1">
      <c r="A132" s="29">
        <f>+A2</f>
        <v>0</v>
      </c>
      <c r="G132" s="22">
        <f>IF(G2=0,0,(+G2*Catálogo!$K6))</f>
        <v>0</v>
      </c>
      <c r="H132" s="22">
        <f>IF(H2=0,0,(+H2*Catálogo!$K6))</f>
        <v>0</v>
      </c>
      <c r="I132" s="22">
        <f>IF(I2=0,0,(+I2*Catálogo!$K6))</f>
        <v>0</v>
      </c>
      <c r="J132" s="22">
        <f>IF(J2=0,0,(+J2*Catálogo!$K6))</f>
        <v>0</v>
      </c>
      <c r="K132" s="22">
        <f>IF(K2=0,0,(+K2*Catálogo!$K6))</f>
        <v>0</v>
      </c>
      <c r="L132" s="22">
        <f>IF(L2=0,0,(+L2*Catálogo!$K6))</f>
        <v>0</v>
      </c>
      <c r="M132" s="22">
        <f>IF(M2=0,0,(+M2*Catálogo!$K6))</f>
        <v>0</v>
      </c>
      <c r="N132" s="22">
        <f>IF(N2=0,0,(+N2*Catálogo!$K6))</f>
        <v>0</v>
      </c>
      <c r="O132" s="22">
        <f>IF(O2=0,0,(+O2*Catálogo!$K6))</f>
        <v>0</v>
      </c>
      <c r="P132" s="22">
        <f>IF(P2=0,0,(+P2*Catálogo!$K6))</f>
        <v>0</v>
      </c>
      <c r="Q132" s="22">
        <f>IF(Q2=0,0,(+Q2*Catálogo!$K6))</f>
        <v>0</v>
      </c>
      <c r="R132" s="22">
        <f>IF(R2=0,0,(+R2*Catálogo!$K6))</f>
        <v>0</v>
      </c>
      <c r="S132" s="23">
        <f>IF(S2=0,0,(+S2*Catálogo!$K25))</f>
        <v>0</v>
      </c>
      <c r="T132" s="23">
        <f>IF(T2=0,0,(+T2*Catálogo!$K25))</f>
        <v>0</v>
      </c>
      <c r="U132" s="23">
        <f>IF(U2=0,0,(+U2*Catálogo!$K25))</f>
        <v>0</v>
      </c>
      <c r="V132" s="23">
        <f>IF(V2=0,0,(+V2*Catálogo!$K25))</f>
        <v>0</v>
      </c>
      <c r="W132" s="23">
        <f>IF(W2=0,0,(+W2*Catálogo!$K25))</f>
        <v>0</v>
      </c>
      <c r="X132" s="23">
        <f>IF(X2=0,0,(+X2*Catálogo!$K25))</f>
        <v>0</v>
      </c>
      <c r="Y132" s="23">
        <f>IF(Y2=0,0,(+Y2*Catálogo!$K25))</f>
        <v>0</v>
      </c>
      <c r="Z132" s="23">
        <f>IF(Z2=0,0,(+Z2*Catálogo!$K25))</f>
        <v>0</v>
      </c>
      <c r="AA132" s="23">
        <f>IF(AA2=0,0,(+AA2*Catálogo!$K25))</f>
        <v>0</v>
      </c>
      <c r="AB132" s="23">
        <f>IF(AB2=0,0,(+AB2*Catálogo!$K25))</f>
        <v>0</v>
      </c>
      <c r="AC132" s="23">
        <f>IF(AC2=0,0,(+AC2*Catálogo!$K25))</f>
        <v>0</v>
      </c>
      <c r="AD132" s="23">
        <f>IF(AD2=0,0,(+AD2*Catálogo!$K25))</f>
        <v>0</v>
      </c>
      <c r="AE132" s="22">
        <f>IF(AE2=0,0,(+AE2*Catálogo!$K43))</f>
        <v>0</v>
      </c>
      <c r="AF132" s="22">
        <f>IF(AF2=0,0,(+AF2*Catálogo!$K43))</f>
        <v>0</v>
      </c>
      <c r="AG132" s="22">
        <f>IF(AG2=0,0,(+AG2*Catálogo!$K43))</f>
        <v>0</v>
      </c>
      <c r="AH132" s="22">
        <f>IF(AH2=0,0,(+AH2*Catálogo!$K43))</f>
        <v>0</v>
      </c>
      <c r="AI132" s="22">
        <f>IF(AI2=0,0,(+AI2*Catálogo!$K43))</f>
        <v>0</v>
      </c>
      <c r="AJ132" s="22">
        <f>IF(AJ2=0,0,(+AJ2*Catálogo!$K43))</f>
        <v>0</v>
      </c>
      <c r="AK132" s="22">
        <f>IF(AK2=0,0,(+AK2*Catálogo!$K43))</f>
        <v>0</v>
      </c>
      <c r="AL132" s="22">
        <f>IF(AL2=0,0,(+AL2*Catálogo!$K43))</f>
        <v>0</v>
      </c>
      <c r="AM132" s="22">
        <f>IF(AM2=0,0,(+AM2*Catálogo!$K43))</f>
        <v>0</v>
      </c>
      <c r="AN132" s="22">
        <f>IF(AN2=0,0,(+AN2*Catálogo!$K43))</f>
        <v>0</v>
      </c>
      <c r="AO132" s="22">
        <f>IF(AO2=0,0,(+AO2*Catálogo!$K43))</f>
        <v>0</v>
      </c>
      <c r="AP132" s="22">
        <f>IF(AP2=0,0,(+AP2*Catálogo!$K43))</f>
        <v>0</v>
      </c>
    </row>
    <row r="133" spans="1:42" hidden="1" outlineLevel="1">
      <c r="A133" s="29">
        <f t="shared" ref="A133:A146" si="77">+A3</f>
        <v>0</v>
      </c>
      <c r="G133" s="22">
        <f>IF(G3=0,0,(+G3*Catálogo!$K7))</f>
        <v>0</v>
      </c>
      <c r="H133" s="22">
        <f>IF(H3=0,0,(+H3*Catálogo!$K7))</f>
        <v>0</v>
      </c>
      <c r="I133" s="22">
        <f>IF(I3=0,0,(+I3*Catálogo!$K7))</f>
        <v>0</v>
      </c>
      <c r="J133" s="22">
        <f>IF(J3=0,0,(+J3*Catálogo!$K7))</f>
        <v>0</v>
      </c>
      <c r="K133" s="22">
        <f>IF(K3=0,0,(+K3*Catálogo!$K7))</f>
        <v>0</v>
      </c>
      <c r="L133" s="22">
        <f>IF(L3=0,0,(+L3*Catálogo!$K7))</f>
        <v>0</v>
      </c>
      <c r="M133" s="22">
        <f>IF(M3=0,0,(+M3*Catálogo!$K7))</f>
        <v>0</v>
      </c>
      <c r="N133" s="22">
        <f>IF(N3=0,0,(+N3*Catálogo!$K7))</f>
        <v>0</v>
      </c>
      <c r="O133" s="22">
        <f>IF(O3=0,0,(+O3*Catálogo!$K7))</f>
        <v>0</v>
      </c>
      <c r="P133" s="22">
        <f>IF(P3=0,0,(+P3*Catálogo!$K7))</f>
        <v>0</v>
      </c>
      <c r="Q133" s="22">
        <f>IF(Q3=0,0,(+Q3*Catálogo!$K7))</f>
        <v>0</v>
      </c>
      <c r="R133" s="22">
        <f>IF(R3=0,0,(+R3*Catálogo!$K7))</f>
        <v>0</v>
      </c>
      <c r="S133" s="23">
        <f>IF(S3=0,0,(+S3*Catálogo!$K26))</f>
        <v>0</v>
      </c>
      <c r="T133" s="23">
        <f>IF(T3=0,0,(+T3*Catálogo!$K26))</f>
        <v>0</v>
      </c>
      <c r="U133" s="23">
        <f>IF(U3=0,0,(+U3*Catálogo!$K26))</f>
        <v>0</v>
      </c>
      <c r="V133" s="23">
        <f>IF(V3=0,0,(+V3*Catálogo!$K26))</f>
        <v>0</v>
      </c>
      <c r="W133" s="23">
        <f>IF(W3=0,0,(+W3*Catálogo!$K26))</f>
        <v>0</v>
      </c>
      <c r="X133" s="23">
        <f>IF(X3=0,0,(+X3*Catálogo!$K26))</f>
        <v>0</v>
      </c>
      <c r="Y133" s="23">
        <f>IF(Y3=0,0,(+Y3*Catálogo!$K26))</f>
        <v>0</v>
      </c>
      <c r="Z133" s="23">
        <f>IF(Z3=0,0,(+Z3*Catálogo!$K26))</f>
        <v>0</v>
      </c>
      <c r="AA133" s="23">
        <f>IF(AA3=0,0,(+AA3*Catálogo!$K26))</f>
        <v>0</v>
      </c>
      <c r="AB133" s="23">
        <f>IF(AB3=0,0,(+AB3*Catálogo!$K26))</f>
        <v>0</v>
      </c>
      <c r="AC133" s="23">
        <f>IF(AC3=0,0,(+AC3*Catálogo!$K26))</f>
        <v>0</v>
      </c>
      <c r="AD133" s="23">
        <f>IF(AD3=0,0,(+AD3*Catálogo!$K26))</f>
        <v>0</v>
      </c>
      <c r="AE133" s="22">
        <f>IF(AE3=0,0,(+AE3*Catálogo!$K44))</f>
        <v>0</v>
      </c>
      <c r="AF133" s="22">
        <f>IF(AF3=0,0,(+AF3*Catálogo!$K44))</f>
        <v>0</v>
      </c>
      <c r="AG133" s="22">
        <f>IF(AG3=0,0,(+AG3*Catálogo!$K44))</f>
        <v>0</v>
      </c>
      <c r="AH133" s="22">
        <f>IF(AH3=0,0,(+AH3*Catálogo!$K44))</f>
        <v>0</v>
      </c>
      <c r="AI133" s="22">
        <f>IF(AI3=0,0,(+AI3*Catálogo!$K44))</f>
        <v>0</v>
      </c>
      <c r="AJ133" s="22">
        <f>IF(AJ3=0,0,(+AJ3*Catálogo!$K44))</f>
        <v>0</v>
      </c>
      <c r="AK133" s="22">
        <f>IF(AK3=0,0,(+AK3*Catálogo!$K44))</f>
        <v>0</v>
      </c>
      <c r="AL133" s="22">
        <f>IF(AL3=0,0,(+AL3*Catálogo!$K44))</f>
        <v>0</v>
      </c>
      <c r="AM133" s="22">
        <f>IF(AM3=0,0,(+AM3*Catálogo!$K44))</f>
        <v>0</v>
      </c>
      <c r="AN133" s="22">
        <f>IF(AN3=0,0,(+AN3*Catálogo!$K44))</f>
        <v>0</v>
      </c>
      <c r="AO133" s="22">
        <f>IF(AO3=0,0,(+AO3*Catálogo!$K44))</f>
        <v>0</v>
      </c>
      <c r="AP133" s="22">
        <f>IF(AP3=0,0,(+AP3*Catálogo!$K44))</f>
        <v>0</v>
      </c>
    </row>
    <row r="134" spans="1:42" hidden="1" outlineLevel="1">
      <c r="A134" s="29">
        <f t="shared" si="77"/>
        <v>0</v>
      </c>
      <c r="G134" s="22">
        <f>IF(G4=0,0,(+G4*Catálogo!$K8))</f>
        <v>0</v>
      </c>
      <c r="H134" s="22">
        <f>IF(H4=0,0,(+H4*Catálogo!$K8))</f>
        <v>0</v>
      </c>
      <c r="I134" s="22">
        <f>IF(I4=0,0,(+I4*Catálogo!$K8))</f>
        <v>0</v>
      </c>
      <c r="J134" s="22">
        <f>IF(J4=0,0,(+J4*Catálogo!$K8))</f>
        <v>0</v>
      </c>
      <c r="K134" s="22">
        <f>IF(K4=0,0,(+K4*Catálogo!$K8))</f>
        <v>0</v>
      </c>
      <c r="L134" s="22">
        <f>IF(L4=0,0,(+L4*Catálogo!$K8))</f>
        <v>0</v>
      </c>
      <c r="M134" s="22">
        <f>IF(M4=0,0,(+M4*Catálogo!$K8))</f>
        <v>0</v>
      </c>
      <c r="N134" s="22">
        <f>IF(N4=0,0,(+N4*Catálogo!$K8))</f>
        <v>0</v>
      </c>
      <c r="O134" s="22">
        <f>IF(O4=0,0,(+O4*Catálogo!$K8))</f>
        <v>0</v>
      </c>
      <c r="P134" s="22">
        <f>IF(P4=0,0,(+P4*Catálogo!$K8))</f>
        <v>0</v>
      </c>
      <c r="Q134" s="22">
        <f>IF(Q4=0,0,(+Q4*Catálogo!$K8))</f>
        <v>0</v>
      </c>
      <c r="R134" s="22">
        <f>IF(R4=0,0,(+R4*Catálogo!$K8))</f>
        <v>0</v>
      </c>
      <c r="S134" s="23">
        <f>IF(S4=0,0,(+S4*Catálogo!$K27))</f>
        <v>0</v>
      </c>
      <c r="T134" s="23">
        <f>IF(T4=0,0,(+T4*Catálogo!$K27))</f>
        <v>0</v>
      </c>
      <c r="U134" s="23">
        <f>IF(U4=0,0,(+U4*Catálogo!$K27))</f>
        <v>0</v>
      </c>
      <c r="V134" s="23">
        <f>IF(V4=0,0,(+V4*Catálogo!$K27))</f>
        <v>0</v>
      </c>
      <c r="W134" s="23">
        <f>IF(W4=0,0,(+W4*Catálogo!$K27))</f>
        <v>0</v>
      </c>
      <c r="X134" s="23">
        <f>IF(X4=0,0,(+X4*Catálogo!$K27))</f>
        <v>0</v>
      </c>
      <c r="Y134" s="23">
        <f>IF(Y4=0,0,(+Y4*Catálogo!$K27))</f>
        <v>0</v>
      </c>
      <c r="Z134" s="23">
        <f>IF(Z4=0,0,(+Z4*Catálogo!$K27))</f>
        <v>0</v>
      </c>
      <c r="AA134" s="23">
        <f>IF(AA4=0,0,(+AA4*Catálogo!$K27))</f>
        <v>0</v>
      </c>
      <c r="AB134" s="23">
        <f>IF(AB4=0,0,(+AB4*Catálogo!$K27))</f>
        <v>0</v>
      </c>
      <c r="AC134" s="23">
        <f>IF(AC4=0,0,(+AC4*Catálogo!$K27))</f>
        <v>0</v>
      </c>
      <c r="AD134" s="23">
        <f>IF(AD4=0,0,(+AD4*Catálogo!$K27))</f>
        <v>0</v>
      </c>
      <c r="AE134" s="22">
        <f>IF(AE4=0,0,(+AE4*Catálogo!$K45))</f>
        <v>0</v>
      </c>
      <c r="AF134" s="22">
        <f>IF(AF4=0,0,(+AF4*Catálogo!$K45))</f>
        <v>0</v>
      </c>
      <c r="AG134" s="22">
        <f>IF(AG4=0,0,(+AG4*Catálogo!$K45))</f>
        <v>0</v>
      </c>
      <c r="AH134" s="22">
        <f>IF(AH4=0,0,(+AH4*Catálogo!$K45))</f>
        <v>0</v>
      </c>
      <c r="AI134" s="22">
        <f>IF(AI4=0,0,(+AI4*Catálogo!$K45))</f>
        <v>0</v>
      </c>
      <c r="AJ134" s="22">
        <f>IF(AJ4=0,0,(+AJ4*Catálogo!$K45))</f>
        <v>0</v>
      </c>
      <c r="AK134" s="22">
        <f>IF(AK4=0,0,(+AK4*Catálogo!$K45))</f>
        <v>0</v>
      </c>
      <c r="AL134" s="22">
        <f>IF(AL4=0,0,(+AL4*Catálogo!$K45))</f>
        <v>0</v>
      </c>
      <c r="AM134" s="22">
        <f>IF(AM4=0,0,(+AM4*Catálogo!$K45))</f>
        <v>0</v>
      </c>
      <c r="AN134" s="22">
        <f>IF(AN4=0,0,(+AN4*Catálogo!$K45))</f>
        <v>0</v>
      </c>
      <c r="AO134" s="22">
        <f>IF(AO4=0,0,(+AO4*Catálogo!$K45))</f>
        <v>0</v>
      </c>
      <c r="AP134" s="22">
        <f>IF(AP4=0,0,(+AP4*Catálogo!$K45))</f>
        <v>0</v>
      </c>
    </row>
    <row r="135" spans="1:42" hidden="1" outlineLevel="1">
      <c r="A135" s="29">
        <f t="shared" si="77"/>
        <v>0</v>
      </c>
      <c r="G135" s="22">
        <f>IF(G5=0,0,(+G5*Catálogo!$K9))</f>
        <v>0</v>
      </c>
      <c r="H135" s="22">
        <f>IF(H5=0,0,(+H5*Catálogo!$K9))</f>
        <v>0</v>
      </c>
      <c r="I135" s="22">
        <f>IF(I5=0,0,(+I5*Catálogo!$K9))</f>
        <v>0</v>
      </c>
      <c r="J135" s="22">
        <f>IF(J5=0,0,(+J5*Catálogo!$K9))</f>
        <v>0</v>
      </c>
      <c r="K135" s="22">
        <f>IF(K5=0,0,(+K5*Catálogo!$K9))</f>
        <v>0</v>
      </c>
      <c r="L135" s="22">
        <f>IF(L5=0,0,(+L5*Catálogo!$K9))</f>
        <v>0</v>
      </c>
      <c r="M135" s="22">
        <f>IF(M5=0,0,(+M5*Catálogo!$K9))</f>
        <v>0</v>
      </c>
      <c r="N135" s="22">
        <f>IF(N5=0,0,(+N5*Catálogo!$K9))</f>
        <v>0</v>
      </c>
      <c r="O135" s="22">
        <f>IF(O5=0,0,(+O5*Catálogo!$K9))</f>
        <v>0</v>
      </c>
      <c r="P135" s="22">
        <f>IF(P5=0,0,(+P5*Catálogo!$K9))</f>
        <v>0</v>
      </c>
      <c r="Q135" s="22">
        <f>IF(Q5=0,0,(+Q5*Catálogo!$K9))</f>
        <v>0</v>
      </c>
      <c r="R135" s="22">
        <f>IF(R5=0,0,(+R5*Catálogo!$K9))</f>
        <v>0</v>
      </c>
      <c r="S135" s="23">
        <f>IF(S5=0,0,(+S5*Catálogo!$K28))</f>
        <v>0</v>
      </c>
      <c r="T135" s="23">
        <f>IF(T5=0,0,(+T5*Catálogo!$K28))</f>
        <v>0</v>
      </c>
      <c r="U135" s="23">
        <f>IF(U5=0,0,(+U5*Catálogo!$K28))</f>
        <v>0</v>
      </c>
      <c r="V135" s="23">
        <f>IF(V5=0,0,(+V5*Catálogo!$K28))</f>
        <v>0</v>
      </c>
      <c r="W135" s="23">
        <f>IF(W5=0,0,(+W5*Catálogo!$K28))</f>
        <v>0</v>
      </c>
      <c r="X135" s="23">
        <f>IF(X5=0,0,(+X5*Catálogo!$K28))</f>
        <v>0</v>
      </c>
      <c r="Y135" s="23">
        <f>IF(Y5=0,0,(+Y5*Catálogo!$K28))</f>
        <v>0</v>
      </c>
      <c r="Z135" s="23">
        <f>IF(Z5=0,0,(+Z5*Catálogo!$K28))</f>
        <v>0</v>
      </c>
      <c r="AA135" s="23">
        <f>IF(AA5=0,0,(+AA5*Catálogo!$K28))</f>
        <v>0</v>
      </c>
      <c r="AB135" s="23">
        <f>IF(AB5=0,0,(+AB5*Catálogo!$K28))</f>
        <v>0</v>
      </c>
      <c r="AC135" s="23">
        <f>IF(AC5=0,0,(+AC5*Catálogo!$K28))</f>
        <v>0</v>
      </c>
      <c r="AD135" s="23">
        <f>IF(AD5=0,0,(+AD5*Catálogo!$K28))</f>
        <v>0</v>
      </c>
      <c r="AE135" s="22">
        <f>IF(AE5=0,0,(+AE5*Catálogo!$K46))</f>
        <v>0</v>
      </c>
      <c r="AF135" s="22">
        <f>IF(AF5=0,0,(+AF5*Catálogo!$K46))</f>
        <v>0</v>
      </c>
      <c r="AG135" s="22">
        <f>IF(AG5=0,0,(+AG5*Catálogo!$K46))</f>
        <v>0</v>
      </c>
      <c r="AH135" s="22">
        <f>IF(AH5=0,0,(+AH5*Catálogo!$K46))</f>
        <v>0</v>
      </c>
      <c r="AI135" s="22">
        <f>IF(AI5=0,0,(+AI5*Catálogo!$K46))</f>
        <v>0</v>
      </c>
      <c r="AJ135" s="22">
        <f>IF(AJ5=0,0,(+AJ5*Catálogo!$K46))</f>
        <v>0</v>
      </c>
      <c r="AK135" s="22">
        <f>IF(AK5=0,0,(+AK5*Catálogo!$K46))</f>
        <v>0</v>
      </c>
      <c r="AL135" s="22">
        <f>IF(AL5=0,0,(+AL5*Catálogo!$K46))</f>
        <v>0</v>
      </c>
      <c r="AM135" s="22">
        <f>IF(AM5=0,0,(+AM5*Catálogo!$K46))</f>
        <v>0</v>
      </c>
      <c r="AN135" s="22">
        <f>IF(AN5=0,0,(+AN5*Catálogo!$K46))</f>
        <v>0</v>
      </c>
      <c r="AO135" s="22">
        <f>IF(AO5=0,0,(+AO5*Catálogo!$K46))</f>
        <v>0</v>
      </c>
      <c r="AP135" s="22">
        <f>IF(AP5=0,0,(+AP5*Catálogo!$K46))</f>
        <v>0</v>
      </c>
    </row>
    <row r="136" spans="1:42" hidden="1" outlineLevel="1">
      <c r="A136" s="29">
        <f t="shared" si="77"/>
        <v>0</v>
      </c>
      <c r="G136" s="22">
        <f>IF(G6=0,0,(+G6*Catálogo!$K10))</f>
        <v>0</v>
      </c>
      <c r="H136" s="22">
        <f>IF(H6=0,0,(+H6*Catálogo!$K10))</f>
        <v>0</v>
      </c>
      <c r="I136" s="22">
        <f>IF(I6=0,0,(+I6*Catálogo!$K10))</f>
        <v>0</v>
      </c>
      <c r="J136" s="22">
        <f>IF(J6=0,0,(+J6*Catálogo!$K10))</f>
        <v>0</v>
      </c>
      <c r="K136" s="22">
        <f>IF(K6=0,0,(+K6*Catálogo!$K10))</f>
        <v>0</v>
      </c>
      <c r="L136" s="22">
        <f>IF(L6=0,0,(+L6*Catálogo!$K10))</f>
        <v>0</v>
      </c>
      <c r="M136" s="22">
        <f>IF(M6=0,0,(+M6*Catálogo!$K10))</f>
        <v>0</v>
      </c>
      <c r="N136" s="22">
        <f>IF(N6=0,0,(+N6*Catálogo!$K10))</f>
        <v>0</v>
      </c>
      <c r="O136" s="22">
        <f>IF(O6=0,0,(+O6*Catálogo!$K10))</f>
        <v>0</v>
      </c>
      <c r="P136" s="22">
        <f>IF(P6=0,0,(+P6*Catálogo!$K10))</f>
        <v>0</v>
      </c>
      <c r="Q136" s="22">
        <f>IF(Q6=0,0,(+Q6*Catálogo!$K10))</f>
        <v>0</v>
      </c>
      <c r="R136" s="22">
        <f>IF(R6=0,0,(+R6*Catálogo!$K10))</f>
        <v>0</v>
      </c>
      <c r="S136" s="23">
        <f>IF(S6=0,0,(+S6*Catálogo!$K29))</f>
        <v>0</v>
      </c>
      <c r="T136" s="23">
        <f>IF(T6=0,0,(+T6*Catálogo!$K29))</f>
        <v>0</v>
      </c>
      <c r="U136" s="23">
        <f>IF(U6=0,0,(+U6*Catálogo!$K29))</f>
        <v>0</v>
      </c>
      <c r="V136" s="23">
        <f>IF(V6=0,0,(+V6*Catálogo!$K29))</f>
        <v>0</v>
      </c>
      <c r="W136" s="23">
        <f>IF(W6=0,0,(+W6*Catálogo!$K29))</f>
        <v>0</v>
      </c>
      <c r="X136" s="23">
        <f>IF(X6=0,0,(+X6*Catálogo!$K29))</f>
        <v>0</v>
      </c>
      <c r="Y136" s="23">
        <f>IF(Y6=0,0,(+Y6*Catálogo!$K29))</f>
        <v>0</v>
      </c>
      <c r="Z136" s="23">
        <f>IF(Z6=0,0,(+Z6*Catálogo!$K29))</f>
        <v>0</v>
      </c>
      <c r="AA136" s="23">
        <f>IF(AA6=0,0,(+AA6*Catálogo!$K29))</f>
        <v>0</v>
      </c>
      <c r="AB136" s="23">
        <f>IF(AB6=0,0,(+AB6*Catálogo!$K29))</f>
        <v>0</v>
      </c>
      <c r="AC136" s="23">
        <f>IF(AC6=0,0,(+AC6*Catálogo!$K29))</f>
        <v>0</v>
      </c>
      <c r="AD136" s="23">
        <f>IF(AD6=0,0,(+AD6*Catálogo!$K29))</f>
        <v>0</v>
      </c>
      <c r="AE136" s="22">
        <f>IF(AE6=0,0,(+AE6*Catálogo!$K47))</f>
        <v>0</v>
      </c>
      <c r="AF136" s="22">
        <f>IF(AF6=0,0,(+AF6*Catálogo!$K47))</f>
        <v>0</v>
      </c>
      <c r="AG136" s="22">
        <f>IF(AG6=0,0,(+AG6*Catálogo!$K47))</f>
        <v>0</v>
      </c>
      <c r="AH136" s="22">
        <f>IF(AH6=0,0,(+AH6*Catálogo!$K47))</f>
        <v>0</v>
      </c>
      <c r="AI136" s="22">
        <f>IF(AI6=0,0,(+AI6*Catálogo!$K47))</f>
        <v>0</v>
      </c>
      <c r="AJ136" s="22">
        <f>IF(AJ6=0,0,(+AJ6*Catálogo!$K47))</f>
        <v>0</v>
      </c>
      <c r="AK136" s="22">
        <f>IF(AK6=0,0,(+AK6*Catálogo!$K47))</f>
        <v>0</v>
      </c>
      <c r="AL136" s="22">
        <f>IF(AL6=0,0,(+AL6*Catálogo!$K47))</f>
        <v>0</v>
      </c>
      <c r="AM136" s="22">
        <f>IF(AM6=0,0,(+AM6*Catálogo!$K47))</f>
        <v>0</v>
      </c>
      <c r="AN136" s="22">
        <f>IF(AN6=0,0,(+AN6*Catálogo!$K47))</f>
        <v>0</v>
      </c>
      <c r="AO136" s="22">
        <f>IF(AO6=0,0,(+AO6*Catálogo!$K47))</f>
        <v>0</v>
      </c>
      <c r="AP136" s="22">
        <f>IF(AP6=0,0,(+AP6*Catálogo!$K47))</f>
        <v>0</v>
      </c>
    </row>
    <row r="137" spans="1:42" hidden="1" outlineLevel="1">
      <c r="A137" s="29">
        <f t="shared" si="77"/>
        <v>0</v>
      </c>
      <c r="G137" s="22">
        <f>IF(G7=0,0,(+G7*Catálogo!$K11))</f>
        <v>0</v>
      </c>
      <c r="H137" s="22">
        <f>IF(H7=0,0,(+H7*Catálogo!$K11))</f>
        <v>0</v>
      </c>
      <c r="I137" s="22">
        <f>IF(I7=0,0,(+I7*Catálogo!$K11))</f>
        <v>0</v>
      </c>
      <c r="J137" s="22">
        <f>IF(J7=0,0,(+J7*Catálogo!$K11))</f>
        <v>0</v>
      </c>
      <c r="K137" s="22">
        <f>IF(K7=0,0,(+K7*Catálogo!$K11))</f>
        <v>0</v>
      </c>
      <c r="L137" s="22">
        <f>IF(L7=0,0,(+L7*Catálogo!$K11))</f>
        <v>0</v>
      </c>
      <c r="M137" s="22">
        <f>IF(M7=0,0,(+M7*Catálogo!$K11))</f>
        <v>0</v>
      </c>
      <c r="N137" s="22">
        <f>IF(N7=0,0,(+N7*Catálogo!$K11))</f>
        <v>0</v>
      </c>
      <c r="O137" s="22">
        <f>IF(O7=0,0,(+O7*Catálogo!$K11))</f>
        <v>0</v>
      </c>
      <c r="P137" s="22">
        <f>IF(P7=0,0,(+P7*Catálogo!$K11))</f>
        <v>0</v>
      </c>
      <c r="Q137" s="22">
        <f>IF(Q7=0,0,(+Q7*Catálogo!$K11))</f>
        <v>0</v>
      </c>
      <c r="R137" s="22">
        <f>IF(R7=0,0,(+R7*Catálogo!$K11))</f>
        <v>0</v>
      </c>
      <c r="S137" s="23">
        <f>IF(S7=0,0,(+S7*Catálogo!$K30))</f>
        <v>0</v>
      </c>
      <c r="T137" s="23">
        <f>IF(T7=0,0,(+T7*Catálogo!$K30))</f>
        <v>0</v>
      </c>
      <c r="U137" s="23">
        <f>IF(U7=0,0,(+U7*Catálogo!$K30))</f>
        <v>0</v>
      </c>
      <c r="V137" s="23">
        <f>IF(V7=0,0,(+V7*Catálogo!$K30))</f>
        <v>0</v>
      </c>
      <c r="W137" s="23">
        <f>IF(W7=0,0,(+W7*Catálogo!$K30))</f>
        <v>0</v>
      </c>
      <c r="X137" s="23">
        <f>IF(X7=0,0,(+X7*Catálogo!$K30))</f>
        <v>0</v>
      </c>
      <c r="Y137" s="23">
        <f>IF(Y7=0,0,(+Y7*Catálogo!$K30))</f>
        <v>0</v>
      </c>
      <c r="Z137" s="23">
        <f>IF(Z7=0,0,(+Z7*Catálogo!$K30))</f>
        <v>0</v>
      </c>
      <c r="AA137" s="23">
        <f>IF(AA7=0,0,(+AA7*Catálogo!$K30))</f>
        <v>0</v>
      </c>
      <c r="AB137" s="23">
        <f>IF(AB7=0,0,(+AB7*Catálogo!$K30))</f>
        <v>0</v>
      </c>
      <c r="AC137" s="23">
        <f>IF(AC7=0,0,(+AC7*Catálogo!$K30))</f>
        <v>0</v>
      </c>
      <c r="AD137" s="23">
        <f>IF(AD7=0,0,(+AD7*Catálogo!$K30))</f>
        <v>0</v>
      </c>
      <c r="AE137" s="22">
        <f>IF(AE7=0,0,(+AE7*Catálogo!$K48))</f>
        <v>0</v>
      </c>
      <c r="AF137" s="22">
        <f>IF(AF7=0,0,(+AF7*Catálogo!$K48))</f>
        <v>0</v>
      </c>
      <c r="AG137" s="22">
        <f>IF(AG7=0,0,(+AG7*Catálogo!$K48))</f>
        <v>0</v>
      </c>
      <c r="AH137" s="22">
        <f>IF(AH7=0,0,(+AH7*Catálogo!$K48))</f>
        <v>0</v>
      </c>
      <c r="AI137" s="22">
        <f>IF(AI7=0,0,(+AI7*Catálogo!$K48))</f>
        <v>0</v>
      </c>
      <c r="AJ137" s="22">
        <f>IF(AJ7=0,0,(+AJ7*Catálogo!$K48))</f>
        <v>0</v>
      </c>
      <c r="AK137" s="22">
        <f>IF(AK7=0,0,(+AK7*Catálogo!$K48))</f>
        <v>0</v>
      </c>
      <c r="AL137" s="22">
        <f>IF(AL7=0,0,(+AL7*Catálogo!$K48))</f>
        <v>0</v>
      </c>
      <c r="AM137" s="22">
        <f>IF(AM7=0,0,(+AM7*Catálogo!$K48))</f>
        <v>0</v>
      </c>
      <c r="AN137" s="22">
        <f>IF(AN7=0,0,(+AN7*Catálogo!$K48))</f>
        <v>0</v>
      </c>
      <c r="AO137" s="22">
        <f>IF(AO7=0,0,(+AO7*Catálogo!$K48))</f>
        <v>0</v>
      </c>
      <c r="AP137" s="22">
        <f>IF(AP7=0,0,(+AP7*Catálogo!$K48))</f>
        <v>0</v>
      </c>
    </row>
    <row r="138" spans="1:42" hidden="1" outlineLevel="1">
      <c r="A138" s="29">
        <f t="shared" si="77"/>
        <v>0</v>
      </c>
      <c r="G138" s="22">
        <f>IF(G8=0,0,(+G8*Catálogo!$K12))</f>
        <v>0</v>
      </c>
      <c r="H138" s="22">
        <f>IF(H8=0,0,(+H8*Catálogo!$K12))</f>
        <v>0</v>
      </c>
      <c r="I138" s="22">
        <f>IF(I8=0,0,(+I8*Catálogo!$K12))</f>
        <v>0</v>
      </c>
      <c r="J138" s="22">
        <f>IF(J8=0,0,(+J8*Catálogo!$K12))</f>
        <v>0</v>
      </c>
      <c r="K138" s="22">
        <f>IF(K8=0,0,(+K8*Catálogo!$K12))</f>
        <v>0</v>
      </c>
      <c r="L138" s="22">
        <f>IF(L8=0,0,(+L8*Catálogo!$K12))</f>
        <v>0</v>
      </c>
      <c r="M138" s="22">
        <f>IF(M8=0,0,(+M8*Catálogo!$K12))</f>
        <v>0</v>
      </c>
      <c r="N138" s="22">
        <f>IF(N8=0,0,(+N8*Catálogo!$K12))</f>
        <v>0</v>
      </c>
      <c r="O138" s="22">
        <f>IF(O8=0,0,(+O8*Catálogo!$K12))</f>
        <v>0</v>
      </c>
      <c r="P138" s="22">
        <f>IF(P8=0,0,(+P8*Catálogo!$K12))</f>
        <v>0</v>
      </c>
      <c r="Q138" s="22">
        <f>IF(Q8=0,0,(+Q8*Catálogo!$K12))</f>
        <v>0</v>
      </c>
      <c r="R138" s="22">
        <f>IF(R8=0,0,(+R8*Catálogo!$K12))</f>
        <v>0</v>
      </c>
      <c r="S138" s="23">
        <f>IF(S8=0,0,(+S8*Catálogo!$K31))</f>
        <v>0</v>
      </c>
      <c r="T138" s="23">
        <f>IF(T8=0,0,(+T8*Catálogo!$K31))</f>
        <v>0</v>
      </c>
      <c r="U138" s="23">
        <f>IF(U8=0,0,(+U8*Catálogo!$K31))</f>
        <v>0</v>
      </c>
      <c r="V138" s="23">
        <f>IF(V8=0,0,(+V8*Catálogo!$K31))</f>
        <v>0</v>
      </c>
      <c r="W138" s="23">
        <f>IF(W8=0,0,(+W8*Catálogo!$K31))</f>
        <v>0</v>
      </c>
      <c r="X138" s="23">
        <f>IF(X8=0,0,(+X8*Catálogo!$K31))</f>
        <v>0</v>
      </c>
      <c r="Y138" s="23">
        <f>IF(Y8=0,0,(+Y8*Catálogo!$K31))</f>
        <v>0</v>
      </c>
      <c r="Z138" s="23">
        <f>IF(Z8=0,0,(+Z8*Catálogo!$K31))</f>
        <v>0</v>
      </c>
      <c r="AA138" s="23">
        <f>IF(AA8=0,0,(+AA8*Catálogo!$K31))</f>
        <v>0</v>
      </c>
      <c r="AB138" s="23">
        <f>IF(AB8=0,0,(+AB8*Catálogo!$K31))</f>
        <v>0</v>
      </c>
      <c r="AC138" s="23">
        <f>IF(AC8=0,0,(+AC8*Catálogo!$K31))</f>
        <v>0</v>
      </c>
      <c r="AD138" s="23">
        <f>IF(AD8=0,0,(+AD8*Catálogo!$K31))</f>
        <v>0</v>
      </c>
      <c r="AE138" s="22">
        <f>IF(AE8=0,0,(+AE8*Catálogo!$K49))</f>
        <v>0</v>
      </c>
      <c r="AF138" s="22">
        <f>IF(AF8=0,0,(+AF8*Catálogo!$K49))</f>
        <v>0</v>
      </c>
      <c r="AG138" s="22">
        <f>IF(AG8=0,0,(+AG8*Catálogo!$K49))</f>
        <v>0</v>
      </c>
      <c r="AH138" s="22">
        <f>IF(AH8=0,0,(+AH8*Catálogo!$K49))</f>
        <v>0</v>
      </c>
      <c r="AI138" s="22">
        <f>IF(AI8=0,0,(+AI8*Catálogo!$K49))</f>
        <v>0</v>
      </c>
      <c r="AJ138" s="22">
        <f>IF(AJ8=0,0,(+AJ8*Catálogo!$K49))</f>
        <v>0</v>
      </c>
      <c r="AK138" s="22">
        <f>IF(AK8=0,0,(+AK8*Catálogo!$K49))</f>
        <v>0</v>
      </c>
      <c r="AL138" s="22">
        <f>IF(AL8=0,0,(+AL8*Catálogo!$K49))</f>
        <v>0</v>
      </c>
      <c r="AM138" s="22">
        <f>IF(AM8=0,0,(+AM8*Catálogo!$K49))</f>
        <v>0</v>
      </c>
      <c r="AN138" s="22">
        <f>IF(AN8=0,0,(+AN8*Catálogo!$K49))</f>
        <v>0</v>
      </c>
      <c r="AO138" s="22">
        <f>IF(AO8=0,0,(+AO8*Catálogo!$K49))</f>
        <v>0</v>
      </c>
      <c r="AP138" s="22">
        <f>IF(AP8=0,0,(+AP8*Catálogo!$K49))</f>
        <v>0</v>
      </c>
    </row>
    <row r="139" spans="1:42" hidden="1" outlineLevel="1">
      <c r="A139" s="29">
        <f t="shared" si="77"/>
        <v>0</v>
      </c>
      <c r="G139" s="22">
        <f>IF(G9=0,0,(+G9*Catálogo!$K13))</f>
        <v>0</v>
      </c>
      <c r="H139" s="22">
        <f>IF(H9=0,0,(+H9*Catálogo!$K13))</f>
        <v>0</v>
      </c>
      <c r="I139" s="22">
        <f>IF(I9=0,0,(+I9*Catálogo!$K13))</f>
        <v>0</v>
      </c>
      <c r="J139" s="22">
        <f>IF(J9=0,0,(+J9*Catálogo!$K13))</f>
        <v>0</v>
      </c>
      <c r="K139" s="22">
        <f>IF(K9=0,0,(+K9*Catálogo!$K13))</f>
        <v>0</v>
      </c>
      <c r="L139" s="22">
        <f>IF(L9=0,0,(+L9*Catálogo!$K13))</f>
        <v>0</v>
      </c>
      <c r="M139" s="22">
        <f>IF(M9=0,0,(+M9*Catálogo!$K13))</f>
        <v>0</v>
      </c>
      <c r="N139" s="22">
        <f>IF(N9=0,0,(+N9*Catálogo!$K13))</f>
        <v>0</v>
      </c>
      <c r="O139" s="22">
        <f>IF(O9=0,0,(+O9*Catálogo!$K13))</f>
        <v>0</v>
      </c>
      <c r="P139" s="22">
        <f>IF(P9=0,0,(+P9*Catálogo!$K13))</f>
        <v>0</v>
      </c>
      <c r="Q139" s="22">
        <f>IF(Q9=0,0,(+Q9*Catálogo!$K13))</f>
        <v>0</v>
      </c>
      <c r="R139" s="22">
        <f>IF(R9=0,0,(+R9*Catálogo!$K13))</f>
        <v>0</v>
      </c>
      <c r="S139" s="23">
        <f>IF(S9=0,0,(+S9*Catálogo!$K32))</f>
        <v>0</v>
      </c>
      <c r="T139" s="23">
        <f>IF(T9=0,0,(+T9*Catálogo!$K32))</f>
        <v>0</v>
      </c>
      <c r="U139" s="23">
        <f>IF(U9=0,0,(+U9*Catálogo!$K32))</f>
        <v>0</v>
      </c>
      <c r="V139" s="23">
        <f>IF(V9=0,0,(+V9*Catálogo!$K32))</f>
        <v>0</v>
      </c>
      <c r="W139" s="23">
        <f>IF(W9=0,0,(+W9*Catálogo!$K32))</f>
        <v>0</v>
      </c>
      <c r="X139" s="23">
        <f>IF(X9=0,0,(+X9*Catálogo!$K32))</f>
        <v>0</v>
      </c>
      <c r="Y139" s="23">
        <f>IF(Y9=0,0,(+Y9*Catálogo!$K32))</f>
        <v>0</v>
      </c>
      <c r="Z139" s="23">
        <f>IF(Z9=0,0,(+Z9*Catálogo!$K32))</f>
        <v>0</v>
      </c>
      <c r="AA139" s="23">
        <f>IF(AA9=0,0,(+AA9*Catálogo!$K32))</f>
        <v>0</v>
      </c>
      <c r="AB139" s="23">
        <f>IF(AB9=0,0,(+AB9*Catálogo!$K32))</f>
        <v>0</v>
      </c>
      <c r="AC139" s="23">
        <f>IF(AC9=0,0,(+AC9*Catálogo!$K32))</f>
        <v>0</v>
      </c>
      <c r="AD139" s="23">
        <f>IF(AD9=0,0,(+AD9*Catálogo!$K32))</f>
        <v>0</v>
      </c>
      <c r="AE139" s="22">
        <f>IF(AE9=0,0,(+AE9*Catálogo!$K50))</f>
        <v>0</v>
      </c>
      <c r="AF139" s="22">
        <f>IF(AF9=0,0,(+AF9*Catálogo!$K50))</f>
        <v>0</v>
      </c>
      <c r="AG139" s="22">
        <f>IF(AG9=0,0,(+AG9*Catálogo!$K50))</f>
        <v>0</v>
      </c>
      <c r="AH139" s="22">
        <f>IF(AH9=0,0,(+AH9*Catálogo!$K50))</f>
        <v>0</v>
      </c>
      <c r="AI139" s="22">
        <f>IF(AI9=0,0,(+AI9*Catálogo!$K50))</f>
        <v>0</v>
      </c>
      <c r="AJ139" s="22">
        <f>IF(AJ9=0,0,(+AJ9*Catálogo!$K50))</f>
        <v>0</v>
      </c>
      <c r="AK139" s="22">
        <f>IF(AK9=0,0,(+AK9*Catálogo!$K50))</f>
        <v>0</v>
      </c>
      <c r="AL139" s="22">
        <f>IF(AL9=0,0,(+AL9*Catálogo!$K50))</f>
        <v>0</v>
      </c>
      <c r="AM139" s="22">
        <f>IF(AM9=0,0,(+AM9*Catálogo!$K50))</f>
        <v>0</v>
      </c>
      <c r="AN139" s="22">
        <f>IF(AN9=0,0,(+AN9*Catálogo!$K50))</f>
        <v>0</v>
      </c>
      <c r="AO139" s="22">
        <f>IF(AO9=0,0,(+AO9*Catálogo!$K50))</f>
        <v>0</v>
      </c>
      <c r="AP139" s="22">
        <f>IF(AP9=0,0,(+AP9*Catálogo!$K50))</f>
        <v>0</v>
      </c>
    </row>
    <row r="140" spans="1:42" hidden="1" outlineLevel="1">
      <c r="A140" s="29">
        <f t="shared" si="77"/>
        <v>0</v>
      </c>
      <c r="G140" s="22">
        <f>IF(G10=0,0,(+G10*Catálogo!$K14))</f>
        <v>0</v>
      </c>
      <c r="H140" s="22">
        <f>IF(H10=0,0,(+H10*Catálogo!$K14))</f>
        <v>0</v>
      </c>
      <c r="I140" s="22">
        <f>IF(I10=0,0,(+I10*Catálogo!$K14))</f>
        <v>0</v>
      </c>
      <c r="J140" s="22">
        <f>IF(J10=0,0,(+J10*Catálogo!$K14))</f>
        <v>0</v>
      </c>
      <c r="K140" s="22">
        <f>IF(K10=0,0,(+K10*Catálogo!$K14))</f>
        <v>0</v>
      </c>
      <c r="L140" s="22">
        <f>IF(L10=0,0,(+L10*Catálogo!$K14))</f>
        <v>0</v>
      </c>
      <c r="M140" s="22">
        <f>IF(M10=0,0,(+M10*Catálogo!$K14))</f>
        <v>0</v>
      </c>
      <c r="N140" s="22">
        <f>IF(N10=0,0,(+N10*Catálogo!$K14))</f>
        <v>0</v>
      </c>
      <c r="O140" s="22">
        <f>IF(O10=0,0,(+O10*Catálogo!$K14))</f>
        <v>0</v>
      </c>
      <c r="P140" s="22">
        <f>IF(P10=0,0,(+P10*Catálogo!$K14))</f>
        <v>0</v>
      </c>
      <c r="Q140" s="22">
        <f>IF(Q10=0,0,(+Q10*Catálogo!$K14))</f>
        <v>0</v>
      </c>
      <c r="R140" s="22">
        <f>IF(R10=0,0,(+R10*Catálogo!$K14))</f>
        <v>0</v>
      </c>
      <c r="S140" s="23">
        <f>IF(S10=0,0,(+S10*Catálogo!$K33))</f>
        <v>0</v>
      </c>
      <c r="T140" s="23">
        <f>IF(T10=0,0,(+T10*Catálogo!$K33))</f>
        <v>0</v>
      </c>
      <c r="U140" s="23">
        <f>IF(U10=0,0,(+U10*Catálogo!$K33))</f>
        <v>0</v>
      </c>
      <c r="V140" s="23">
        <f>IF(V10=0,0,(+V10*Catálogo!$K33))</f>
        <v>0</v>
      </c>
      <c r="W140" s="23">
        <f>IF(W10=0,0,(+W10*Catálogo!$K33))</f>
        <v>0</v>
      </c>
      <c r="X140" s="23">
        <f>IF(X10=0,0,(+X10*Catálogo!$K33))</f>
        <v>0</v>
      </c>
      <c r="Y140" s="23">
        <f>IF(Y10=0,0,(+Y10*Catálogo!$K33))</f>
        <v>0</v>
      </c>
      <c r="Z140" s="23">
        <f>IF(Z10=0,0,(+Z10*Catálogo!$K33))</f>
        <v>0</v>
      </c>
      <c r="AA140" s="23">
        <f>IF(AA10=0,0,(+AA10*Catálogo!$K33))</f>
        <v>0</v>
      </c>
      <c r="AB140" s="23">
        <f>IF(AB10=0,0,(+AB10*Catálogo!$K33))</f>
        <v>0</v>
      </c>
      <c r="AC140" s="23">
        <f>IF(AC10=0,0,(+AC10*Catálogo!$K33))</f>
        <v>0</v>
      </c>
      <c r="AD140" s="23">
        <f>IF(AD10=0,0,(+AD10*Catálogo!$K33))</f>
        <v>0</v>
      </c>
      <c r="AE140" s="22">
        <f>IF(AE10=0,0,(+AE10*Catálogo!$K51))</f>
        <v>0</v>
      </c>
      <c r="AF140" s="22">
        <f>IF(AF10=0,0,(+AF10*Catálogo!$K51))</f>
        <v>0</v>
      </c>
      <c r="AG140" s="22">
        <f>IF(AG10=0,0,(+AG10*Catálogo!$K51))</f>
        <v>0</v>
      </c>
      <c r="AH140" s="22">
        <f>IF(AH10=0,0,(+AH10*Catálogo!$K51))</f>
        <v>0</v>
      </c>
      <c r="AI140" s="22">
        <f>IF(AI10=0,0,(+AI10*Catálogo!$K51))</f>
        <v>0</v>
      </c>
      <c r="AJ140" s="22">
        <f>IF(AJ10=0,0,(+AJ10*Catálogo!$K51))</f>
        <v>0</v>
      </c>
      <c r="AK140" s="22">
        <f>IF(AK10=0,0,(+AK10*Catálogo!$K51))</f>
        <v>0</v>
      </c>
      <c r="AL140" s="22">
        <f>IF(AL10=0,0,(+AL10*Catálogo!$K51))</f>
        <v>0</v>
      </c>
      <c r="AM140" s="22">
        <f>IF(AM10=0,0,(+AM10*Catálogo!$K51))</f>
        <v>0</v>
      </c>
      <c r="AN140" s="22">
        <f>IF(AN10=0,0,(+AN10*Catálogo!$K51))</f>
        <v>0</v>
      </c>
      <c r="AO140" s="22">
        <f>IF(AO10=0,0,(+AO10*Catálogo!$K51))</f>
        <v>0</v>
      </c>
      <c r="AP140" s="22">
        <f>IF(AP10=0,0,(+AP10*Catálogo!$K51))</f>
        <v>0</v>
      </c>
    </row>
    <row r="141" spans="1:42" hidden="1" outlineLevel="1">
      <c r="A141" s="29">
        <f t="shared" si="77"/>
        <v>0</v>
      </c>
      <c r="G141" s="22">
        <f>IF(G11=0,0,(+G11*Catálogo!$K15))</f>
        <v>0</v>
      </c>
      <c r="H141" s="22">
        <f>IF(H11=0,0,(+H11*Catálogo!$K15))</f>
        <v>0</v>
      </c>
      <c r="I141" s="22">
        <f>IF(I11=0,0,(+I11*Catálogo!$K15))</f>
        <v>0</v>
      </c>
      <c r="J141" s="22">
        <f>IF(J11=0,0,(+J11*Catálogo!$K15))</f>
        <v>0</v>
      </c>
      <c r="K141" s="22">
        <f>IF(K11=0,0,(+K11*Catálogo!$K15))</f>
        <v>0</v>
      </c>
      <c r="L141" s="22">
        <f>IF(L11=0,0,(+L11*Catálogo!$K15))</f>
        <v>0</v>
      </c>
      <c r="M141" s="22">
        <f>IF(M11=0,0,(+M11*Catálogo!$K15))</f>
        <v>0</v>
      </c>
      <c r="N141" s="22">
        <f>IF(N11=0,0,(+N11*Catálogo!$K15))</f>
        <v>0</v>
      </c>
      <c r="O141" s="22">
        <f>IF(O11=0,0,(+O11*Catálogo!$K15))</f>
        <v>0</v>
      </c>
      <c r="P141" s="22">
        <f>IF(P11=0,0,(+P11*Catálogo!$K15))</f>
        <v>0</v>
      </c>
      <c r="Q141" s="22">
        <f>IF(Q11=0,0,(+Q11*Catálogo!$K15))</f>
        <v>0</v>
      </c>
      <c r="R141" s="22">
        <f>IF(R11=0,0,(+R11*Catálogo!$K15))</f>
        <v>0</v>
      </c>
      <c r="S141" s="23">
        <f>IF(S11=0,0,(+S11*Catálogo!$K34))</f>
        <v>0</v>
      </c>
      <c r="T141" s="23">
        <f>IF(T11=0,0,(+T11*Catálogo!$K34))</f>
        <v>0</v>
      </c>
      <c r="U141" s="23">
        <f>IF(U11=0,0,(+U11*Catálogo!$K34))</f>
        <v>0</v>
      </c>
      <c r="V141" s="23">
        <f>IF(V11=0,0,(+V11*Catálogo!$K34))</f>
        <v>0</v>
      </c>
      <c r="W141" s="23">
        <f>IF(W11=0,0,(+W11*Catálogo!$K34))</f>
        <v>0</v>
      </c>
      <c r="X141" s="23">
        <f>IF(X11=0,0,(+X11*Catálogo!$K34))</f>
        <v>0</v>
      </c>
      <c r="Y141" s="23">
        <f>IF(Y11=0,0,(+Y11*Catálogo!$K34))</f>
        <v>0</v>
      </c>
      <c r="Z141" s="23">
        <f>IF(Z11=0,0,(+Z11*Catálogo!$K34))</f>
        <v>0</v>
      </c>
      <c r="AA141" s="23">
        <f>IF(AA11=0,0,(+AA11*Catálogo!$K34))</f>
        <v>0</v>
      </c>
      <c r="AB141" s="23">
        <f>IF(AB11=0,0,(+AB11*Catálogo!$K34))</f>
        <v>0</v>
      </c>
      <c r="AC141" s="23">
        <f>IF(AC11=0,0,(+AC11*Catálogo!$K34))</f>
        <v>0</v>
      </c>
      <c r="AD141" s="23">
        <f>IF(AD11=0,0,(+AD11*Catálogo!$K34))</f>
        <v>0</v>
      </c>
      <c r="AE141" s="22">
        <f>IF(AE11=0,0,(+AE11*Catálogo!$K52))</f>
        <v>0</v>
      </c>
      <c r="AF141" s="22">
        <f>IF(AF11=0,0,(+AF11*Catálogo!$K52))</f>
        <v>0</v>
      </c>
      <c r="AG141" s="22">
        <f>IF(AG11=0,0,(+AG11*Catálogo!$K52))</f>
        <v>0</v>
      </c>
      <c r="AH141" s="22">
        <f>IF(AH11=0,0,(+AH11*Catálogo!$K52))</f>
        <v>0</v>
      </c>
      <c r="AI141" s="22">
        <f>IF(AI11=0,0,(+AI11*Catálogo!$K52))</f>
        <v>0</v>
      </c>
      <c r="AJ141" s="22">
        <f>IF(AJ11=0,0,(+AJ11*Catálogo!$K52))</f>
        <v>0</v>
      </c>
      <c r="AK141" s="22">
        <f>IF(AK11=0,0,(+AK11*Catálogo!$K52))</f>
        <v>0</v>
      </c>
      <c r="AL141" s="22">
        <f>IF(AL11=0,0,(+AL11*Catálogo!$K52))</f>
        <v>0</v>
      </c>
      <c r="AM141" s="22">
        <f>IF(AM11=0,0,(+AM11*Catálogo!$K52))</f>
        <v>0</v>
      </c>
      <c r="AN141" s="22">
        <f>IF(AN11=0,0,(+AN11*Catálogo!$K52))</f>
        <v>0</v>
      </c>
      <c r="AO141" s="22">
        <f>IF(AO11=0,0,(+AO11*Catálogo!$K52))</f>
        <v>0</v>
      </c>
      <c r="AP141" s="22">
        <f>IF(AP11=0,0,(+AP11*Catálogo!$K52))</f>
        <v>0</v>
      </c>
    </row>
    <row r="142" spans="1:42" hidden="1" outlineLevel="1">
      <c r="A142" s="29">
        <f t="shared" si="77"/>
        <v>0</v>
      </c>
      <c r="G142" s="22">
        <f>IF(G12=0,0,(+G12*Catálogo!$K16))</f>
        <v>0</v>
      </c>
      <c r="H142" s="22">
        <f>IF(H12=0,0,(+H12*Catálogo!$K16))</f>
        <v>0</v>
      </c>
      <c r="I142" s="22">
        <f>IF(I12=0,0,(+I12*Catálogo!$K16))</f>
        <v>0</v>
      </c>
      <c r="J142" s="22">
        <f>IF(J12=0,0,(+J12*Catálogo!$K16))</f>
        <v>0</v>
      </c>
      <c r="K142" s="22">
        <f>IF(K12=0,0,(+K12*Catálogo!$K16))</f>
        <v>0</v>
      </c>
      <c r="L142" s="22">
        <f>IF(L12=0,0,(+L12*Catálogo!$K16))</f>
        <v>0</v>
      </c>
      <c r="M142" s="22">
        <f>IF(M12=0,0,(+M12*Catálogo!$K16))</f>
        <v>0</v>
      </c>
      <c r="N142" s="22">
        <f>IF(N12=0,0,(+N12*Catálogo!$K16))</f>
        <v>0</v>
      </c>
      <c r="O142" s="22">
        <f>IF(O12=0,0,(+O12*Catálogo!$K16))</f>
        <v>0</v>
      </c>
      <c r="P142" s="22">
        <f>IF(P12=0,0,(+P12*Catálogo!$K16))</f>
        <v>0</v>
      </c>
      <c r="Q142" s="22">
        <f>IF(Q12=0,0,(+Q12*Catálogo!$K16))</f>
        <v>0</v>
      </c>
      <c r="R142" s="22">
        <f>IF(R12=0,0,(+R12*Catálogo!$K16))</f>
        <v>0</v>
      </c>
      <c r="S142" s="23">
        <f>IF(S12=0,0,(+S12*Catálogo!$K35))</f>
        <v>0</v>
      </c>
      <c r="T142" s="23">
        <f>IF(T12=0,0,(+T12*Catálogo!$K35))</f>
        <v>0</v>
      </c>
      <c r="U142" s="23">
        <f>IF(U12=0,0,(+U12*Catálogo!$K35))</f>
        <v>0</v>
      </c>
      <c r="V142" s="23">
        <f>IF(V12=0,0,(+V12*Catálogo!$K35))</f>
        <v>0</v>
      </c>
      <c r="W142" s="23">
        <f>IF(W12=0,0,(+W12*Catálogo!$K35))</f>
        <v>0</v>
      </c>
      <c r="X142" s="23">
        <f>IF(X12=0,0,(+X12*Catálogo!$K35))</f>
        <v>0</v>
      </c>
      <c r="Y142" s="23">
        <f>IF(Y12=0,0,(+Y12*Catálogo!$K35))</f>
        <v>0</v>
      </c>
      <c r="Z142" s="23">
        <f>IF(Z12=0,0,(+Z12*Catálogo!$K35))</f>
        <v>0</v>
      </c>
      <c r="AA142" s="23">
        <f>IF(AA12=0,0,(+AA12*Catálogo!$K35))</f>
        <v>0</v>
      </c>
      <c r="AB142" s="23">
        <f>IF(AB12=0,0,(+AB12*Catálogo!$K35))</f>
        <v>0</v>
      </c>
      <c r="AC142" s="23">
        <f>IF(AC12=0,0,(+AC12*Catálogo!$K35))</f>
        <v>0</v>
      </c>
      <c r="AD142" s="23">
        <f>IF(AD12=0,0,(+AD12*Catálogo!$K35))</f>
        <v>0</v>
      </c>
      <c r="AE142" s="22">
        <f>IF(AE12=0,0,(+AE12*Catálogo!$K53))</f>
        <v>0</v>
      </c>
      <c r="AF142" s="22">
        <f>IF(AF12=0,0,(+AF12*Catálogo!$K53))</f>
        <v>0</v>
      </c>
      <c r="AG142" s="22">
        <f>IF(AG12=0,0,(+AG12*Catálogo!$K53))</f>
        <v>0</v>
      </c>
      <c r="AH142" s="22">
        <f>IF(AH12=0,0,(+AH12*Catálogo!$K53))</f>
        <v>0</v>
      </c>
      <c r="AI142" s="22">
        <f>IF(AI12=0,0,(+AI12*Catálogo!$K53))</f>
        <v>0</v>
      </c>
      <c r="AJ142" s="22">
        <f>IF(AJ12=0,0,(+AJ12*Catálogo!$K53))</f>
        <v>0</v>
      </c>
      <c r="AK142" s="22">
        <f>IF(AK12=0,0,(+AK12*Catálogo!$K53))</f>
        <v>0</v>
      </c>
      <c r="AL142" s="22">
        <f>IF(AL12=0,0,(+AL12*Catálogo!$K53))</f>
        <v>0</v>
      </c>
      <c r="AM142" s="22">
        <f>IF(AM12=0,0,(+AM12*Catálogo!$K53))</f>
        <v>0</v>
      </c>
      <c r="AN142" s="22">
        <f>IF(AN12=0,0,(+AN12*Catálogo!$K53))</f>
        <v>0</v>
      </c>
      <c r="AO142" s="22">
        <f>IF(AO12=0,0,(+AO12*Catálogo!$K53))</f>
        <v>0</v>
      </c>
      <c r="AP142" s="22">
        <f>IF(AP12=0,0,(+AP12*Catálogo!$K53))</f>
        <v>0</v>
      </c>
    </row>
    <row r="143" spans="1:42" hidden="1" outlineLevel="1">
      <c r="A143" s="29">
        <f t="shared" si="77"/>
        <v>0</v>
      </c>
      <c r="G143" s="22">
        <f>IF(G13=0,0,(+G13*Catálogo!$K17))</f>
        <v>0</v>
      </c>
      <c r="H143" s="22">
        <f>IF(H13=0,0,(+H13*Catálogo!$K17))</f>
        <v>0</v>
      </c>
      <c r="I143" s="22">
        <f>IF(I13=0,0,(+I13*Catálogo!$K17))</f>
        <v>0</v>
      </c>
      <c r="J143" s="22">
        <f>IF(J13=0,0,(+J13*Catálogo!$K17))</f>
        <v>0</v>
      </c>
      <c r="K143" s="22">
        <f>IF(K13=0,0,(+K13*Catálogo!$K17))</f>
        <v>0</v>
      </c>
      <c r="L143" s="22">
        <f>IF(L13=0,0,(+L13*Catálogo!$K17))</f>
        <v>0</v>
      </c>
      <c r="M143" s="22">
        <f>IF(M13=0,0,(+M13*Catálogo!$K17))</f>
        <v>0</v>
      </c>
      <c r="N143" s="22">
        <f>IF(N13=0,0,(+N13*Catálogo!$K17))</f>
        <v>0</v>
      </c>
      <c r="O143" s="22">
        <f>IF(O13=0,0,(+O13*Catálogo!$K17))</f>
        <v>0</v>
      </c>
      <c r="P143" s="22">
        <f>IF(P13=0,0,(+P13*Catálogo!$K17))</f>
        <v>0</v>
      </c>
      <c r="Q143" s="22">
        <f>IF(Q13=0,0,(+Q13*Catálogo!$K17))</f>
        <v>0</v>
      </c>
      <c r="R143" s="22">
        <f>IF(R13=0,0,(+R13*Catálogo!$K17))</f>
        <v>0</v>
      </c>
      <c r="S143" s="23">
        <f>IF(S13=0,0,(+S13*Catálogo!$K36))</f>
        <v>0</v>
      </c>
      <c r="T143" s="23">
        <f>IF(T13=0,0,(+T13*Catálogo!$K36))</f>
        <v>0</v>
      </c>
      <c r="U143" s="23">
        <f>IF(U13=0,0,(+U13*Catálogo!$K36))</f>
        <v>0</v>
      </c>
      <c r="V143" s="23">
        <f>IF(V13=0,0,(+V13*Catálogo!$K36))</f>
        <v>0</v>
      </c>
      <c r="W143" s="23">
        <f>IF(W13=0,0,(+W13*Catálogo!$K36))</f>
        <v>0</v>
      </c>
      <c r="X143" s="23">
        <f>IF(X13=0,0,(+X13*Catálogo!$K36))</f>
        <v>0</v>
      </c>
      <c r="Y143" s="23">
        <f>IF(Y13=0,0,(+Y13*Catálogo!$K36))</f>
        <v>0</v>
      </c>
      <c r="Z143" s="23">
        <f>IF(Z13=0,0,(+Z13*Catálogo!$K36))</f>
        <v>0</v>
      </c>
      <c r="AA143" s="23">
        <f>IF(AA13=0,0,(+AA13*Catálogo!$K36))</f>
        <v>0</v>
      </c>
      <c r="AB143" s="23">
        <f>IF(AB13=0,0,(+AB13*Catálogo!$K36))</f>
        <v>0</v>
      </c>
      <c r="AC143" s="23">
        <f>IF(AC13=0,0,(+AC13*Catálogo!$K36))</f>
        <v>0</v>
      </c>
      <c r="AD143" s="23">
        <f>IF(AD13=0,0,(+AD13*Catálogo!$K36))</f>
        <v>0</v>
      </c>
      <c r="AE143" s="22">
        <f>IF(AE13=0,0,(+AE13*Catálogo!$K54))</f>
        <v>0</v>
      </c>
      <c r="AF143" s="22">
        <f>IF(AF13=0,0,(+AF13*Catálogo!$K54))</f>
        <v>0</v>
      </c>
      <c r="AG143" s="22">
        <f>IF(AG13=0,0,(+AG13*Catálogo!$K54))</f>
        <v>0</v>
      </c>
      <c r="AH143" s="22">
        <f>IF(AH13=0,0,(+AH13*Catálogo!$K54))</f>
        <v>0</v>
      </c>
      <c r="AI143" s="22">
        <f>IF(AI13=0,0,(+AI13*Catálogo!$K54))</f>
        <v>0</v>
      </c>
      <c r="AJ143" s="22">
        <f>IF(AJ13=0,0,(+AJ13*Catálogo!$K54))</f>
        <v>0</v>
      </c>
      <c r="AK143" s="22">
        <f>IF(AK13=0,0,(+AK13*Catálogo!$K54))</f>
        <v>0</v>
      </c>
      <c r="AL143" s="22">
        <f>IF(AL13=0,0,(+AL13*Catálogo!$K54))</f>
        <v>0</v>
      </c>
      <c r="AM143" s="22">
        <f>IF(AM13=0,0,(+AM13*Catálogo!$K54))</f>
        <v>0</v>
      </c>
      <c r="AN143" s="22">
        <f>IF(AN13=0,0,(+AN13*Catálogo!$K54))</f>
        <v>0</v>
      </c>
      <c r="AO143" s="22">
        <f>IF(AO13=0,0,(+AO13*Catálogo!$K54))</f>
        <v>0</v>
      </c>
      <c r="AP143" s="22">
        <f>IF(AP13=0,0,(+AP13*Catálogo!$K54))</f>
        <v>0</v>
      </c>
    </row>
    <row r="144" spans="1:42" hidden="1" outlineLevel="1">
      <c r="A144" s="29">
        <f t="shared" si="77"/>
        <v>0</v>
      </c>
      <c r="G144" s="22">
        <f>IF(G14=0,0,(+G14*Catálogo!$K18))</f>
        <v>0</v>
      </c>
      <c r="H144" s="22">
        <f>IF(H14=0,0,(+H14*Catálogo!$K18))</f>
        <v>0</v>
      </c>
      <c r="I144" s="22">
        <f>IF(I14=0,0,(+I14*Catálogo!$K18))</f>
        <v>0</v>
      </c>
      <c r="J144" s="22">
        <f>IF(J14=0,0,(+J14*Catálogo!$K18))</f>
        <v>0</v>
      </c>
      <c r="K144" s="22">
        <f>IF(K14=0,0,(+K14*Catálogo!$K18))</f>
        <v>0</v>
      </c>
      <c r="L144" s="22">
        <f>IF(L14=0,0,(+L14*Catálogo!$K18))</f>
        <v>0</v>
      </c>
      <c r="M144" s="22">
        <f>IF(M14=0,0,(+M14*Catálogo!$K18))</f>
        <v>0</v>
      </c>
      <c r="N144" s="22">
        <f>IF(N14=0,0,(+N14*Catálogo!$K18))</f>
        <v>0</v>
      </c>
      <c r="O144" s="22">
        <f>IF(O14=0,0,(+O14*Catálogo!$K18))</f>
        <v>0</v>
      </c>
      <c r="P144" s="22">
        <f>IF(P14=0,0,(+P14*Catálogo!$K18))</f>
        <v>0</v>
      </c>
      <c r="Q144" s="22">
        <f>IF(Q14=0,0,(+Q14*Catálogo!$K18))</f>
        <v>0</v>
      </c>
      <c r="R144" s="22">
        <f>IF(R14=0,0,(+R14*Catálogo!$K18))</f>
        <v>0</v>
      </c>
      <c r="S144" s="23">
        <f>IF(S14=0,0,(+S14*Catálogo!$K37))</f>
        <v>0</v>
      </c>
      <c r="T144" s="23">
        <f>IF(T14=0,0,(+T14*Catálogo!$K37))</f>
        <v>0</v>
      </c>
      <c r="U144" s="23">
        <f>IF(U14=0,0,(+U14*Catálogo!$K37))</f>
        <v>0</v>
      </c>
      <c r="V144" s="23">
        <f>IF(V14=0,0,(+V14*Catálogo!$K37))</f>
        <v>0</v>
      </c>
      <c r="W144" s="23">
        <f>IF(W14=0,0,(+W14*Catálogo!$K37))</f>
        <v>0</v>
      </c>
      <c r="X144" s="23">
        <f>IF(X14=0,0,(+X14*Catálogo!$K37))</f>
        <v>0</v>
      </c>
      <c r="Y144" s="23">
        <f>IF(Y14=0,0,(+Y14*Catálogo!$K37))</f>
        <v>0</v>
      </c>
      <c r="Z144" s="23">
        <f>IF(Z14=0,0,(+Z14*Catálogo!$K37))</f>
        <v>0</v>
      </c>
      <c r="AA144" s="23">
        <f>IF(AA14=0,0,(+AA14*Catálogo!$K37))</f>
        <v>0</v>
      </c>
      <c r="AB144" s="23">
        <f>IF(AB14=0,0,(+AB14*Catálogo!$K37))</f>
        <v>0</v>
      </c>
      <c r="AC144" s="23">
        <f>IF(AC14=0,0,(+AC14*Catálogo!$K37))</f>
        <v>0</v>
      </c>
      <c r="AD144" s="23">
        <f>IF(AD14=0,0,(+AD14*Catálogo!$K37))</f>
        <v>0</v>
      </c>
      <c r="AE144" s="22">
        <f>IF(AE14=0,0,(+AE14*Catálogo!$K55))</f>
        <v>0</v>
      </c>
      <c r="AF144" s="22">
        <f>IF(AF14=0,0,(+AF14*Catálogo!$K55))</f>
        <v>0</v>
      </c>
      <c r="AG144" s="22">
        <f>IF(AG14=0,0,(+AG14*Catálogo!$K55))</f>
        <v>0</v>
      </c>
      <c r="AH144" s="22">
        <f>IF(AH14=0,0,(+AH14*Catálogo!$K55))</f>
        <v>0</v>
      </c>
      <c r="AI144" s="22">
        <f>IF(AI14=0,0,(+AI14*Catálogo!$K55))</f>
        <v>0</v>
      </c>
      <c r="AJ144" s="22">
        <f>IF(AJ14=0,0,(+AJ14*Catálogo!$K55))</f>
        <v>0</v>
      </c>
      <c r="AK144" s="22">
        <f>IF(AK14=0,0,(+AK14*Catálogo!$K55))</f>
        <v>0</v>
      </c>
      <c r="AL144" s="22">
        <f>IF(AL14=0,0,(+AL14*Catálogo!$K55))</f>
        <v>0</v>
      </c>
      <c r="AM144" s="22">
        <f>IF(AM14=0,0,(+AM14*Catálogo!$K55))</f>
        <v>0</v>
      </c>
      <c r="AN144" s="22">
        <f>IF(AN14=0,0,(+AN14*Catálogo!$K55))</f>
        <v>0</v>
      </c>
      <c r="AO144" s="22">
        <f>IF(AO14=0,0,(+AO14*Catálogo!$K55))</f>
        <v>0</v>
      </c>
      <c r="AP144" s="22">
        <f>IF(AP14=0,0,(+AP14*Catálogo!$K55))</f>
        <v>0</v>
      </c>
    </row>
    <row r="145" spans="1:42" hidden="1" outlineLevel="1">
      <c r="A145" s="29">
        <f t="shared" si="77"/>
        <v>0</v>
      </c>
      <c r="G145" s="22">
        <f>IF(G15=0,0,(+G15*Catálogo!$K19))</f>
        <v>0</v>
      </c>
      <c r="H145" s="22">
        <f>IF(H15=0,0,(+H15*Catálogo!$K19))</f>
        <v>0</v>
      </c>
      <c r="I145" s="22">
        <f>IF(I15=0,0,(+I15*Catálogo!$K19))</f>
        <v>0</v>
      </c>
      <c r="J145" s="22">
        <f>IF(J15=0,0,(+J15*Catálogo!$K19))</f>
        <v>0</v>
      </c>
      <c r="K145" s="22">
        <f>IF(K15=0,0,(+K15*Catálogo!$K19))</f>
        <v>0</v>
      </c>
      <c r="L145" s="22">
        <f>IF(L15=0,0,(+L15*Catálogo!$K19))</f>
        <v>0</v>
      </c>
      <c r="M145" s="22">
        <f>IF(M15=0,0,(+M15*Catálogo!$K19))</f>
        <v>0</v>
      </c>
      <c r="N145" s="22">
        <f>IF(N15=0,0,(+N15*Catálogo!$K19))</f>
        <v>0</v>
      </c>
      <c r="O145" s="22">
        <f>IF(O15=0,0,(+O15*Catálogo!$K19))</f>
        <v>0</v>
      </c>
      <c r="P145" s="22">
        <f>IF(P15=0,0,(+P15*Catálogo!$K19))</f>
        <v>0</v>
      </c>
      <c r="Q145" s="22">
        <f>IF(Q15=0,0,(+Q15*Catálogo!$K19))</f>
        <v>0</v>
      </c>
      <c r="R145" s="22">
        <f>IF(R15=0,0,(+R15*Catálogo!$K19))</f>
        <v>0</v>
      </c>
      <c r="S145" s="23">
        <f>IF(S15=0,0,(+S15*Catálogo!$K38))</f>
        <v>0</v>
      </c>
      <c r="T145" s="23">
        <f>IF(T15=0,0,(+T15*Catálogo!$K38))</f>
        <v>0</v>
      </c>
      <c r="U145" s="23">
        <f>IF(U15=0,0,(+U15*Catálogo!$K38))</f>
        <v>0</v>
      </c>
      <c r="V145" s="23">
        <f>IF(V15=0,0,(+V15*Catálogo!$K38))</f>
        <v>0</v>
      </c>
      <c r="W145" s="23">
        <f>IF(W15=0,0,(+W15*Catálogo!$K38))</f>
        <v>0</v>
      </c>
      <c r="X145" s="23">
        <f>IF(X15=0,0,(+X15*Catálogo!$K38))</f>
        <v>0</v>
      </c>
      <c r="Y145" s="23">
        <f>IF(Y15=0,0,(+Y15*Catálogo!$K38))</f>
        <v>0</v>
      </c>
      <c r="Z145" s="23">
        <f>IF(Z15=0,0,(+Z15*Catálogo!$K38))</f>
        <v>0</v>
      </c>
      <c r="AA145" s="23">
        <f>IF(AA15=0,0,(+AA15*Catálogo!$K38))</f>
        <v>0</v>
      </c>
      <c r="AB145" s="23">
        <f>IF(AB15=0,0,(+AB15*Catálogo!$K38))</f>
        <v>0</v>
      </c>
      <c r="AC145" s="23">
        <f>IF(AC15=0,0,(+AC15*Catálogo!$K38))</f>
        <v>0</v>
      </c>
      <c r="AD145" s="23">
        <f>IF(AD15=0,0,(+AD15*Catálogo!$K38))</f>
        <v>0</v>
      </c>
      <c r="AE145" s="22">
        <f>IF(AE15=0,0,(+AE15*Catálogo!$K56))</f>
        <v>0</v>
      </c>
      <c r="AF145" s="22">
        <f>IF(AF15=0,0,(+AF15*Catálogo!$K56))</f>
        <v>0</v>
      </c>
      <c r="AG145" s="22">
        <f>IF(AG15=0,0,(+AG15*Catálogo!$K56))</f>
        <v>0</v>
      </c>
      <c r="AH145" s="22">
        <f>IF(AH15=0,0,(+AH15*Catálogo!$K56))</f>
        <v>0</v>
      </c>
      <c r="AI145" s="22">
        <f>IF(AI15=0,0,(+AI15*Catálogo!$K56))</f>
        <v>0</v>
      </c>
      <c r="AJ145" s="22">
        <f>IF(AJ15=0,0,(+AJ15*Catálogo!$K56))</f>
        <v>0</v>
      </c>
      <c r="AK145" s="22">
        <f>IF(AK15=0,0,(+AK15*Catálogo!$K56))</f>
        <v>0</v>
      </c>
      <c r="AL145" s="22">
        <f>IF(AL15=0,0,(+AL15*Catálogo!$K56))</f>
        <v>0</v>
      </c>
      <c r="AM145" s="22">
        <f>IF(AM15=0,0,(+AM15*Catálogo!$K56))</f>
        <v>0</v>
      </c>
      <c r="AN145" s="22">
        <f>IF(AN15=0,0,(+AN15*Catálogo!$K56))</f>
        <v>0</v>
      </c>
      <c r="AO145" s="22">
        <f>IF(AO15=0,0,(+AO15*Catálogo!$K56))</f>
        <v>0</v>
      </c>
      <c r="AP145" s="22">
        <f>IF(AP15=0,0,(+AP15*Catálogo!$K56))</f>
        <v>0</v>
      </c>
    </row>
    <row r="146" spans="1:42" hidden="1" outlineLevel="1">
      <c r="A146" s="29">
        <f t="shared" si="77"/>
        <v>0</v>
      </c>
      <c r="G146" s="22">
        <f>IF(G16=0,0,(+G16*Catálogo!$K20))</f>
        <v>0</v>
      </c>
      <c r="H146" s="22">
        <f>IF(H16=0,0,(+H16*Catálogo!$K20))</f>
        <v>0</v>
      </c>
      <c r="I146" s="22">
        <f>IF(I16=0,0,(+I16*Catálogo!$K20))</f>
        <v>0</v>
      </c>
      <c r="J146" s="22">
        <f>IF(J16=0,0,(+J16*Catálogo!$K20))</f>
        <v>0</v>
      </c>
      <c r="K146" s="22">
        <f>IF(K16=0,0,(+K16*Catálogo!$K20))</f>
        <v>0</v>
      </c>
      <c r="L146" s="22">
        <f>IF(L16=0,0,(+L16*Catálogo!$K20))</f>
        <v>0</v>
      </c>
      <c r="M146" s="22">
        <f>IF(M16=0,0,(+M16*Catálogo!$K20))</f>
        <v>0</v>
      </c>
      <c r="N146" s="22">
        <f>IF(N16=0,0,(+N16*Catálogo!$K20))</f>
        <v>0</v>
      </c>
      <c r="O146" s="22">
        <f>IF(O16=0,0,(+O16*Catálogo!$K20))</f>
        <v>0</v>
      </c>
      <c r="P146" s="22">
        <f>IF(P16=0,0,(+P16*Catálogo!$K20))</f>
        <v>0</v>
      </c>
      <c r="Q146" s="22">
        <f>IF(Q16=0,0,(+Q16*Catálogo!$K20))</f>
        <v>0</v>
      </c>
      <c r="R146" s="22">
        <f>IF(R16=0,0,(+R16*Catálogo!$K20))</f>
        <v>0</v>
      </c>
      <c r="S146" s="23">
        <f>IF(S16=0,0,(+S16*Catálogo!$K39))</f>
        <v>0</v>
      </c>
      <c r="T146" s="23">
        <f>IF(T16=0,0,(+T16*Catálogo!$K39))</f>
        <v>0</v>
      </c>
      <c r="U146" s="23">
        <f>IF(U16=0,0,(+U16*Catálogo!$K39))</f>
        <v>0</v>
      </c>
      <c r="V146" s="23">
        <f>IF(V16=0,0,(+V16*Catálogo!$K39))</f>
        <v>0</v>
      </c>
      <c r="W146" s="23">
        <f>IF(W16=0,0,(+W16*Catálogo!$K39))</f>
        <v>0</v>
      </c>
      <c r="X146" s="23">
        <f>IF(X16=0,0,(+X16*Catálogo!$K39))</f>
        <v>0</v>
      </c>
      <c r="Y146" s="23">
        <f>IF(Y16=0,0,(+Y16*Catálogo!$K39))</f>
        <v>0</v>
      </c>
      <c r="Z146" s="23">
        <f>IF(Z16=0,0,(+Z16*Catálogo!$K39))</f>
        <v>0</v>
      </c>
      <c r="AA146" s="23">
        <f>IF(AA16=0,0,(+AA16*Catálogo!$K39))</f>
        <v>0</v>
      </c>
      <c r="AB146" s="23">
        <f>IF(AB16=0,0,(+AB16*Catálogo!$K39))</f>
        <v>0</v>
      </c>
      <c r="AC146" s="23">
        <f>IF(AC16=0,0,(+AC16*Catálogo!$K39))</f>
        <v>0</v>
      </c>
      <c r="AD146" s="23">
        <f>IF(AD16=0,0,(+AD16*Catálogo!$K39))</f>
        <v>0</v>
      </c>
      <c r="AE146" s="22">
        <f>IF(AE16=0,0,(+AE16*Catálogo!$K57))</f>
        <v>0</v>
      </c>
      <c r="AF146" s="22">
        <f>IF(AF16=0,0,(+AF16*Catálogo!$K57))</f>
        <v>0</v>
      </c>
      <c r="AG146" s="22">
        <f>IF(AG16=0,0,(+AG16*Catálogo!$K57))</f>
        <v>0</v>
      </c>
      <c r="AH146" s="22">
        <f>IF(AH16=0,0,(+AH16*Catálogo!$K57))</f>
        <v>0</v>
      </c>
      <c r="AI146" s="22">
        <f>IF(AI16=0,0,(+AI16*Catálogo!$K57))</f>
        <v>0</v>
      </c>
      <c r="AJ146" s="22">
        <f>IF(AJ16=0,0,(+AJ16*Catálogo!$K57))</f>
        <v>0</v>
      </c>
      <c r="AK146" s="22">
        <f>IF(AK16=0,0,(+AK16*Catálogo!$K57))</f>
        <v>0</v>
      </c>
      <c r="AL146" s="22">
        <f>IF(AL16=0,0,(+AL16*Catálogo!$K57))</f>
        <v>0</v>
      </c>
      <c r="AM146" s="22">
        <f>IF(AM16=0,0,(+AM16*Catálogo!$K57))</f>
        <v>0</v>
      </c>
      <c r="AN146" s="22">
        <f>IF(AN16=0,0,(+AN16*Catálogo!$K57))</f>
        <v>0</v>
      </c>
      <c r="AO146" s="22">
        <f>IF(AO16=0,0,(+AO16*Catálogo!$K57))</f>
        <v>0</v>
      </c>
      <c r="AP146" s="22">
        <f>IF(AP16=0,0,(+AP16*Catálogo!$K57))</f>
        <v>0</v>
      </c>
    </row>
    <row r="147" spans="1:42" hidden="1" outlineLevel="1">
      <c r="A147" s="516">
        <f>+'Otros Gastos'!B13</f>
        <v>0</v>
      </c>
      <c r="D147" s="19" t="s">
        <v>44</v>
      </c>
      <c r="G147" s="22">
        <f>+'Otros Gastos'!D13</f>
        <v>0</v>
      </c>
      <c r="H147" s="22">
        <f>+'Otros Gastos'!E13</f>
        <v>0</v>
      </c>
      <c r="I147" s="22">
        <f>+'Otros Gastos'!F13</f>
        <v>0</v>
      </c>
      <c r="J147" s="22">
        <f>+'Otros Gastos'!G13</f>
        <v>0</v>
      </c>
      <c r="K147" s="22">
        <f>+'Otros Gastos'!H13</f>
        <v>0</v>
      </c>
      <c r="L147" s="22">
        <f>+'Otros Gastos'!I13</f>
        <v>0</v>
      </c>
      <c r="M147" s="22">
        <f>+'Otros Gastos'!J13</f>
        <v>0</v>
      </c>
      <c r="N147" s="22">
        <f>+'Otros Gastos'!K13</f>
        <v>0</v>
      </c>
      <c r="O147" s="22">
        <f>+'Otros Gastos'!L13</f>
        <v>0</v>
      </c>
      <c r="P147" s="22">
        <f>+'Otros Gastos'!M13</f>
        <v>0</v>
      </c>
      <c r="Q147" s="22">
        <f>+'Otros Gastos'!N13</f>
        <v>0</v>
      </c>
      <c r="R147" s="22">
        <f>+'Otros Gastos'!O13</f>
        <v>0</v>
      </c>
      <c r="S147" s="23">
        <f>+'Otros Gastos'!P13</f>
        <v>0</v>
      </c>
      <c r="T147" s="23">
        <f>+'Otros Gastos'!Q13</f>
        <v>0</v>
      </c>
      <c r="U147" s="23">
        <f>+'Otros Gastos'!R13</f>
        <v>0</v>
      </c>
      <c r="V147" s="23">
        <f>+'Otros Gastos'!S13</f>
        <v>0</v>
      </c>
      <c r="W147" s="23">
        <f>+'Otros Gastos'!T13</f>
        <v>0</v>
      </c>
      <c r="X147" s="23">
        <f>+'Otros Gastos'!U13</f>
        <v>0</v>
      </c>
      <c r="Y147" s="23">
        <f>+'Otros Gastos'!V13</f>
        <v>0</v>
      </c>
      <c r="Z147" s="23">
        <f>+'Otros Gastos'!W13</f>
        <v>0</v>
      </c>
      <c r="AA147" s="23">
        <f>+'Otros Gastos'!X13</f>
        <v>0</v>
      </c>
      <c r="AB147" s="23">
        <f>+'Otros Gastos'!Y13</f>
        <v>0</v>
      </c>
      <c r="AC147" s="23">
        <f>+'Otros Gastos'!Z13</f>
        <v>0</v>
      </c>
      <c r="AD147" s="23">
        <f>+'Otros Gastos'!AA13</f>
        <v>0</v>
      </c>
      <c r="AE147" s="22">
        <f>+'Otros Gastos'!AB13</f>
        <v>0</v>
      </c>
      <c r="AF147" s="22">
        <f>+'Otros Gastos'!AC13</f>
        <v>0</v>
      </c>
      <c r="AG147" s="22">
        <f>+'Otros Gastos'!AD13</f>
        <v>0</v>
      </c>
      <c r="AH147" s="22">
        <f>+'Otros Gastos'!AE13</f>
        <v>0</v>
      </c>
      <c r="AI147" s="22">
        <f>+'Otros Gastos'!AF13</f>
        <v>0</v>
      </c>
      <c r="AJ147" s="22">
        <f>+'Otros Gastos'!AG13</f>
        <v>0</v>
      </c>
      <c r="AK147" s="22">
        <f>+'Otros Gastos'!AH13</f>
        <v>0</v>
      </c>
      <c r="AL147" s="22">
        <f>+'Otros Gastos'!AI13</f>
        <v>0</v>
      </c>
      <c r="AM147" s="22">
        <f>+'Otros Gastos'!AJ13</f>
        <v>0</v>
      </c>
      <c r="AN147" s="22">
        <f>+'Otros Gastos'!AK13</f>
        <v>0</v>
      </c>
      <c r="AO147" s="22">
        <f>+'Otros Gastos'!AL13</f>
        <v>0</v>
      </c>
      <c r="AP147" s="22">
        <f>+'Otros Gastos'!AM13</f>
        <v>0</v>
      </c>
    </row>
    <row r="148" spans="1:42" s="24" customFormat="1" collapsed="1">
      <c r="A148" s="24" t="s">
        <v>84</v>
      </c>
      <c r="B148" s="27"/>
      <c r="G148" s="25">
        <f>SUM(G132:G147)</f>
        <v>0</v>
      </c>
      <c r="H148" s="25">
        <f t="shared" ref="H148:AP148" si="78">SUM(H132:H147)</f>
        <v>0</v>
      </c>
      <c r="I148" s="25">
        <f t="shared" si="78"/>
        <v>0</v>
      </c>
      <c r="J148" s="25">
        <f>SUM(J132:J147)</f>
        <v>0</v>
      </c>
      <c r="K148" s="25">
        <f t="shared" si="78"/>
        <v>0</v>
      </c>
      <c r="L148" s="25">
        <f t="shared" si="78"/>
        <v>0</v>
      </c>
      <c r="M148" s="25">
        <f t="shared" si="78"/>
        <v>0</v>
      </c>
      <c r="N148" s="25">
        <f t="shared" si="78"/>
        <v>0</v>
      </c>
      <c r="O148" s="25">
        <f t="shared" si="78"/>
        <v>0</v>
      </c>
      <c r="P148" s="25">
        <f t="shared" si="78"/>
        <v>0</v>
      </c>
      <c r="Q148" s="25">
        <f t="shared" si="78"/>
        <v>0</v>
      </c>
      <c r="R148" s="25">
        <f t="shared" si="78"/>
        <v>0</v>
      </c>
      <c r="S148" s="25">
        <f t="shared" si="78"/>
        <v>0</v>
      </c>
      <c r="T148" s="25">
        <f t="shared" si="78"/>
        <v>0</v>
      </c>
      <c r="U148" s="25">
        <f t="shared" si="78"/>
        <v>0</v>
      </c>
      <c r="V148" s="25">
        <f t="shared" si="78"/>
        <v>0</v>
      </c>
      <c r="W148" s="25">
        <f t="shared" si="78"/>
        <v>0</v>
      </c>
      <c r="X148" s="25">
        <f t="shared" si="78"/>
        <v>0</v>
      </c>
      <c r="Y148" s="25">
        <f t="shared" si="78"/>
        <v>0</v>
      </c>
      <c r="Z148" s="25">
        <f t="shared" si="78"/>
        <v>0</v>
      </c>
      <c r="AA148" s="25">
        <f t="shared" si="78"/>
        <v>0</v>
      </c>
      <c r="AB148" s="25">
        <f t="shared" si="78"/>
        <v>0</v>
      </c>
      <c r="AC148" s="25">
        <f t="shared" si="78"/>
        <v>0</v>
      </c>
      <c r="AD148" s="25">
        <f t="shared" si="78"/>
        <v>0</v>
      </c>
      <c r="AE148" s="25">
        <f t="shared" si="78"/>
        <v>0</v>
      </c>
      <c r="AF148" s="25">
        <f t="shared" si="78"/>
        <v>0</v>
      </c>
      <c r="AG148" s="25">
        <f t="shared" si="78"/>
        <v>0</v>
      </c>
      <c r="AH148" s="25">
        <f t="shared" si="78"/>
        <v>0</v>
      </c>
      <c r="AI148" s="25">
        <f t="shared" si="78"/>
        <v>0</v>
      </c>
      <c r="AJ148" s="25">
        <f t="shared" si="78"/>
        <v>0</v>
      </c>
      <c r="AK148" s="25">
        <f t="shared" si="78"/>
        <v>0</v>
      </c>
      <c r="AL148" s="25">
        <f t="shared" si="78"/>
        <v>0</v>
      </c>
      <c r="AM148" s="25">
        <f t="shared" si="78"/>
        <v>0</v>
      </c>
      <c r="AN148" s="25">
        <f t="shared" si="78"/>
        <v>0</v>
      </c>
      <c r="AO148" s="25">
        <f t="shared" si="78"/>
        <v>0</v>
      </c>
      <c r="AP148" s="25">
        <f t="shared" si="78"/>
        <v>0</v>
      </c>
    </row>
    <row r="149" spans="1:42" hidden="1" outlineLevel="1">
      <c r="B149" s="17" t="s">
        <v>172</v>
      </c>
    </row>
    <row r="150" spans="1:42" hidden="1" outlineLevel="1">
      <c r="A150" s="29">
        <f t="shared" ref="A150:A162" si="79">+A19</f>
        <v>0</v>
      </c>
      <c r="B150" s="28">
        <f>IF(Cuestionario!$C$113="si",0,+Catálogo!S6)</f>
        <v>0</v>
      </c>
      <c r="G150" s="22">
        <f t="shared" ref="G150:G162" si="80">+G132*$B150</f>
        <v>0</v>
      </c>
      <c r="H150" s="22">
        <f t="shared" ref="H150:AP150" si="81">+H132*$B150</f>
        <v>0</v>
      </c>
      <c r="I150" s="22">
        <f t="shared" si="81"/>
        <v>0</v>
      </c>
      <c r="J150" s="22">
        <f t="shared" si="81"/>
        <v>0</v>
      </c>
      <c r="K150" s="22">
        <f t="shared" si="81"/>
        <v>0</v>
      </c>
      <c r="L150" s="22">
        <f t="shared" si="81"/>
        <v>0</v>
      </c>
      <c r="M150" s="22">
        <f t="shared" si="81"/>
        <v>0</v>
      </c>
      <c r="N150" s="22">
        <f t="shared" si="81"/>
        <v>0</v>
      </c>
      <c r="O150" s="22">
        <f t="shared" si="81"/>
        <v>0</v>
      </c>
      <c r="P150" s="22">
        <f t="shared" si="81"/>
        <v>0</v>
      </c>
      <c r="Q150" s="22">
        <f t="shared" si="81"/>
        <v>0</v>
      </c>
      <c r="R150" s="22">
        <f t="shared" si="81"/>
        <v>0</v>
      </c>
      <c r="S150" s="22">
        <f t="shared" si="81"/>
        <v>0</v>
      </c>
      <c r="T150" s="22">
        <f t="shared" si="81"/>
        <v>0</v>
      </c>
      <c r="U150" s="22">
        <f t="shared" si="81"/>
        <v>0</v>
      </c>
      <c r="V150" s="22">
        <f t="shared" si="81"/>
        <v>0</v>
      </c>
      <c r="W150" s="22">
        <f t="shared" si="81"/>
        <v>0</v>
      </c>
      <c r="X150" s="22">
        <f t="shared" si="81"/>
        <v>0</v>
      </c>
      <c r="Y150" s="22">
        <f t="shared" si="81"/>
        <v>0</v>
      </c>
      <c r="Z150" s="22">
        <f t="shared" si="81"/>
        <v>0</v>
      </c>
      <c r="AA150" s="22">
        <f t="shared" si="81"/>
        <v>0</v>
      </c>
      <c r="AB150" s="22">
        <f t="shared" si="81"/>
        <v>0</v>
      </c>
      <c r="AC150" s="22">
        <f t="shared" si="81"/>
        <v>0</v>
      </c>
      <c r="AD150" s="22">
        <f t="shared" si="81"/>
        <v>0</v>
      </c>
      <c r="AE150" s="22">
        <f t="shared" ref="AE150:AE157" si="82">+AE132*$B150</f>
        <v>0</v>
      </c>
      <c r="AF150" s="22">
        <f t="shared" si="81"/>
        <v>0</v>
      </c>
      <c r="AG150" s="22">
        <f t="shared" si="81"/>
        <v>0</v>
      </c>
      <c r="AH150" s="22">
        <f t="shared" si="81"/>
        <v>0</v>
      </c>
      <c r="AI150" s="22">
        <f t="shared" si="81"/>
        <v>0</v>
      </c>
      <c r="AJ150" s="22">
        <f t="shared" si="81"/>
        <v>0</v>
      </c>
      <c r="AK150" s="22">
        <f t="shared" si="81"/>
        <v>0</v>
      </c>
      <c r="AL150" s="22">
        <f t="shared" si="81"/>
        <v>0</v>
      </c>
      <c r="AM150" s="22">
        <f t="shared" si="81"/>
        <v>0</v>
      </c>
      <c r="AN150" s="22">
        <f t="shared" si="81"/>
        <v>0</v>
      </c>
      <c r="AO150" s="22">
        <f t="shared" si="81"/>
        <v>0</v>
      </c>
      <c r="AP150" s="22">
        <f t="shared" si="81"/>
        <v>0</v>
      </c>
    </row>
    <row r="151" spans="1:42" hidden="1" outlineLevel="1">
      <c r="A151" s="29">
        <f t="shared" si="79"/>
        <v>0</v>
      </c>
      <c r="B151" s="28">
        <f>IF(Cuestionario!$C$113="si",0,+Catálogo!S7)</f>
        <v>0</v>
      </c>
      <c r="G151" s="22">
        <f t="shared" si="80"/>
        <v>0</v>
      </c>
      <c r="H151" s="22">
        <f t="shared" ref="H151:AD151" si="83">+H133*$B151</f>
        <v>0</v>
      </c>
      <c r="I151" s="22">
        <f t="shared" si="83"/>
        <v>0</v>
      </c>
      <c r="J151" s="22">
        <f t="shared" si="83"/>
        <v>0</v>
      </c>
      <c r="K151" s="22">
        <f t="shared" si="83"/>
        <v>0</v>
      </c>
      <c r="L151" s="22">
        <f t="shared" si="83"/>
        <v>0</v>
      </c>
      <c r="M151" s="22">
        <f t="shared" si="83"/>
        <v>0</v>
      </c>
      <c r="N151" s="22">
        <f t="shared" si="83"/>
        <v>0</v>
      </c>
      <c r="O151" s="22">
        <f t="shared" si="83"/>
        <v>0</v>
      </c>
      <c r="P151" s="22">
        <f t="shared" si="83"/>
        <v>0</v>
      </c>
      <c r="Q151" s="22">
        <f t="shared" si="83"/>
        <v>0</v>
      </c>
      <c r="R151" s="22">
        <f t="shared" si="83"/>
        <v>0</v>
      </c>
      <c r="S151" s="22">
        <f t="shared" si="83"/>
        <v>0</v>
      </c>
      <c r="T151" s="22">
        <f t="shared" si="83"/>
        <v>0</v>
      </c>
      <c r="U151" s="22">
        <f t="shared" si="83"/>
        <v>0</v>
      </c>
      <c r="V151" s="22">
        <f t="shared" si="83"/>
        <v>0</v>
      </c>
      <c r="W151" s="22">
        <f t="shared" si="83"/>
        <v>0</v>
      </c>
      <c r="X151" s="22">
        <f t="shared" si="83"/>
        <v>0</v>
      </c>
      <c r="Y151" s="22">
        <f t="shared" si="83"/>
        <v>0</v>
      </c>
      <c r="Z151" s="22">
        <f t="shared" si="83"/>
        <v>0</v>
      </c>
      <c r="AA151" s="22">
        <f t="shared" si="83"/>
        <v>0</v>
      </c>
      <c r="AB151" s="22">
        <f t="shared" si="83"/>
        <v>0</v>
      </c>
      <c r="AC151" s="22">
        <f t="shared" si="83"/>
        <v>0</v>
      </c>
      <c r="AD151" s="22">
        <f t="shared" si="83"/>
        <v>0</v>
      </c>
      <c r="AE151" s="22">
        <f t="shared" si="82"/>
        <v>0</v>
      </c>
      <c r="AF151" s="22">
        <f t="shared" ref="AF151:AP151" si="84">+AF133*$B151</f>
        <v>0</v>
      </c>
      <c r="AG151" s="22">
        <f t="shared" si="84"/>
        <v>0</v>
      </c>
      <c r="AH151" s="22">
        <f t="shared" si="84"/>
        <v>0</v>
      </c>
      <c r="AI151" s="22">
        <f t="shared" si="84"/>
        <v>0</v>
      </c>
      <c r="AJ151" s="22">
        <f t="shared" si="84"/>
        <v>0</v>
      </c>
      <c r="AK151" s="22">
        <f t="shared" si="84"/>
        <v>0</v>
      </c>
      <c r="AL151" s="22">
        <f t="shared" si="84"/>
        <v>0</v>
      </c>
      <c r="AM151" s="22">
        <f t="shared" si="84"/>
        <v>0</v>
      </c>
      <c r="AN151" s="22">
        <f t="shared" si="84"/>
        <v>0</v>
      </c>
      <c r="AO151" s="22">
        <f t="shared" si="84"/>
        <v>0</v>
      </c>
      <c r="AP151" s="22">
        <f t="shared" si="84"/>
        <v>0</v>
      </c>
    </row>
    <row r="152" spans="1:42" hidden="1" outlineLevel="1">
      <c r="A152" s="29">
        <f t="shared" si="79"/>
        <v>0</v>
      </c>
      <c r="B152" s="28">
        <f>IF(Cuestionario!$C$113="si",0,+Catálogo!S8)</f>
        <v>0</v>
      </c>
      <c r="G152" s="22">
        <f t="shared" si="80"/>
        <v>0</v>
      </c>
      <c r="H152" s="22">
        <f t="shared" ref="H152:AD152" si="85">+H134*$B152</f>
        <v>0</v>
      </c>
      <c r="I152" s="22">
        <f t="shared" si="85"/>
        <v>0</v>
      </c>
      <c r="J152" s="22">
        <f t="shared" si="85"/>
        <v>0</v>
      </c>
      <c r="K152" s="22">
        <f t="shared" si="85"/>
        <v>0</v>
      </c>
      <c r="L152" s="22">
        <f t="shared" si="85"/>
        <v>0</v>
      </c>
      <c r="M152" s="22">
        <f t="shared" si="85"/>
        <v>0</v>
      </c>
      <c r="N152" s="22">
        <f t="shared" si="85"/>
        <v>0</v>
      </c>
      <c r="O152" s="22">
        <f t="shared" si="85"/>
        <v>0</v>
      </c>
      <c r="P152" s="22">
        <f t="shared" si="85"/>
        <v>0</v>
      </c>
      <c r="Q152" s="22">
        <f t="shared" si="85"/>
        <v>0</v>
      </c>
      <c r="R152" s="22">
        <f t="shared" si="85"/>
        <v>0</v>
      </c>
      <c r="S152" s="22">
        <f t="shared" si="85"/>
        <v>0</v>
      </c>
      <c r="T152" s="22">
        <f t="shared" si="85"/>
        <v>0</v>
      </c>
      <c r="U152" s="22">
        <f t="shared" si="85"/>
        <v>0</v>
      </c>
      <c r="V152" s="22">
        <f t="shared" si="85"/>
        <v>0</v>
      </c>
      <c r="W152" s="22">
        <f t="shared" si="85"/>
        <v>0</v>
      </c>
      <c r="X152" s="22">
        <f t="shared" si="85"/>
        <v>0</v>
      </c>
      <c r="Y152" s="22">
        <f t="shared" si="85"/>
        <v>0</v>
      </c>
      <c r="Z152" s="22">
        <f t="shared" si="85"/>
        <v>0</v>
      </c>
      <c r="AA152" s="22">
        <f t="shared" si="85"/>
        <v>0</v>
      </c>
      <c r="AB152" s="22">
        <f t="shared" si="85"/>
        <v>0</v>
      </c>
      <c r="AC152" s="22">
        <f t="shared" si="85"/>
        <v>0</v>
      </c>
      <c r="AD152" s="22">
        <f t="shared" si="85"/>
        <v>0</v>
      </c>
      <c r="AE152" s="22">
        <f t="shared" si="82"/>
        <v>0</v>
      </c>
      <c r="AF152" s="22">
        <f t="shared" ref="AF152:AP152" si="86">+AF134*$B152</f>
        <v>0</v>
      </c>
      <c r="AG152" s="22">
        <f t="shared" si="86"/>
        <v>0</v>
      </c>
      <c r="AH152" s="22">
        <f t="shared" si="86"/>
        <v>0</v>
      </c>
      <c r="AI152" s="22">
        <f t="shared" si="86"/>
        <v>0</v>
      </c>
      <c r="AJ152" s="22">
        <f t="shared" si="86"/>
        <v>0</v>
      </c>
      <c r="AK152" s="22">
        <f t="shared" si="86"/>
        <v>0</v>
      </c>
      <c r="AL152" s="22">
        <f t="shared" si="86"/>
        <v>0</v>
      </c>
      <c r="AM152" s="22">
        <f t="shared" si="86"/>
        <v>0</v>
      </c>
      <c r="AN152" s="22">
        <f t="shared" si="86"/>
        <v>0</v>
      </c>
      <c r="AO152" s="22">
        <f t="shared" si="86"/>
        <v>0</v>
      </c>
      <c r="AP152" s="22">
        <f t="shared" si="86"/>
        <v>0</v>
      </c>
    </row>
    <row r="153" spans="1:42" hidden="1" outlineLevel="1">
      <c r="A153" s="29">
        <f t="shared" si="79"/>
        <v>0</v>
      </c>
      <c r="B153" s="28">
        <f>IF(Cuestionario!$C$113="si",0,+Catálogo!S9)</f>
        <v>0</v>
      </c>
      <c r="G153" s="22">
        <f t="shared" si="80"/>
        <v>0</v>
      </c>
      <c r="H153" s="22">
        <f t="shared" ref="H153:AD153" si="87">+H135*$B153</f>
        <v>0</v>
      </c>
      <c r="I153" s="22">
        <f t="shared" si="87"/>
        <v>0</v>
      </c>
      <c r="J153" s="22">
        <f t="shared" si="87"/>
        <v>0</v>
      </c>
      <c r="K153" s="22">
        <f t="shared" si="87"/>
        <v>0</v>
      </c>
      <c r="L153" s="22">
        <f t="shared" si="87"/>
        <v>0</v>
      </c>
      <c r="M153" s="22">
        <f t="shared" si="87"/>
        <v>0</v>
      </c>
      <c r="N153" s="22">
        <f t="shared" si="87"/>
        <v>0</v>
      </c>
      <c r="O153" s="22">
        <f t="shared" si="87"/>
        <v>0</v>
      </c>
      <c r="P153" s="22">
        <f t="shared" si="87"/>
        <v>0</v>
      </c>
      <c r="Q153" s="22">
        <f t="shared" si="87"/>
        <v>0</v>
      </c>
      <c r="R153" s="22">
        <f t="shared" si="87"/>
        <v>0</v>
      </c>
      <c r="S153" s="22">
        <f t="shared" si="87"/>
        <v>0</v>
      </c>
      <c r="T153" s="22">
        <f t="shared" si="87"/>
        <v>0</v>
      </c>
      <c r="U153" s="22">
        <f t="shared" si="87"/>
        <v>0</v>
      </c>
      <c r="V153" s="22">
        <f t="shared" si="87"/>
        <v>0</v>
      </c>
      <c r="W153" s="22">
        <f t="shared" si="87"/>
        <v>0</v>
      </c>
      <c r="X153" s="22">
        <f t="shared" si="87"/>
        <v>0</v>
      </c>
      <c r="Y153" s="22">
        <f t="shared" si="87"/>
        <v>0</v>
      </c>
      <c r="Z153" s="22">
        <f t="shared" si="87"/>
        <v>0</v>
      </c>
      <c r="AA153" s="22">
        <f t="shared" si="87"/>
        <v>0</v>
      </c>
      <c r="AB153" s="22">
        <f t="shared" si="87"/>
        <v>0</v>
      </c>
      <c r="AC153" s="22">
        <f t="shared" si="87"/>
        <v>0</v>
      </c>
      <c r="AD153" s="22">
        <f t="shared" si="87"/>
        <v>0</v>
      </c>
      <c r="AE153" s="22">
        <f t="shared" si="82"/>
        <v>0</v>
      </c>
      <c r="AF153" s="22">
        <f t="shared" ref="AF153:AP153" si="88">+AF135*$B153</f>
        <v>0</v>
      </c>
      <c r="AG153" s="22">
        <f t="shared" si="88"/>
        <v>0</v>
      </c>
      <c r="AH153" s="22">
        <f t="shared" si="88"/>
        <v>0</v>
      </c>
      <c r="AI153" s="22">
        <f t="shared" si="88"/>
        <v>0</v>
      </c>
      <c r="AJ153" s="22">
        <f t="shared" si="88"/>
        <v>0</v>
      </c>
      <c r="AK153" s="22">
        <f t="shared" si="88"/>
        <v>0</v>
      </c>
      <c r="AL153" s="22">
        <f t="shared" si="88"/>
        <v>0</v>
      </c>
      <c r="AM153" s="22">
        <f t="shared" si="88"/>
        <v>0</v>
      </c>
      <c r="AN153" s="22">
        <f t="shared" si="88"/>
        <v>0</v>
      </c>
      <c r="AO153" s="22">
        <f t="shared" si="88"/>
        <v>0</v>
      </c>
      <c r="AP153" s="22">
        <f t="shared" si="88"/>
        <v>0</v>
      </c>
    </row>
    <row r="154" spans="1:42" hidden="1" outlineLevel="1">
      <c r="A154" s="29">
        <f t="shared" si="79"/>
        <v>0</v>
      </c>
      <c r="B154" s="28">
        <f>IF(Cuestionario!$C$113="si",0,+Catálogo!S10)</f>
        <v>0</v>
      </c>
      <c r="G154" s="22">
        <f t="shared" si="80"/>
        <v>0</v>
      </c>
      <c r="H154" s="22">
        <f t="shared" ref="H154:AD154" si="89">+H136*$B154</f>
        <v>0</v>
      </c>
      <c r="I154" s="22">
        <f t="shared" si="89"/>
        <v>0</v>
      </c>
      <c r="J154" s="22">
        <f t="shared" si="89"/>
        <v>0</v>
      </c>
      <c r="K154" s="22">
        <f t="shared" si="89"/>
        <v>0</v>
      </c>
      <c r="L154" s="22">
        <f t="shared" si="89"/>
        <v>0</v>
      </c>
      <c r="M154" s="22">
        <f t="shared" si="89"/>
        <v>0</v>
      </c>
      <c r="N154" s="22">
        <f t="shared" si="89"/>
        <v>0</v>
      </c>
      <c r="O154" s="22">
        <f t="shared" si="89"/>
        <v>0</v>
      </c>
      <c r="P154" s="22">
        <f t="shared" si="89"/>
        <v>0</v>
      </c>
      <c r="Q154" s="22">
        <f t="shared" si="89"/>
        <v>0</v>
      </c>
      <c r="R154" s="22">
        <f t="shared" si="89"/>
        <v>0</v>
      </c>
      <c r="S154" s="22">
        <f t="shared" si="89"/>
        <v>0</v>
      </c>
      <c r="T154" s="22">
        <f t="shared" si="89"/>
        <v>0</v>
      </c>
      <c r="U154" s="22">
        <f t="shared" si="89"/>
        <v>0</v>
      </c>
      <c r="V154" s="22">
        <f t="shared" si="89"/>
        <v>0</v>
      </c>
      <c r="W154" s="22">
        <f t="shared" si="89"/>
        <v>0</v>
      </c>
      <c r="X154" s="22">
        <f t="shared" si="89"/>
        <v>0</v>
      </c>
      <c r="Y154" s="22">
        <f t="shared" si="89"/>
        <v>0</v>
      </c>
      <c r="Z154" s="22">
        <f t="shared" si="89"/>
        <v>0</v>
      </c>
      <c r="AA154" s="22">
        <f t="shared" si="89"/>
        <v>0</v>
      </c>
      <c r="AB154" s="22">
        <f t="shared" si="89"/>
        <v>0</v>
      </c>
      <c r="AC154" s="22">
        <f t="shared" si="89"/>
        <v>0</v>
      </c>
      <c r="AD154" s="22">
        <f t="shared" si="89"/>
        <v>0</v>
      </c>
      <c r="AE154" s="22">
        <f t="shared" si="82"/>
        <v>0</v>
      </c>
      <c r="AF154" s="22">
        <f t="shared" ref="AF154:AP154" si="90">+AF136*$B154</f>
        <v>0</v>
      </c>
      <c r="AG154" s="22">
        <f t="shared" si="90"/>
        <v>0</v>
      </c>
      <c r="AH154" s="22">
        <f t="shared" si="90"/>
        <v>0</v>
      </c>
      <c r="AI154" s="22">
        <f t="shared" si="90"/>
        <v>0</v>
      </c>
      <c r="AJ154" s="22">
        <f t="shared" si="90"/>
        <v>0</v>
      </c>
      <c r="AK154" s="22">
        <f t="shared" si="90"/>
        <v>0</v>
      </c>
      <c r="AL154" s="22">
        <f t="shared" si="90"/>
        <v>0</v>
      </c>
      <c r="AM154" s="22">
        <f t="shared" si="90"/>
        <v>0</v>
      </c>
      <c r="AN154" s="22">
        <f t="shared" si="90"/>
        <v>0</v>
      </c>
      <c r="AO154" s="22">
        <f t="shared" si="90"/>
        <v>0</v>
      </c>
      <c r="AP154" s="22">
        <f t="shared" si="90"/>
        <v>0</v>
      </c>
    </row>
    <row r="155" spans="1:42" hidden="1" outlineLevel="1">
      <c r="A155" s="29">
        <f t="shared" si="79"/>
        <v>0</v>
      </c>
      <c r="B155" s="28">
        <f>IF(Cuestionario!$C$113="si",0,+Catálogo!S11)</f>
        <v>0</v>
      </c>
      <c r="G155" s="22">
        <f t="shared" si="80"/>
        <v>0</v>
      </c>
      <c r="H155" s="22">
        <f t="shared" ref="H155:AD155" si="91">+H137*$B155</f>
        <v>0</v>
      </c>
      <c r="I155" s="22">
        <f t="shared" si="91"/>
        <v>0</v>
      </c>
      <c r="J155" s="22">
        <f t="shared" si="91"/>
        <v>0</v>
      </c>
      <c r="K155" s="22">
        <f t="shared" si="91"/>
        <v>0</v>
      </c>
      <c r="L155" s="22">
        <f t="shared" si="91"/>
        <v>0</v>
      </c>
      <c r="M155" s="22">
        <f t="shared" si="91"/>
        <v>0</v>
      </c>
      <c r="N155" s="22">
        <f t="shared" si="91"/>
        <v>0</v>
      </c>
      <c r="O155" s="22">
        <f t="shared" si="91"/>
        <v>0</v>
      </c>
      <c r="P155" s="22">
        <f t="shared" si="91"/>
        <v>0</v>
      </c>
      <c r="Q155" s="22">
        <f t="shared" si="91"/>
        <v>0</v>
      </c>
      <c r="R155" s="22">
        <f t="shared" si="91"/>
        <v>0</v>
      </c>
      <c r="S155" s="22">
        <f t="shared" si="91"/>
        <v>0</v>
      </c>
      <c r="T155" s="22">
        <f t="shared" si="91"/>
        <v>0</v>
      </c>
      <c r="U155" s="22">
        <f t="shared" si="91"/>
        <v>0</v>
      </c>
      <c r="V155" s="22">
        <f t="shared" si="91"/>
        <v>0</v>
      </c>
      <c r="W155" s="22">
        <f t="shared" si="91"/>
        <v>0</v>
      </c>
      <c r="X155" s="22">
        <f t="shared" si="91"/>
        <v>0</v>
      </c>
      <c r="Y155" s="22">
        <f t="shared" si="91"/>
        <v>0</v>
      </c>
      <c r="Z155" s="22">
        <f t="shared" si="91"/>
        <v>0</v>
      </c>
      <c r="AA155" s="22">
        <f t="shared" si="91"/>
        <v>0</v>
      </c>
      <c r="AB155" s="22">
        <f t="shared" si="91"/>
        <v>0</v>
      </c>
      <c r="AC155" s="22">
        <f t="shared" si="91"/>
        <v>0</v>
      </c>
      <c r="AD155" s="22">
        <f t="shared" si="91"/>
        <v>0</v>
      </c>
      <c r="AE155" s="22">
        <f t="shared" si="82"/>
        <v>0</v>
      </c>
      <c r="AF155" s="22">
        <f t="shared" ref="AF155:AP155" si="92">+AF137*$B155</f>
        <v>0</v>
      </c>
      <c r="AG155" s="22">
        <f t="shared" si="92"/>
        <v>0</v>
      </c>
      <c r="AH155" s="22">
        <f t="shared" si="92"/>
        <v>0</v>
      </c>
      <c r="AI155" s="22">
        <f t="shared" si="92"/>
        <v>0</v>
      </c>
      <c r="AJ155" s="22">
        <f t="shared" si="92"/>
        <v>0</v>
      </c>
      <c r="AK155" s="22">
        <f t="shared" si="92"/>
        <v>0</v>
      </c>
      <c r="AL155" s="22">
        <f t="shared" si="92"/>
        <v>0</v>
      </c>
      <c r="AM155" s="22">
        <f t="shared" si="92"/>
        <v>0</v>
      </c>
      <c r="AN155" s="22">
        <f t="shared" si="92"/>
        <v>0</v>
      </c>
      <c r="AO155" s="22">
        <f t="shared" si="92"/>
        <v>0</v>
      </c>
      <c r="AP155" s="22">
        <f t="shared" si="92"/>
        <v>0</v>
      </c>
    </row>
    <row r="156" spans="1:42" hidden="1" outlineLevel="1">
      <c r="A156" s="29">
        <f t="shared" si="79"/>
        <v>0</v>
      </c>
      <c r="B156" s="28">
        <f>IF(Cuestionario!$C$113="si",0,+Catálogo!S12)</f>
        <v>0</v>
      </c>
      <c r="G156" s="22">
        <f t="shared" si="80"/>
        <v>0</v>
      </c>
      <c r="H156" s="22">
        <f t="shared" ref="H156:AD156" si="93">+H138*$B156</f>
        <v>0</v>
      </c>
      <c r="I156" s="22">
        <f t="shared" si="93"/>
        <v>0</v>
      </c>
      <c r="J156" s="22">
        <f t="shared" si="93"/>
        <v>0</v>
      </c>
      <c r="K156" s="22">
        <f t="shared" si="93"/>
        <v>0</v>
      </c>
      <c r="L156" s="22">
        <f t="shared" si="93"/>
        <v>0</v>
      </c>
      <c r="M156" s="22">
        <f t="shared" si="93"/>
        <v>0</v>
      </c>
      <c r="N156" s="22">
        <f t="shared" si="93"/>
        <v>0</v>
      </c>
      <c r="O156" s="22">
        <f t="shared" si="93"/>
        <v>0</v>
      </c>
      <c r="P156" s="22">
        <f t="shared" si="93"/>
        <v>0</v>
      </c>
      <c r="Q156" s="22">
        <f t="shared" si="93"/>
        <v>0</v>
      </c>
      <c r="R156" s="22">
        <f t="shared" si="93"/>
        <v>0</v>
      </c>
      <c r="S156" s="22">
        <f t="shared" si="93"/>
        <v>0</v>
      </c>
      <c r="T156" s="22">
        <f t="shared" si="93"/>
        <v>0</v>
      </c>
      <c r="U156" s="22">
        <f t="shared" si="93"/>
        <v>0</v>
      </c>
      <c r="V156" s="22">
        <f t="shared" si="93"/>
        <v>0</v>
      </c>
      <c r="W156" s="22">
        <f t="shared" si="93"/>
        <v>0</v>
      </c>
      <c r="X156" s="22">
        <f t="shared" si="93"/>
        <v>0</v>
      </c>
      <c r="Y156" s="22">
        <f t="shared" si="93"/>
        <v>0</v>
      </c>
      <c r="Z156" s="22">
        <f t="shared" si="93"/>
        <v>0</v>
      </c>
      <c r="AA156" s="22">
        <f t="shared" si="93"/>
        <v>0</v>
      </c>
      <c r="AB156" s="22">
        <f t="shared" si="93"/>
        <v>0</v>
      </c>
      <c r="AC156" s="22">
        <f t="shared" si="93"/>
        <v>0</v>
      </c>
      <c r="AD156" s="22">
        <f t="shared" si="93"/>
        <v>0</v>
      </c>
      <c r="AE156" s="22">
        <f t="shared" si="82"/>
        <v>0</v>
      </c>
      <c r="AF156" s="22">
        <f t="shared" ref="AF156:AP156" si="94">+AF138*$B156</f>
        <v>0</v>
      </c>
      <c r="AG156" s="22">
        <f t="shared" si="94"/>
        <v>0</v>
      </c>
      <c r="AH156" s="22">
        <f t="shared" si="94"/>
        <v>0</v>
      </c>
      <c r="AI156" s="22">
        <f t="shared" si="94"/>
        <v>0</v>
      </c>
      <c r="AJ156" s="22">
        <f t="shared" si="94"/>
        <v>0</v>
      </c>
      <c r="AK156" s="22">
        <f t="shared" si="94"/>
        <v>0</v>
      </c>
      <c r="AL156" s="22">
        <f t="shared" si="94"/>
        <v>0</v>
      </c>
      <c r="AM156" s="22">
        <f t="shared" si="94"/>
        <v>0</v>
      </c>
      <c r="AN156" s="22">
        <f t="shared" si="94"/>
        <v>0</v>
      </c>
      <c r="AO156" s="22">
        <f t="shared" si="94"/>
        <v>0</v>
      </c>
      <c r="AP156" s="22">
        <f t="shared" si="94"/>
        <v>0</v>
      </c>
    </row>
    <row r="157" spans="1:42" hidden="1" outlineLevel="1">
      <c r="A157" s="29">
        <f t="shared" si="79"/>
        <v>0</v>
      </c>
      <c r="B157" s="28">
        <f>IF(Cuestionario!$C$113="si",0,+Catálogo!S13)</f>
        <v>0</v>
      </c>
      <c r="G157" s="22">
        <f t="shared" si="80"/>
        <v>0</v>
      </c>
      <c r="H157" s="22">
        <f t="shared" ref="H157:AD157" si="95">+H139*$B157</f>
        <v>0</v>
      </c>
      <c r="I157" s="22">
        <f t="shared" si="95"/>
        <v>0</v>
      </c>
      <c r="J157" s="22">
        <f t="shared" si="95"/>
        <v>0</v>
      </c>
      <c r="K157" s="22">
        <f t="shared" si="95"/>
        <v>0</v>
      </c>
      <c r="L157" s="22">
        <f t="shared" si="95"/>
        <v>0</v>
      </c>
      <c r="M157" s="22">
        <f t="shared" si="95"/>
        <v>0</v>
      </c>
      <c r="N157" s="22">
        <f t="shared" si="95"/>
        <v>0</v>
      </c>
      <c r="O157" s="22">
        <f t="shared" si="95"/>
        <v>0</v>
      </c>
      <c r="P157" s="22">
        <f t="shared" si="95"/>
        <v>0</v>
      </c>
      <c r="Q157" s="22">
        <f t="shared" si="95"/>
        <v>0</v>
      </c>
      <c r="R157" s="22">
        <f t="shared" si="95"/>
        <v>0</v>
      </c>
      <c r="S157" s="22">
        <f t="shared" si="95"/>
        <v>0</v>
      </c>
      <c r="T157" s="22">
        <f t="shared" si="95"/>
        <v>0</v>
      </c>
      <c r="U157" s="22">
        <f t="shared" si="95"/>
        <v>0</v>
      </c>
      <c r="V157" s="22">
        <f t="shared" si="95"/>
        <v>0</v>
      </c>
      <c r="W157" s="22">
        <f t="shared" si="95"/>
        <v>0</v>
      </c>
      <c r="X157" s="22">
        <f t="shared" si="95"/>
        <v>0</v>
      </c>
      <c r="Y157" s="22">
        <f t="shared" si="95"/>
        <v>0</v>
      </c>
      <c r="Z157" s="22">
        <f t="shared" si="95"/>
        <v>0</v>
      </c>
      <c r="AA157" s="22">
        <f t="shared" si="95"/>
        <v>0</v>
      </c>
      <c r="AB157" s="22">
        <f t="shared" si="95"/>
        <v>0</v>
      </c>
      <c r="AC157" s="22">
        <f t="shared" si="95"/>
        <v>0</v>
      </c>
      <c r="AD157" s="22">
        <f t="shared" si="95"/>
        <v>0</v>
      </c>
      <c r="AE157" s="22">
        <f t="shared" si="82"/>
        <v>0</v>
      </c>
      <c r="AF157" s="22">
        <f t="shared" ref="AF157:AP157" si="96">+AF139*$B157</f>
        <v>0</v>
      </c>
      <c r="AG157" s="22">
        <f t="shared" si="96"/>
        <v>0</v>
      </c>
      <c r="AH157" s="22">
        <f t="shared" si="96"/>
        <v>0</v>
      </c>
      <c r="AI157" s="22">
        <f t="shared" si="96"/>
        <v>0</v>
      </c>
      <c r="AJ157" s="22">
        <f t="shared" si="96"/>
        <v>0</v>
      </c>
      <c r="AK157" s="22">
        <f t="shared" si="96"/>
        <v>0</v>
      </c>
      <c r="AL157" s="22">
        <f t="shared" si="96"/>
        <v>0</v>
      </c>
      <c r="AM157" s="22">
        <f t="shared" si="96"/>
        <v>0</v>
      </c>
      <c r="AN157" s="22">
        <f t="shared" si="96"/>
        <v>0</v>
      </c>
      <c r="AO157" s="22">
        <f t="shared" si="96"/>
        <v>0</v>
      </c>
      <c r="AP157" s="22">
        <f t="shared" si="96"/>
        <v>0</v>
      </c>
    </row>
    <row r="158" spans="1:42" hidden="1" outlineLevel="1">
      <c r="A158" s="29">
        <f t="shared" si="79"/>
        <v>0</v>
      </c>
      <c r="B158" s="28">
        <f>IF(Cuestionario!$C$113="si",0,+Catálogo!S14)</f>
        <v>0</v>
      </c>
      <c r="G158" s="22">
        <f t="shared" si="80"/>
        <v>0</v>
      </c>
      <c r="H158" s="22">
        <f t="shared" ref="H158:I162" si="97">+H140*$B158</f>
        <v>0</v>
      </c>
      <c r="I158" s="22">
        <f t="shared" si="97"/>
        <v>0</v>
      </c>
      <c r="J158" s="22">
        <f t="shared" ref="J158:AP158" si="98">+J140*$B158</f>
        <v>0</v>
      </c>
      <c r="K158" s="22">
        <f t="shared" si="98"/>
        <v>0</v>
      </c>
      <c r="L158" s="22">
        <f t="shared" si="98"/>
        <v>0</v>
      </c>
      <c r="M158" s="22">
        <f t="shared" si="98"/>
        <v>0</v>
      </c>
      <c r="N158" s="22">
        <f t="shared" si="98"/>
        <v>0</v>
      </c>
      <c r="O158" s="22">
        <f t="shared" si="98"/>
        <v>0</v>
      </c>
      <c r="P158" s="22">
        <f t="shared" si="98"/>
        <v>0</v>
      </c>
      <c r="Q158" s="22">
        <f t="shared" si="98"/>
        <v>0</v>
      </c>
      <c r="R158" s="22">
        <f t="shared" si="98"/>
        <v>0</v>
      </c>
      <c r="S158" s="22">
        <f t="shared" si="98"/>
        <v>0</v>
      </c>
      <c r="T158" s="22">
        <f t="shared" si="98"/>
        <v>0</v>
      </c>
      <c r="U158" s="22">
        <f t="shared" si="98"/>
        <v>0</v>
      </c>
      <c r="V158" s="22">
        <f t="shared" si="98"/>
        <v>0</v>
      </c>
      <c r="W158" s="22">
        <f t="shared" si="98"/>
        <v>0</v>
      </c>
      <c r="X158" s="22">
        <f t="shared" si="98"/>
        <v>0</v>
      </c>
      <c r="Y158" s="22">
        <f t="shared" si="98"/>
        <v>0</v>
      </c>
      <c r="Z158" s="22">
        <f t="shared" si="98"/>
        <v>0</v>
      </c>
      <c r="AA158" s="22">
        <f t="shared" si="98"/>
        <v>0</v>
      </c>
      <c r="AB158" s="22">
        <f t="shared" si="98"/>
        <v>0</v>
      </c>
      <c r="AC158" s="22">
        <f t="shared" si="98"/>
        <v>0</v>
      </c>
      <c r="AD158" s="22">
        <f t="shared" si="98"/>
        <v>0</v>
      </c>
      <c r="AE158" s="22">
        <f t="shared" si="98"/>
        <v>0</v>
      </c>
      <c r="AF158" s="22">
        <f t="shared" si="98"/>
        <v>0</v>
      </c>
      <c r="AG158" s="22">
        <f t="shared" si="98"/>
        <v>0</v>
      </c>
      <c r="AH158" s="22">
        <f t="shared" si="98"/>
        <v>0</v>
      </c>
      <c r="AI158" s="22">
        <f t="shared" si="98"/>
        <v>0</v>
      </c>
      <c r="AJ158" s="22">
        <f t="shared" si="98"/>
        <v>0</v>
      </c>
      <c r="AK158" s="22">
        <f t="shared" si="98"/>
        <v>0</v>
      </c>
      <c r="AL158" s="22">
        <f t="shared" si="98"/>
        <v>0</v>
      </c>
      <c r="AM158" s="22">
        <f t="shared" si="98"/>
        <v>0</v>
      </c>
      <c r="AN158" s="22">
        <f t="shared" si="98"/>
        <v>0</v>
      </c>
      <c r="AO158" s="22">
        <f t="shared" si="98"/>
        <v>0</v>
      </c>
      <c r="AP158" s="22">
        <f t="shared" si="98"/>
        <v>0</v>
      </c>
    </row>
    <row r="159" spans="1:42" hidden="1" outlineLevel="1">
      <c r="A159" s="29">
        <f t="shared" si="79"/>
        <v>0</v>
      </c>
      <c r="B159" s="28">
        <f>IF(Cuestionario!$C$113="si",0,+Catálogo!S15)</f>
        <v>0</v>
      </c>
      <c r="G159" s="22">
        <f t="shared" si="80"/>
        <v>0</v>
      </c>
      <c r="H159" s="22">
        <f t="shared" si="97"/>
        <v>0</v>
      </c>
      <c r="I159" s="22">
        <f t="shared" si="97"/>
        <v>0</v>
      </c>
      <c r="J159" s="22">
        <f t="shared" ref="J159:AP159" si="99">+J141*$B159</f>
        <v>0</v>
      </c>
      <c r="K159" s="22">
        <f t="shared" si="99"/>
        <v>0</v>
      </c>
      <c r="L159" s="22">
        <f t="shared" si="99"/>
        <v>0</v>
      </c>
      <c r="M159" s="22">
        <f t="shared" si="99"/>
        <v>0</v>
      </c>
      <c r="N159" s="22">
        <f t="shared" si="99"/>
        <v>0</v>
      </c>
      <c r="O159" s="22">
        <f t="shared" si="99"/>
        <v>0</v>
      </c>
      <c r="P159" s="22">
        <f t="shared" si="99"/>
        <v>0</v>
      </c>
      <c r="Q159" s="22">
        <f t="shared" si="99"/>
        <v>0</v>
      </c>
      <c r="R159" s="22">
        <f t="shared" si="99"/>
        <v>0</v>
      </c>
      <c r="S159" s="22">
        <f t="shared" si="99"/>
        <v>0</v>
      </c>
      <c r="T159" s="22">
        <f t="shared" si="99"/>
        <v>0</v>
      </c>
      <c r="U159" s="22">
        <f t="shared" si="99"/>
        <v>0</v>
      </c>
      <c r="V159" s="22">
        <f t="shared" si="99"/>
        <v>0</v>
      </c>
      <c r="W159" s="22">
        <f t="shared" si="99"/>
        <v>0</v>
      </c>
      <c r="X159" s="22">
        <f t="shared" si="99"/>
        <v>0</v>
      </c>
      <c r="Y159" s="22">
        <f t="shared" si="99"/>
        <v>0</v>
      </c>
      <c r="Z159" s="22">
        <f t="shared" si="99"/>
        <v>0</v>
      </c>
      <c r="AA159" s="22">
        <f t="shared" si="99"/>
        <v>0</v>
      </c>
      <c r="AB159" s="22">
        <f t="shared" si="99"/>
        <v>0</v>
      </c>
      <c r="AC159" s="22">
        <f t="shared" si="99"/>
        <v>0</v>
      </c>
      <c r="AD159" s="22">
        <f t="shared" si="99"/>
        <v>0</v>
      </c>
      <c r="AE159" s="22">
        <f t="shared" si="99"/>
        <v>0</v>
      </c>
      <c r="AF159" s="22">
        <f t="shared" si="99"/>
        <v>0</v>
      </c>
      <c r="AG159" s="22">
        <f t="shared" si="99"/>
        <v>0</v>
      </c>
      <c r="AH159" s="22">
        <f t="shared" si="99"/>
        <v>0</v>
      </c>
      <c r="AI159" s="22">
        <f t="shared" si="99"/>
        <v>0</v>
      </c>
      <c r="AJ159" s="22">
        <f t="shared" si="99"/>
        <v>0</v>
      </c>
      <c r="AK159" s="22">
        <f t="shared" si="99"/>
        <v>0</v>
      </c>
      <c r="AL159" s="22">
        <f t="shared" si="99"/>
        <v>0</v>
      </c>
      <c r="AM159" s="22">
        <f t="shared" si="99"/>
        <v>0</v>
      </c>
      <c r="AN159" s="22">
        <f t="shared" si="99"/>
        <v>0</v>
      </c>
      <c r="AO159" s="22">
        <f t="shared" si="99"/>
        <v>0</v>
      </c>
      <c r="AP159" s="22">
        <f t="shared" si="99"/>
        <v>0</v>
      </c>
    </row>
    <row r="160" spans="1:42" hidden="1" outlineLevel="1">
      <c r="A160" s="29">
        <f t="shared" si="79"/>
        <v>0</v>
      </c>
      <c r="B160" s="28">
        <f>IF(Cuestionario!$C$113="si",0,+Catálogo!S16)</f>
        <v>0</v>
      </c>
      <c r="G160" s="22">
        <f t="shared" si="80"/>
        <v>0</v>
      </c>
      <c r="H160" s="22">
        <f t="shared" si="97"/>
        <v>0</v>
      </c>
      <c r="I160" s="22">
        <f t="shared" si="97"/>
        <v>0</v>
      </c>
      <c r="J160" s="22">
        <f t="shared" ref="J160:AP160" si="100">+J142*$B160</f>
        <v>0</v>
      </c>
      <c r="K160" s="22">
        <f t="shared" si="100"/>
        <v>0</v>
      </c>
      <c r="L160" s="22">
        <f t="shared" si="100"/>
        <v>0</v>
      </c>
      <c r="M160" s="22">
        <f t="shared" si="100"/>
        <v>0</v>
      </c>
      <c r="N160" s="22">
        <f t="shared" si="100"/>
        <v>0</v>
      </c>
      <c r="O160" s="22">
        <f t="shared" si="100"/>
        <v>0</v>
      </c>
      <c r="P160" s="22">
        <f t="shared" si="100"/>
        <v>0</v>
      </c>
      <c r="Q160" s="22">
        <f t="shared" si="100"/>
        <v>0</v>
      </c>
      <c r="R160" s="22">
        <f t="shared" si="100"/>
        <v>0</v>
      </c>
      <c r="S160" s="22">
        <f t="shared" si="100"/>
        <v>0</v>
      </c>
      <c r="T160" s="22">
        <f t="shared" si="100"/>
        <v>0</v>
      </c>
      <c r="U160" s="22">
        <f t="shared" si="100"/>
        <v>0</v>
      </c>
      <c r="V160" s="22">
        <f t="shared" si="100"/>
        <v>0</v>
      </c>
      <c r="W160" s="22">
        <f t="shared" si="100"/>
        <v>0</v>
      </c>
      <c r="X160" s="22">
        <f t="shared" si="100"/>
        <v>0</v>
      </c>
      <c r="Y160" s="22">
        <f t="shared" si="100"/>
        <v>0</v>
      </c>
      <c r="Z160" s="22">
        <f t="shared" si="100"/>
        <v>0</v>
      </c>
      <c r="AA160" s="22">
        <f t="shared" si="100"/>
        <v>0</v>
      </c>
      <c r="AB160" s="22">
        <f t="shared" si="100"/>
        <v>0</v>
      </c>
      <c r="AC160" s="22">
        <f t="shared" si="100"/>
        <v>0</v>
      </c>
      <c r="AD160" s="22">
        <f t="shared" si="100"/>
        <v>0</v>
      </c>
      <c r="AE160" s="22">
        <f t="shared" si="100"/>
        <v>0</v>
      </c>
      <c r="AF160" s="22">
        <f t="shared" si="100"/>
        <v>0</v>
      </c>
      <c r="AG160" s="22">
        <f t="shared" si="100"/>
        <v>0</v>
      </c>
      <c r="AH160" s="22">
        <f t="shared" si="100"/>
        <v>0</v>
      </c>
      <c r="AI160" s="22">
        <f t="shared" si="100"/>
        <v>0</v>
      </c>
      <c r="AJ160" s="22">
        <f t="shared" si="100"/>
        <v>0</v>
      </c>
      <c r="AK160" s="22">
        <f t="shared" si="100"/>
        <v>0</v>
      </c>
      <c r="AL160" s="22">
        <f t="shared" si="100"/>
        <v>0</v>
      </c>
      <c r="AM160" s="22">
        <f t="shared" si="100"/>
        <v>0</v>
      </c>
      <c r="AN160" s="22">
        <f t="shared" si="100"/>
        <v>0</v>
      </c>
      <c r="AO160" s="22">
        <f t="shared" si="100"/>
        <v>0</v>
      </c>
      <c r="AP160" s="22">
        <f t="shared" si="100"/>
        <v>0</v>
      </c>
    </row>
    <row r="161" spans="1:42" hidden="1" outlineLevel="1">
      <c r="A161" s="29">
        <f t="shared" si="79"/>
        <v>0</v>
      </c>
      <c r="B161" s="28">
        <f>IF(Cuestionario!$C$113="si",0,+Catálogo!S17)</f>
        <v>0</v>
      </c>
      <c r="G161" s="22">
        <f t="shared" si="80"/>
        <v>0</v>
      </c>
      <c r="H161" s="22">
        <f t="shared" si="97"/>
        <v>0</v>
      </c>
      <c r="I161" s="22">
        <f t="shared" si="97"/>
        <v>0</v>
      </c>
      <c r="J161" s="22">
        <f t="shared" ref="J161:AP161" si="101">+J143*$B161</f>
        <v>0</v>
      </c>
      <c r="K161" s="22">
        <f t="shared" si="101"/>
        <v>0</v>
      </c>
      <c r="L161" s="22">
        <f t="shared" si="101"/>
        <v>0</v>
      </c>
      <c r="M161" s="22">
        <f t="shared" si="101"/>
        <v>0</v>
      </c>
      <c r="N161" s="22">
        <f t="shared" si="101"/>
        <v>0</v>
      </c>
      <c r="O161" s="22">
        <f t="shared" si="101"/>
        <v>0</v>
      </c>
      <c r="P161" s="22">
        <f t="shared" si="101"/>
        <v>0</v>
      </c>
      <c r="Q161" s="22">
        <f t="shared" si="101"/>
        <v>0</v>
      </c>
      <c r="R161" s="22">
        <f t="shared" si="101"/>
        <v>0</v>
      </c>
      <c r="S161" s="22">
        <f t="shared" si="101"/>
        <v>0</v>
      </c>
      <c r="T161" s="22">
        <f t="shared" si="101"/>
        <v>0</v>
      </c>
      <c r="U161" s="22">
        <f t="shared" si="101"/>
        <v>0</v>
      </c>
      <c r="V161" s="22">
        <f t="shared" si="101"/>
        <v>0</v>
      </c>
      <c r="W161" s="22">
        <f t="shared" si="101"/>
        <v>0</v>
      </c>
      <c r="X161" s="22">
        <f t="shared" si="101"/>
        <v>0</v>
      </c>
      <c r="Y161" s="22">
        <f t="shared" si="101"/>
        <v>0</v>
      </c>
      <c r="Z161" s="22">
        <f t="shared" si="101"/>
        <v>0</v>
      </c>
      <c r="AA161" s="22">
        <f t="shared" si="101"/>
        <v>0</v>
      </c>
      <c r="AB161" s="22">
        <f t="shared" si="101"/>
        <v>0</v>
      </c>
      <c r="AC161" s="22">
        <f t="shared" si="101"/>
        <v>0</v>
      </c>
      <c r="AD161" s="22">
        <f t="shared" si="101"/>
        <v>0</v>
      </c>
      <c r="AE161" s="22">
        <f t="shared" si="101"/>
        <v>0</v>
      </c>
      <c r="AF161" s="22">
        <f t="shared" si="101"/>
        <v>0</v>
      </c>
      <c r="AG161" s="22">
        <f t="shared" si="101"/>
        <v>0</v>
      </c>
      <c r="AH161" s="22">
        <f t="shared" si="101"/>
        <v>0</v>
      </c>
      <c r="AI161" s="22">
        <f t="shared" si="101"/>
        <v>0</v>
      </c>
      <c r="AJ161" s="22">
        <f t="shared" si="101"/>
        <v>0</v>
      </c>
      <c r="AK161" s="22">
        <f t="shared" si="101"/>
        <v>0</v>
      </c>
      <c r="AL161" s="22">
        <f t="shared" si="101"/>
        <v>0</v>
      </c>
      <c r="AM161" s="22">
        <f t="shared" si="101"/>
        <v>0</v>
      </c>
      <c r="AN161" s="22">
        <f t="shared" si="101"/>
        <v>0</v>
      </c>
      <c r="AO161" s="22">
        <f t="shared" si="101"/>
        <v>0</v>
      </c>
      <c r="AP161" s="22">
        <f t="shared" si="101"/>
        <v>0</v>
      </c>
    </row>
    <row r="162" spans="1:42" hidden="1" outlineLevel="1">
      <c r="A162" s="29">
        <f t="shared" si="79"/>
        <v>0</v>
      </c>
      <c r="B162" s="28">
        <f>IF(Cuestionario!$C$113="si",0,+Catálogo!S18)</f>
        <v>0</v>
      </c>
      <c r="G162" s="22">
        <f t="shared" si="80"/>
        <v>0</v>
      </c>
      <c r="H162" s="22">
        <f t="shared" si="97"/>
        <v>0</v>
      </c>
      <c r="I162" s="22">
        <f t="shared" si="97"/>
        <v>0</v>
      </c>
      <c r="J162" s="22">
        <f t="shared" ref="J162:AP162" si="102">+J144*$B162</f>
        <v>0</v>
      </c>
      <c r="K162" s="22">
        <f t="shared" si="102"/>
        <v>0</v>
      </c>
      <c r="L162" s="22">
        <f t="shared" si="102"/>
        <v>0</v>
      </c>
      <c r="M162" s="22">
        <f t="shared" si="102"/>
        <v>0</v>
      </c>
      <c r="N162" s="22">
        <f t="shared" si="102"/>
        <v>0</v>
      </c>
      <c r="O162" s="22">
        <f t="shared" si="102"/>
        <v>0</v>
      </c>
      <c r="P162" s="22">
        <f t="shared" si="102"/>
        <v>0</v>
      </c>
      <c r="Q162" s="22">
        <f t="shared" si="102"/>
        <v>0</v>
      </c>
      <c r="R162" s="22">
        <f t="shared" si="102"/>
        <v>0</v>
      </c>
      <c r="S162" s="22">
        <f t="shared" si="102"/>
        <v>0</v>
      </c>
      <c r="T162" s="22">
        <f t="shared" si="102"/>
        <v>0</v>
      </c>
      <c r="U162" s="22">
        <f t="shared" si="102"/>
        <v>0</v>
      </c>
      <c r="V162" s="22">
        <f t="shared" si="102"/>
        <v>0</v>
      </c>
      <c r="W162" s="22">
        <f t="shared" si="102"/>
        <v>0</v>
      </c>
      <c r="X162" s="22">
        <f t="shared" si="102"/>
        <v>0</v>
      </c>
      <c r="Y162" s="22">
        <f t="shared" si="102"/>
        <v>0</v>
      </c>
      <c r="Z162" s="22">
        <f t="shared" si="102"/>
        <v>0</v>
      </c>
      <c r="AA162" s="22">
        <f t="shared" si="102"/>
        <v>0</v>
      </c>
      <c r="AB162" s="22">
        <f t="shared" si="102"/>
        <v>0</v>
      </c>
      <c r="AC162" s="22">
        <f t="shared" si="102"/>
        <v>0</v>
      </c>
      <c r="AD162" s="22">
        <f t="shared" si="102"/>
        <v>0</v>
      </c>
      <c r="AE162" s="22">
        <f t="shared" si="102"/>
        <v>0</v>
      </c>
      <c r="AF162" s="22">
        <f t="shared" si="102"/>
        <v>0</v>
      </c>
      <c r="AG162" s="22">
        <f t="shared" si="102"/>
        <v>0</v>
      </c>
      <c r="AH162" s="22">
        <f t="shared" si="102"/>
        <v>0</v>
      </c>
      <c r="AI162" s="22">
        <f t="shared" si="102"/>
        <v>0</v>
      </c>
      <c r="AJ162" s="22">
        <f t="shared" si="102"/>
        <v>0</v>
      </c>
      <c r="AK162" s="22">
        <f t="shared" si="102"/>
        <v>0</v>
      </c>
      <c r="AL162" s="22">
        <f t="shared" si="102"/>
        <v>0</v>
      </c>
      <c r="AM162" s="22">
        <f t="shared" si="102"/>
        <v>0</v>
      </c>
      <c r="AN162" s="22">
        <f t="shared" si="102"/>
        <v>0</v>
      </c>
      <c r="AO162" s="22">
        <f t="shared" si="102"/>
        <v>0</v>
      </c>
      <c r="AP162" s="22">
        <f t="shared" si="102"/>
        <v>0</v>
      </c>
    </row>
    <row r="163" spans="1:42" hidden="1" outlineLevel="1">
      <c r="A163" s="29">
        <f>+A31</f>
        <v>0</v>
      </c>
      <c r="B163" s="28">
        <f>IF(Cuestionario!$C$113="si",0,+Catálogo!S18)</f>
        <v>0</v>
      </c>
      <c r="G163" s="22">
        <f t="shared" ref="G163:AP163" si="103">+G144*$B163</f>
        <v>0</v>
      </c>
      <c r="H163" s="22">
        <f t="shared" si="103"/>
        <v>0</v>
      </c>
      <c r="I163" s="22">
        <f t="shared" si="103"/>
        <v>0</v>
      </c>
      <c r="J163" s="22">
        <f t="shared" si="103"/>
        <v>0</v>
      </c>
      <c r="K163" s="22">
        <f t="shared" si="103"/>
        <v>0</v>
      </c>
      <c r="L163" s="22">
        <f t="shared" si="103"/>
        <v>0</v>
      </c>
      <c r="M163" s="22">
        <f t="shared" si="103"/>
        <v>0</v>
      </c>
      <c r="N163" s="22">
        <f t="shared" si="103"/>
        <v>0</v>
      </c>
      <c r="O163" s="22">
        <f t="shared" si="103"/>
        <v>0</v>
      </c>
      <c r="P163" s="22">
        <f t="shared" si="103"/>
        <v>0</v>
      </c>
      <c r="Q163" s="22">
        <f t="shared" si="103"/>
        <v>0</v>
      </c>
      <c r="R163" s="22">
        <f t="shared" si="103"/>
        <v>0</v>
      </c>
      <c r="S163" s="22">
        <f t="shared" si="103"/>
        <v>0</v>
      </c>
      <c r="T163" s="22">
        <f t="shared" si="103"/>
        <v>0</v>
      </c>
      <c r="U163" s="22">
        <f t="shared" si="103"/>
        <v>0</v>
      </c>
      <c r="V163" s="22">
        <f t="shared" si="103"/>
        <v>0</v>
      </c>
      <c r="W163" s="22">
        <f t="shared" si="103"/>
        <v>0</v>
      </c>
      <c r="X163" s="22">
        <f t="shared" si="103"/>
        <v>0</v>
      </c>
      <c r="Y163" s="22">
        <f t="shared" si="103"/>
        <v>0</v>
      </c>
      <c r="Z163" s="22">
        <f t="shared" si="103"/>
        <v>0</v>
      </c>
      <c r="AA163" s="22">
        <f t="shared" si="103"/>
        <v>0</v>
      </c>
      <c r="AB163" s="22">
        <f t="shared" si="103"/>
        <v>0</v>
      </c>
      <c r="AC163" s="22">
        <f t="shared" si="103"/>
        <v>0</v>
      </c>
      <c r="AD163" s="22">
        <f t="shared" si="103"/>
        <v>0</v>
      </c>
      <c r="AE163" s="22">
        <f t="shared" si="103"/>
        <v>0</v>
      </c>
      <c r="AF163" s="22">
        <f t="shared" si="103"/>
        <v>0</v>
      </c>
      <c r="AG163" s="22">
        <f t="shared" si="103"/>
        <v>0</v>
      </c>
      <c r="AH163" s="22">
        <f t="shared" si="103"/>
        <v>0</v>
      </c>
      <c r="AI163" s="22">
        <f t="shared" si="103"/>
        <v>0</v>
      </c>
      <c r="AJ163" s="22">
        <f t="shared" si="103"/>
        <v>0</v>
      </c>
      <c r="AK163" s="22">
        <f t="shared" si="103"/>
        <v>0</v>
      </c>
      <c r="AL163" s="22">
        <f t="shared" si="103"/>
        <v>0</v>
      </c>
      <c r="AM163" s="22">
        <f t="shared" si="103"/>
        <v>0</v>
      </c>
      <c r="AN163" s="22">
        <f t="shared" si="103"/>
        <v>0</v>
      </c>
      <c r="AO163" s="22">
        <f t="shared" si="103"/>
        <v>0</v>
      </c>
      <c r="AP163" s="22">
        <f t="shared" si="103"/>
        <v>0</v>
      </c>
    </row>
    <row r="164" spans="1:42" hidden="1" outlineLevel="1">
      <c r="A164" s="29">
        <f>+A31</f>
        <v>0</v>
      </c>
      <c r="B164" s="28">
        <f>IF(Cuestionario!$C$113="si",0,+Catálogo!S18)</f>
        <v>0</v>
      </c>
      <c r="G164" s="22">
        <f t="shared" ref="G164:AP164" si="104">+G144*$B164</f>
        <v>0</v>
      </c>
      <c r="H164" s="22">
        <f t="shared" si="104"/>
        <v>0</v>
      </c>
      <c r="I164" s="22">
        <f t="shared" si="104"/>
        <v>0</v>
      </c>
      <c r="J164" s="22">
        <f t="shared" si="104"/>
        <v>0</v>
      </c>
      <c r="K164" s="22">
        <f t="shared" si="104"/>
        <v>0</v>
      </c>
      <c r="L164" s="22">
        <f t="shared" si="104"/>
        <v>0</v>
      </c>
      <c r="M164" s="22">
        <f t="shared" si="104"/>
        <v>0</v>
      </c>
      <c r="N164" s="22">
        <f t="shared" si="104"/>
        <v>0</v>
      </c>
      <c r="O164" s="22">
        <f t="shared" si="104"/>
        <v>0</v>
      </c>
      <c r="P164" s="22">
        <f t="shared" si="104"/>
        <v>0</v>
      </c>
      <c r="Q164" s="22">
        <f t="shared" si="104"/>
        <v>0</v>
      </c>
      <c r="R164" s="22">
        <f t="shared" si="104"/>
        <v>0</v>
      </c>
      <c r="S164" s="22">
        <f t="shared" si="104"/>
        <v>0</v>
      </c>
      <c r="T164" s="22">
        <f t="shared" si="104"/>
        <v>0</v>
      </c>
      <c r="U164" s="22">
        <f t="shared" si="104"/>
        <v>0</v>
      </c>
      <c r="V164" s="22">
        <f t="shared" si="104"/>
        <v>0</v>
      </c>
      <c r="W164" s="22">
        <f t="shared" si="104"/>
        <v>0</v>
      </c>
      <c r="X164" s="22">
        <f t="shared" si="104"/>
        <v>0</v>
      </c>
      <c r="Y164" s="22">
        <f t="shared" si="104"/>
        <v>0</v>
      </c>
      <c r="Z164" s="22">
        <f t="shared" si="104"/>
        <v>0</v>
      </c>
      <c r="AA164" s="22">
        <f t="shared" si="104"/>
        <v>0</v>
      </c>
      <c r="AB164" s="22">
        <f t="shared" si="104"/>
        <v>0</v>
      </c>
      <c r="AC164" s="22">
        <f t="shared" si="104"/>
        <v>0</v>
      </c>
      <c r="AD164" s="22">
        <f t="shared" si="104"/>
        <v>0</v>
      </c>
      <c r="AE164" s="22">
        <f t="shared" si="104"/>
        <v>0</v>
      </c>
      <c r="AF164" s="22">
        <f t="shared" si="104"/>
        <v>0</v>
      </c>
      <c r="AG164" s="22">
        <f t="shared" si="104"/>
        <v>0</v>
      </c>
      <c r="AH164" s="22">
        <f t="shared" si="104"/>
        <v>0</v>
      </c>
      <c r="AI164" s="22">
        <f t="shared" si="104"/>
        <v>0</v>
      </c>
      <c r="AJ164" s="22">
        <f t="shared" si="104"/>
        <v>0</v>
      </c>
      <c r="AK164" s="22">
        <f t="shared" si="104"/>
        <v>0</v>
      </c>
      <c r="AL164" s="22">
        <f t="shared" si="104"/>
        <v>0</v>
      </c>
      <c r="AM164" s="22">
        <f t="shared" si="104"/>
        <v>0</v>
      </c>
      <c r="AN164" s="22">
        <f t="shared" si="104"/>
        <v>0</v>
      </c>
      <c r="AO164" s="22">
        <f t="shared" si="104"/>
        <v>0</v>
      </c>
      <c r="AP164" s="22">
        <f t="shared" si="104"/>
        <v>0</v>
      </c>
    </row>
    <row r="165" spans="1:42" hidden="1" outlineLevel="1">
      <c r="A165" s="29">
        <f>+A147</f>
        <v>0</v>
      </c>
      <c r="B165" s="517" t="str">
        <f>+'Otros Gastos'!C13</f>
        <v>21%</v>
      </c>
      <c r="G165" s="22">
        <f t="shared" ref="G165:AP165" si="105">+G145*$B165</f>
        <v>0</v>
      </c>
      <c r="H165" s="22">
        <f t="shared" si="105"/>
        <v>0</v>
      </c>
      <c r="I165" s="22">
        <f t="shared" si="105"/>
        <v>0</v>
      </c>
      <c r="J165" s="22">
        <f t="shared" si="105"/>
        <v>0</v>
      </c>
      <c r="K165" s="22">
        <f t="shared" si="105"/>
        <v>0</v>
      </c>
      <c r="L165" s="22">
        <f t="shared" si="105"/>
        <v>0</v>
      </c>
      <c r="M165" s="22">
        <f t="shared" si="105"/>
        <v>0</v>
      </c>
      <c r="N165" s="22">
        <f t="shared" si="105"/>
        <v>0</v>
      </c>
      <c r="O165" s="22">
        <f t="shared" si="105"/>
        <v>0</v>
      </c>
      <c r="P165" s="22">
        <f t="shared" si="105"/>
        <v>0</v>
      </c>
      <c r="Q165" s="22">
        <f t="shared" si="105"/>
        <v>0</v>
      </c>
      <c r="R165" s="22">
        <f t="shared" si="105"/>
        <v>0</v>
      </c>
      <c r="S165" s="22">
        <f t="shared" si="105"/>
        <v>0</v>
      </c>
      <c r="T165" s="22">
        <f t="shared" si="105"/>
        <v>0</v>
      </c>
      <c r="U165" s="22">
        <f t="shared" si="105"/>
        <v>0</v>
      </c>
      <c r="V165" s="22">
        <f t="shared" si="105"/>
        <v>0</v>
      </c>
      <c r="W165" s="22">
        <f t="shared" si="105"/>
        <v>0</v>
      </c>
      <c r="X165" s="22">
        <f t="shared" si="105"/>
        <v>0</v>
      </c>
      <c r="Y165" s="22">
        <f t="shared" si="105"/>
        <v>0</v>
      </c>
      <c r="Z165" s="22">
        <f t="shared" si="105"/>
        <v>0</v>
      </c>
      <c r="AA165" s="22">
        <f t="shared" si="105"/>
        <v>0</v>
      </c>
      <c r="AB165" s="22">
        <f t="shared" si="105"/>
        <v>0</v>
      </c>
      <c r="AC165" s="22">
        <f t="shared" si="105"/>
        <v>0</v>
      </c>
      <c r="AD165" s="22">
        <f t="shared" si="105"/>
        <v>0</v>
      </c>
      <c r="AE165" s="22">
        <f t="shared" si="105"/>
        <v>0</v>
      </c>
      <c r="AF165" s="22">
        <f t="shared" si="105"/>
        <v>0</v>
      </c>
      <c r="AG165" s="22">
        <f t="shared" si="105"/>
        <v>0</v>
      </c>
      <c r="AH165" s="22">
        <f t="shared" si="105"/>
        <v>0</v>
      </c>
      <c r="AI165" s="22">
        <f t="shared" si="105"/>
        <v>0</v>
      </c>
      <c r="AJ165" s="22">
        <f t="shared" si="105"/>
        <v>0</v>
      </c>
      <c r="AK165" s="22">
        <f t="shared" si="105"/>
        <v>0</v>
      </c>
      <c r="AL165" s="22">
        <f t="shared" si="105"/>
        <v>0</v>
      </c>
      <c r="AM165" s="22">
        <f t="shared" si="105"/>
        <v>0</v>
      </c>
      <c r="AN165" s="22">
        <f t="shared" si="105"/>
        <v>0</v>
      </c>
      <c r="AO165" s="22">
        <f t="shared" si="105"/>
        <v>0</v>
      </c>
      <c r="AP165" s="22">
        <f t="shared" si="105"/>
        <v>0</v>
      </c>
    </row>
    <row r="166" spans="1:42" s="24" customFormat="1" collapsed="1">
      <c r="A166" s="24" t="s">
        <v>207</v>
      </c>
      <c r="B166" s="27"/>
      <c r="G166" s="25">
        <f t="shared" ref="G166:AP166" si="106">SUM(G150:G165)</f>
        <v>0</v>
      </c>
      <c r="H166" s="25">
        <f t="shared" si="106"/>
        <v>0</v>
      </c>
      <c r="I166" s="25">
        <f t="shared" si="106"/>
        <v>0</v>
      </c>
      <c r="J166" s="25">
        <f t="shared" si="106"/>
        <v>0</v>
      </c>
      <c r="K166" s="25">
        <f t="shared" si="106"/>
        <v>0</v>
      </c>
      <c r="L166" s="25">
        <f t="shared" si="106"/>
        <v>0</v>
      </c>
      <c r="M166" s="25">
        <f t="shared" si="106"/>
        <v>0</v>
      </c>
      <c r="N166" s="25">
        <f t="shared" si="106"/>
        <v>0</v>
      </c>
      <c r="O166" s="25">
        <f t="shared" si="106"/>
        <v>0</v>
      </c>
      <c r="P166" s="25">
        <f t="shared" si="106"/>
        <v>0</v>
      </c>
      <c r="Q166" s="25">
        <f t="shared" si="106"/>
        <v>0</v>
      </c>
      <c r="R166" s="25">
        <f t="shared" si="106"/>
        <v>0</v>
      </c>
      <c r="S166" s="25">
        <f t="shared" si="106"/>
        <v>0</v>
      </c>
      <c r="T166" s="25">
        <f t="shared" si="106"/>
        <v>0</v>
      </c>
      <c r="U166" s="25">
        <f t="shared" si="106"/>
        <v>0</v>
      </c>
      <c r="V166" s="25">
        <f t="shared" si="106"/>
        <v>0</v>
      </c>
      <c r="W166" s="25">
        <f t="shared" si="106"/>
        <v>0</v>
      </c>
      <c r="X166" s="25">
        <f t="shared" si="106"/>
        <v>0</v>
      </c>
      <c r="Y166" s="25">
        <f t="shared" si="106"/>
        <v>0</v>
      </c>
      <c r="Z166" s="25">
        <f t="shared" si="106"/>
        <v>0</v>
      </c>
      <c r="AA166" s="25">
        <f t="shared" si="106"/>
        <v>0</v>
      </c>
      <c r="AB166" s="25">
        <f t="shared" si="106"/>
        <v>0</v>
      </c>
      <c r="AC166" s="25">
        <f t="shared" si="106"/>
        <v>0</v>
      </c>
      <c r="AD166" s="25">
        <f t="shared" si="106"/>
        <v>0</v>
      </c>
      <c r="AE166" s="25">
        <f t="shared" si="106"/>
        <v>0</v>
      </c>
      <c r="AF166" s="25">
        <f t="shared" si="106"/>
        <v>0</v>
      </c>
      <c r="AG166" s="25">
        <f t="shared" si="106"/>
        <v>0</v>
      </c>
      <c r="AH166" s="25">
        <f t="shared" si="106"/>
        <v>0</v>
      </c>
      <c r="AI166" s="25">
        <f t="shared" si="106"/>
        <v>0</v>
      </c>
      <c r="AJ166" s="25">
        <f t="shared" si="106"/>
        <v>0</v>
      </c>
      <c r="AK166" s="25">
        <f t="shared" si="106"/>
        <v>0</v>
      </c>
      <c r="AL166" s="25">
        <f t="shared" si="106"/>
        <v>0</v>
      </c>
      <c r="AM166" s="25">
        <f t="shared" si="106"/>
        <v>0</v>
      </c>
      <c r="AN166" s="25">
        <f t="shared" si="106"/>
        <v>0</v>
      </c>
      <c r="AO166" s="25">
        <f t="shared" si="106"/>
        <v>0</v>
      </c>
      <c r="AP166" s="25">
        <f t="shared" si="106"/>
        <v>0</v>
      </c>
    </row>
    <row r="168" spans="1:42">
      <c r="A168" s="19" t="s">
        <v>215</v>
      </c>
      <c r="G168" s="29">
        <f>+G17+G49-G33-G65</f>
        <v>0</v>
      </c>
      <c r="H168" s="29">
        <f t="shared" ref="H168:AP168" si="107">+H17+H49-H33-H65</f>
        <v>0</v>
      </c>
      <c r="I168" s="29">
        <f t="shared" si="107"/>
        <v>0</v>
      </c>
      <c r="J168" s="29">
        <f t="shared" si="107"/>
        <v>0</v>
      </c>
      <c r="K168" s="29">
        <f t="shared" si="107"/>
        <v>0</v>
      </c>
      <c r="L168" s="29">
        <f t="shared" si="107"/>
        <v>0</v>
      </c>
      <c r="M168" s="29">
        <f t="shared" si="107"/>
        <v>0</v>
      </c>
      <c r="N168" s="29">
        <f t="shared" si="107"/>
        <v>0</v>
      </c>
      <c r="O168" s="29">
        <f t="shared" si="107"/>
        <v>0</v>
      </c>
      <c r="P168" s="29">
        <f t="shared" si="107"/>
        <v>0</v>
      </c>
      <c r="Q168" s="29">
        <f t="shared" si="107"/>
        <v>0</v>
      </c>
      <c r="R168" s="29">
        <f>+R17+R49-R33-R65</f>
        <v>0</v>
      </c>
      <c r="S168" s="29">
        <f t="shared" si="107"/>
        <v>0</v>
      </c>
      <c r="T168" s="29">
        <f t="shared" si="107"/>
        <v>0</v>
      </c>
      <c r="U168" s="29">
        <f t="shared" si="107"/>
        <v>0</v>
      </c>
      <c r="V168" s="29">
        <f t="shared" si="107"/>
        <v>0</v>
      </c>
      <c r="W168" s="29">
        <f t="shared" si="107"/>
        <v>0</v>
      </c>
      <c r="X168" s="29">
        <f t="shared" si="107"/>
        <v>0</v>
      </c>
      <c r="Y168" s="29">
        <f t="shared" si="107"/>
        <v>0</v>
      </c>
      <c r="Z168" s="29">
        <f t="shared" si="107"/>
        <v>0</v>
      </c>
      <c r="AA168" s="29">
        <f t="shared" si="107"/>
        <v>0</v>
      </c>
      <c r="AB168" s="29">
        <f t="shared" si="107"/>
        <v>0</v>
      </c>
      <c r="AC168" s="29">
        <f t="shared" si="107"/>
        <v>0</v>
      </c>
      <c r="AD168" s="29">
        <f t="shared" si="107"/>
        <v>0</v>
      </c>
      <c r="AE168" s="29">
        <f t="shared" si="107"/>
        <v>0</v>
      </c>
      <c r="AF168" s="29">
        <f t="shared" si="107"/>
        <v>0</v>
      </c>
      <c r="AG168" s="29">
        <f t="shared" si="107"/>
        <v>0</v>
      </c>
      <c r="AH168" s="29">
        <f t="shared" si="107"/>
        <v>0</v>
      </c>
      <c r="AI168" s="29">
        <f t="shared" si="107"/>
        <v>0</v>
      </c>
      <c r="AJ168" s="29">
        <f t="shared" si="107"/>
        <v>0</v>
      </c>
      <c r="AK168" s="29">
        <f t="shared" si="107"/>
        <v>0</v>
      </c>
      <c r="AL168" s="29">
        <f t="shared" si="107"/>
        <v>0</v>
      </c>
      <c r="AM168" s="29">
        <f t="shared" si="107"/>
        <v>0</v>
      </c>
      <c r="AN168" s="29">
        <f t="shared" si="107"/>
        <v>0</v>
      </c>
      <c r="AO168" s="29">
        <f t="shared" si="107"/>
        <v>0</v>
      </c>
      <c r="AP168" s="29">
        <f t="shared" si="107"/>
        <v>0</v>
      </c>
    </row>
    <row r="169" spans="1:42">
      <c r="A169" s="19" t="s">
        <v>458</v>
      </c>
      <c r="G169" s="29">
        <f>+G82+G114-G98-G130</f>
        <v>0</v>
      </c>
      <c r="H169" s="29">
        <f t="shared" ref="H169:AP169" si="108">+H82+H114-H98-H130</f>
        <v>0</v>
      </c>
      <c r="I169" s="29">
        <f t="shared" si="108"/>
        <v>0</v>
      </c>
      <c r="J169" s="29">
        <f t="shared" si="108"/>
        <v>0</v>
      </c>
      <c r="K169" s="29">
        <f t="shared" si="108"/>
        <v>0</v>
      </c>
      <c r="L169" s="29">
        <f t="shared" si="108"/>
        <v>0</v>
      </c>
      <c r="M169" s="29">
        <f t="shared" si="108"/>
        <v>0</v>
      </c>
      <c r="N169" s="29">
        <f t="shared" si="108"/>
        <v>0</v>
      </c>
      <c r="O169" s="29">
        <f t="shared" si="108"/>
        <v>0</v>
      </c>
      <c r="P169" s="29">
        <f t="shared" si="108"/>
        <v>0</v>
      </c>
      <c r="Q169" s="29">
        <f t="shared" si="108"/>
        <v>0</v>
      </c>
      <c r="R169" s="29">
        <f t="shared" si="108"/>
        <v>0</v>
      </c>
      <c r="S169" s="29">
        <f t="shared" si="108"/>
        <v>0</v>
      </c>
      <c r="T169" s="29">
        <f t="shared" si="108"/>
        <v>0</v>
      </c>
      <c r="U169" s="29">
        <f t="shared" si="108"/>
        <v>0</v>
      </c>
      <c r="V169" s="29">
        <f t="shared" si="108"/>
        <v>0</v>
      </c>
      <c r="W169" s="29">
        <f t="shared" si="108"/>
        <v>0</v>
      </c>
      <c r="X169" s="29">
        <f t="shared" si="108"/>
        <v>0</v>
      </c>
      <c r="Y169" s="29">
        <f t="shared" si="108"/>
        <v>0</v>
      </c>
      <c r="Z169" s="29">
        <f t="shared" si="108"/>
        <v>0</v>
      </c>
      <c r="AA169" s="29">
        <f t="shared" si="108"/>
        <v>0</v>
      </c>
      <c r="AB169" s="29">
        <f t="shared" si="108"/>
        <v>0</v>
      </c>
      <c r="AC169" s="29">
        <f t="shared" si="108"/>
        <v>0</v>
      </c>
      <c r="AD169" s="29">
        <f t="shared" si="108"/>
        <v>0</v>
      </c>
      <c r="AE169" s="29">
        <f t="shared" si="108"/>
        <v>0</v>
      </c>
      <c r="AF169" s="29">
        <f t="shared" si="108"/>
        <v>0</v>
      </c>
      <c r="AG169" s="29">
        <f t="shared" si="108"/>
        <v>0</v>
      </c>
      <c r="AH169" s="29">
        <f t="shared" si="108"/>
        <v>0</v>
      </c>
      <c r="AI169" s="29">
        <f t="shared" si="108"/>
        <v>0</v>
      </c>
      <c r="AJ169" s="29">
        <f t="shared" si="108"/>
        <v>0</v>
      </c>
      <c r="AK169" s="29">
        <f t="shared" si="108"/>
        <v>0</v>
      </c>
      <c r="AL169" s="29">
        <f t="shared" si="108"/>
        <v>0</v>
      </c>
      <c r="AM169" s="29">
        <f t="shared" si="108"/>
        <v>0</v>
      </c>
      <c r="AN169" s="29">
        <f t="shared" si="108"/>
        <v>0</v>
      </c>
      <c r="AO169" s="29">
        <f t="shared" si="108"/>
        <v>0</v>
      </c>
      <c r="AP169" s="29">
        <f t="shared" si="108"/>
        <v>0</v>
      </c>
    </row>
    <row r="171" spans="1:42">
      <c r="G171" s="29">
        <f>-G82</f>
        <v>0</v>
      </c>
      <c r="H171" s="29">
        <f t="shared" ref="H171:N171" si="109">-H82</f>
        <v>0</v>
      </c>
      <c r="I171" s="29">
        <f t="shared" si="109"/>
        <v>0</v>
      </c>
      <c r="J171" s="29">
        <f t="shared" si="109"/>
        <v>0</v>
      </c>
      <c r="K171" s="29">
        <f t="shared" si="109"/>
        <v>0</v>
      </c>
      <c r="L171" s="29">
        <f t="shared" si="109"/>
        <v>0</v>
      </c>
      <c r="M171" s="29">
        <f t="shared" si="109"/>
        <v>0</v>
      </c>
      <c r="N171" s="29">
        <f t="shared" si="109"/>
        <v>0</v>
      </c>
      <c r="O171" s="29">
        <f>-O82</f>
        <v>0</v>
      </c>
      <c r="P171" s="29">
        <f>-P82</f>
        <v>0</v>
      </c>
      <c r="Q171" s="29">
        <f>-Q82</f>
        <v>0</v>
      </c>
      <c r="R171" s="29">
        <f>-R82</f>
        <v>0</v>
      </c>
      <c r="S171" s="29">
        <f t="shared" ref="S171:AP171" si="110">-S82</f>
        <v>0</v>
      </c>
      <c r="T171" s="29">
        <f t="shared" si="110"/>
        <v>0</v>
      </c>
      <c r="U171" s="29">
        <f t="shared" si="110"/>
        <v>0</v>
      </c>
      <c r="V171" s="29">
        <f t="shared" si="110"/>
        <v>0</v>
      </c>
      <c r="W171" s="29">
        <f t="shared" si="110"/>
        <v>0</v>
      </c>
      <c r="X171" s="29">
        <f t="shared" si="110"/>
        <v>0</v>
      </c>
      <c r="Y171" s="29">
        <f t="shared" si="110"/>
        <v>0</v>
      </c>
      <c r="Z171" s="29">
        <f t="shared" si="110"/>
        <v>0</v>
      </c>
      <c r="AA171" s="29">
        <f t="shared" si="110"/>
        <v>0</v>
      </c>
      <c r="AB171" s="29">
        <f t="shared" si="110"/>
        <v>0</v>
      </c>
      <c r="AC171" s="29">
        <f t="shared" si="110"/>
        <v>0</v>
      </c>
      <c r="AD171" s="29">
        <f t="shared" si="110"/>
        <v>0</v>
      </c>
      <c r="AE171" s="29">
        <f t="shared" si="110"/>
        <v>0</v>
      </c>
      <c r="AF171" s="29">
        <f t="shared" si="110"/>
        <v>0</v>
      </c>
      <c r="AG171" s="29">
        <f t="shared" si="110"/>
        <v>0</v>
      </c>
      <c r="AH171" s="29">
        <f t="shared" si="110"/>
        <v>0</v>
      </c>
      <c r="AI171" s="29">
        <f t="shared" si="110"/>
        <v>0</v>
      </c>
      <c r="AJ171" s="29">
        <f t="shared" si="110"/>
        <v>0</v>
      </c>
      <c r="AK171" s="29">
        <f t="shared" si="110"/>
        <v>0</v>
      </c>
      <c r="AL171" s="29">
        <f t="shared" si="110"/>
        <v>0</v>
      </c>
      <c r="AM171" s="29">
        <f t="shared" si="110"/>
        <v>0</v>
      </c>
      <c r="AN171" s="29">
        <f t="shared" si="110"/>
        <v>0</v>
      </c>
      <c r="AO171" s="29">
        <f t="shared" si="110"/>
        <v>0</v>
      </c>
      <c r="AP171" s="29">
        <f t="shared" si="110"/>
        <v>0</v>
      </c>
    </row>
    <row r="175" spans="1:42">
      <c r="Z175" s="19" t="s">
        <v>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33</vt:i4>
      </vt:variant>
      <vt:variant>
        <vt:lpstr>Rangos con nombre</vt:lpstr>
      </vt:variant>
      <vt:variant>
        <vt:i4>17</vt:i4>
      </vt:variant>
    </vt:vector>
  </HeadingPairs>
  <TitlesOfParts>
    <vt:vector size="50" baseType="lpstr">
      <vt:lpstr>Menú</vt:lpstr>
      <vt:lpstr>Cuestionario</vt:lpstr>
      <vt:lpstr>Anexos</vt:lpstr>
      <vt:lpstr>Inversión-Financiación</vt:lpstr>
      <vt:lpstr>Catálogo</vt:lpstr>
      <vt:lpstr>Personal retribución</vt:lpstr>
      <vt:lpstr>Otros Gastos</vt:lpstr>
      <vt:lpstr>Ventas</vt:lpstr>
      <vt:lpstr>INGRESOS-GASTOS</vt:lpstr>
      <vt:lpstr>Total préstamos</vt:lpstr>
      <vt:lpstr>IRPF-IVA-IS</vt:lpstr>
      <vt:lpstr>Balance</vt:lpstr>
      <vt:lpstr>AMORTIZACIÓN-BALANCE</vt:lpstr>
      <vt:lpstr>Resultado x Actividad</vt:lpstr>
      <vt:lpstr>Resultados</vt:lpstr>
      <vt:lpstr>Resultados mensuales </vt:lpstr>
      <vt:lpstr>Tesorería mensual</vt:lpstr>
      <vt:lpstr>Indicadores y valoración </vt:lpstr>
      <vt:lpstr>Resumen</vt:lpstr>
      <vt:lpstr>Tabla préstamo inicial</vt:lpstr>
      <vt:lpstr>Total préstamo post</vt:lpstr>
      <vt:lpstr>Plan de Viabilidad</vt:lpstr>
      <vt:lpstr>Seguimiento</vt:lpstr>
      <vt:lpstr>Seguimiento mensual</vt:lpstr>
      <vt:lpstr>Documentación y Plan de trabajo</vt:lpstr>
      <vt:lpstr>CAC-LTV</vt:lpstr>
      <vt:lpstr>Check-list legal</vt:lpstr>
      <vt:lpstr>Links de interés</vt:lpstr>
      <vt:lpstr>Ratios</vt:lpstr>
      <vt:lpstr>Inversión-Financiación a pegar</vt:lpstr>
      <vt:lpstr>Tablas a pegar</vt:lpstr>
      <vt:lpstr>DATOS</vt:lpstr>
      <vt:lpstr>Capitalización</vt:lpstr>
      <vt:lpstr>Capitalización!Área_de_impresión</vt:lpstr>
      <vt:lpstr>Catálogo!Área_de_impresión</vt:lpstr>
      <vt:lpstr>Cuestionario!Área_de_impresión</vt:lpstr>
      <vt:lpstr>'Documentación y Plan de trabajo'!Área_de_impresión</vt:lpstr>
      <vt:lpstr>'Indicadores y valoración '!Área_de_impresión</vt:lpstr>
      <vt:lpstr>'Inversión-Financiación'!Área_de_impresión</vt:lpstr>
      <vt:lpstr>'Inversión-Financiación a pegar'!Área_de_impresión</vt:lpstr>
      <vt:lpstr>Menú!Área_de_impresión</vt:lpstr>
      <vt:lpstr>'Plan de Viabilidad'!Área_de_impresión</vt:lpstr>
      <vt:lpstr>'Resultado x Actividad'!Área_de_impresión</vt:lpstr>
      <vt:lpstr>Resultados!Área_de_impresión</vt:lpstr>
      <vt:lpstr>'Resultados mensuales '!Área_de_impresión</vt:lpstr>
      <vt:lpstr>Resumen!Área_de_impresión</vt:lpstr>
      <vt:lpstr>'Tablas a pegar'!Área_de_impresión</vt:lpstr>
      <vt:lpstr>'Tesorería mensual'!Área_de_impresión</vt:lpstr>
      <vt:lpstr>Ventas!Área_de_impresión</vt:lpstr>
      <vt:lpstr>'Plan de Viabilidad'!OLE_LINK2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 Martinez</dc:creator>
  <cp:lastModifiedBy>Carlos Cantos</cp:lastModifiedBy>
  <cp:lastPrinted>2026-02-18T08:32:24Z</cp:lastPrinted>
  <dcterms:created xsi:type="dcterms:W3CDTF">2016-05-02T15:51:06Z</dcterms:created>
  <dcterms:modified xsi:type="dcterms:W3CDTF">2026-02-19T08:45:42Z</dcterms:modified>
</cp:coreProperties>
</file>